
<file path=[Content_Types].xml><?xml version="1.0" encoding="utf-8"?>
<Types xmlns="http://schemas.openxmlformats.org/package/2006/content-types">
  <Default Extension="jpg" ContentType="image/jp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iwitt\Public First Dropbox\Policy and Research Team\Polling\Archived Work\2023\07 - Centrica - Landlords\Results\"/>
    </mc:Choice>
  </mc:AlternateContent>
  <xr:revisionPtr revIDLastSave="0" documentId="13_ncr:1_{3A6DAD19-C67D-4C4D-873F-7DA6B4423139}" xr6:coauthVersionLast="47" xr6:coauthVersionMax="47" xr10:uidLastSave="{00000000-0000-0000-0000-000000000000}"/>
  <bookViews>
    <workbookView xWindow="28680" yWindow="-120" windowWidth="29040" windowHeight="15720"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31" l="1"/>
  <c r="B21" i="130"/>
  <c r="B21" i="129"/>
  <c r="B22" i="128"/>
  <c r="B17" i="127"/>
  <c r="B21" i="126"/>
  <c r="B16" i="125"/>
  <c r="B20" i="124"/>
  <c r="B27" i="123"/>
  <c r="B23" i="122"/>
  <c r="B21" i="121"/>
  <c r="B21" i="120"/>
  <c r="B22" i="119"/>
  <c r="B16" i="118"/>
  <c r="B24" i="117"/>
  <c r="B16" i="116"/>
  <c r="B15" i="115"/>
  <c r="B15" i="114"/>
  <c r="B21" i="113"/>
  <c r="B16" i="112"/>
  <c r="B22" i="111"/>
  <c r="B17" i="110"/>
  <c r="B16" i="109"/>
  <c r="B17" i="108"/>
  <c r="B16" i="107"/>
  <c r="B17" i="106"/>
  <c r="B17" i="105"/>
  <c r="B17" i="104"/>
  <c r="B18" i="103"/>
  <c r="B20" i="102"/>
  <c r="B23" i="101"/>
  <c r="B16" i="100"/>
  <c r="B16" i="99"/>
  <c r="B18" i="98"/>
  <c r="B29" i="97"/>
  <c r="B27" i="96"/>
  <c r="B27" i="95"/>
  <c r="B25" i="94"/>
  <c r="B25" i="93"/>
  <c r="B22" i="92"/>
  <c r="B22" i="91"/>
  <c r="B23" i="90"/>
  <c r="B21" i="89"/>
  <c r="B21" i="88"/>
  <c r="B21" i="87"/>
  <c r="B21" i="86"/>
  <c r="B21" i="85"/>
  <c r="B21" i="84"/>
  <c r="B21" i="83"/>
  <c r="B21" i="82"/>
  <c r="B21" i="81"/>
  <c r="B21" i="80"/>
  <c r="B22" i="79"/>
  <c r="B15" i="78"/>
  <c r="B16" i="77"/>
  <c r="B23" i="76"/>
  <c r="B15" i="75"/>
  <c r="B15" i="74"/>
  <c r="B15" i="73"/>
  <c r="B15" i="72"/>
  <c r="B15" i="71"/>
  <c r="B15" i="70"/>
  <c r="B15" i="69"/>
  <c r="B15" i="68"/>
  <c r="B15" i="67"/>
  <c r="B15" i="66"/>
  <c r="B16" i="65"/>
  <c r="B16" i="64"/>
  <c r="B20" i="63"/>
  <c r="B20" i="62"/>
  <c r="B19" i="61"/>
  <c r="B19" i="60"/>
  <c r="B20" i="59"/>
  <c r="B15" i="58"/>
  <c r="B19" i="57"/>
  <c r="B21" i="56"/>
  <c r="B21" i="55"/>
  <c r="B22" i="54"/>
  <c r="B23" i="53"/>
  <c r="B18" i="52"/>
  <c r="B23" i="51"/>
  <c r="B24" i="50"/>
  <c r="B21" i="49"/>
  <c r="B25" i="48"/>
  <c r="B23" i="47"/>
  <c r="B16" i="46"/>
  <c r="B15" i="45"/>
  <c r="B18" i="44"/>
  <c r="B17" i="43"/>
  <c r="B16" i="42"/>
  <c r="B16" i="41"/>
  <c r="B16" i="40"/>
  <c r="B16" i="39"/>
  <c r="B16" i="38"/>
  <c r="B16" i="37"/>
  <c r="B17" i="36"/>
  <c r="B18" i="35"/>
  <c r="B21" i="34"/>
  <c r="B21" i="33"/>
  <c r="B21" i="32"/>
  <c r="B21" i="31"/>
  <c r="B21" i="30"/>
  <c r="B22" i="29"/>
  <c r="B17" i="28"/>
  <c r="B17" i="27"/>
  <c r="B17" i="26"/>
  <c r="B17" i="25"/>
  <c r="B18" i="24"/>
  <c r="B16" i="23"/>
  <c r="B16" i="22"/>
  <c r="B16" i="21"/>
  <c r="B17" i="20"/>
  <c r="B25" i="19"/>
  <c r="B19" i="18"/>
  <c r="B24" i="17"/>
  <c r="B16" i="16"/>
  <c r="B20" i="15"/>
  <c r="B24" i="14"/>
  <c r="B16" i="13"/>
  <c r="B21" i="12"/>
  <c r="B16" i="11"/>
  <c r="B15" i="10"/>
  <c r="B15" i="9"/>
  <c r="B15" i="8"/>
  <c r="B15" i="7"/>
  <c r="B22" i="6"/>
  <c r="B24" i="5"/>
  <c r="B29" i="4"/>
  <c r="E136" i="2"/>
  <c r="D136" i="2"/>
  <c r="E135" i="2"/>
  <c r="D135" i="2"/>
  <c r="E134" i="2"/>
  <c r="D134"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D84" i="2"/>
  <c r="E83" i="2"/>
  <c r="D83" i="2"/>
  <c r="E82" i="2"/>
  <c r="D82" i="2"/>
  <c r="E81" i="2"/>
  <c r="D81" i="2"/>
  <c r="E80"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<sst xmlns="http://schemas.openxmlformats.org/spreadsheetml/2006/main" count="12465" uniqueCount="641">
  <si>
    <t>Public First Poll for Centrica</t>
  </si>
  <si>
    <t>Fieldwork:</t>
  </si>
  <si>
    <t xml:space="preserve">Interview Method: </t>
  </si>
  <si>
    <t>Online Survey</t>
  </si>
  <si>
    <t>Population represented:</t>
  </si>
  <si>
    <t>UK Private Landlords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</si>
  <si>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</si>
  <si>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</si>
  <si>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</si>
  <si>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</si>
  <si>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</si>
  <si>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</si>
  <si>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</si>
  <si>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</si>
  <si>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</si>
  <si>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</si>
  <si>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25-34</t>
  </si>
  <si>
    <t>35-44</t>
  </si>
  <si>
    <t>45-54</t>
  </si>
  <si>
    <t>55-64</t>
  </si>
  <si>
    <t>65+</t>
  </si>
  <si>
    <t>Unweighted</t>
  </si>
  <si>
    <t>Male</t>
  </si>
  <si>
    <t>Female</t>
  </si>
  <si>
    <t>AB</t>
  </si>
  <si>
    <t>C1</t>
  </si>
  <si>
    <t>C2</t>
  </si>
  <si>
    <t>DE</t>
  </si>
  <si>
    <t>Full-time worker</t>
  </si>
  <si>
    <t>Part-time worker</t>
  </si>
  <si>
    <t>Retired</t>
  </si>
  <si>
    <t>Unemployed</t>
  </si>
  <si>
    <t>London</t>
  </si>
  <si>
    <t>South East</t>
  </si>
  <si>
    <t>South West</t>
  </si>
  <si>
    <t>East of England</t>
  </si>
  <si>
    <t>East Midlands</t>
  </si>
  <si>
    <t>West Midlands</t>
  </si>
  <si>
    <t>Yorkshire and the Humber</t>
  </si>
  <si>
    <t>North East</t>
  </si>
  <si>
    <t>North West</t>
  </si>
  <si>
    <t>Scotland</t>
  </si>
  <si>
    <t>Wales</t>
  </si>
  <si>
    <t>Northern Ireland</t>
  </si>
  <si>
    <t>GCSE or equivalent (Scottish National/O Level)</t>
  </si>
  <si>
    <t>A Level or equivalent (GCE/Higher/Advanced Higher)</t>
  </si>
  <si>
    <t>University Undergraduate Degree (BA/BSc)</t>
  </si>
  <si>
    <t>University Postgraduate Degree (MA/MSc/MPhil)</t>
  </si>
  <si>
    <t>Doctorate (PhD/DPHil)</t>
  </si>
  <si>
    <t>1</t>
  </si>
  <si>
    <t>2-4</t>
  </si>
  <si>
    <t>5+</t>
  </si>
  <si>
    <t>Mortgage</t>
  </si>
  <si>
    <t>Owned outright</t>
  </si>
  <si>
    <t>Mortgage and owned outright</t>
  </si>
  <si>
    <t>Prefer not to say</t>
  </si>
  <si>
    <t>Rental income as sole source of income</t>
  </si>
  <si>
    <t>Rental income not sole source of income</t>
  </si>
  <si>
    <t>Buy</t>
  </si>
  <si>
    <t>Sell</t>
  </si>
  <si>
    <t>Keep portfolio the same size</t>
  </si>
  <si>
    <t>Don't know</t>
  </si>
  <si>
    <t>Very high concern</t>
  </si>
  <si>
    <t>High concern</t>
  </si>
  <si>
    <t>Medium concern</t>
  </si>
  <si>
    <t>Low concern</t>
  </si>
  <si>
    <t>No concern</t>
  </si>
  <si>
    <t>Age</t>
  </si>
  <si>
    <t>Gender</t>
  </si>
  <si>
    <t>Social Grade</t>
  </si>
  <si>
    <t>Working Status</t>
  </si>
  <si>
    <t>Region</t>
  </si>
  <si>
    <t>Education</t>
  </si>
  <si>
    <t>Number of properties</t>
  </si>
  <si>
    <t>Ownership Status</t>
  </si>
  <si>
    <t>Sole source of income</t>
  </si>
  <si>
    <t>Plans for portfolio in the next year</t>
  </si>
  <si>
    <t>Climate concern</t>
  </si>
  <si>
    <t>0</t>
  </si>
  <si>
    <t>Cost of living</t>
  </si>
  <si>
    <t>*</t>
  </si>
  <si>
    <t>Quality of the NHS</t>
  </si>
  <si>
    <t>State of the economy</t>
  </si>
  <si>
    <t>Threat of climate change</t>
  </si>
  <si>
    <t>Levels of immigration</t>
  </si>
  <si>
    <t>Britain leaving the EU</t>
  </si>
  <si>
    <t>Number of people on welfare</t>
  </si>
  <si>
    <t>Availability of housing</t>
  </si>
  <si>
    <t>Levels of crime</t>
  </si>
  <si>
    <t>Level of taxation</t>
  </si>
  <si>
    <t>Threat of terrorism</t>
  </si>
  <si>
    <t>Quality / cost of public transport</t>
  </si>
  <si>
    <t>State of Britain's Armed Forces</t>
  </si>
  <si>
    <t>Access to good pensions</t>
  </si>
  <si>
    <t>Quality of and access to schools / universities</t>
  </si>
  <si>
    <t>None of the above</t>
  </si>
  <si>
    <t>Which do you think are the most important issues facing the country at this time? Please tick up to three</t>
  </si>
  <si>
    <t>BASE: All Respondents</t>
  </si>
  <si>
    <t>Data unweighted</t>
  </si>
  <si>
    <t>0 - certain not to vote</t>
  </si>
  <si>
    <t>2</t>
  </si>
  <si>
    <t>3</t>
  </si>
  <si>
    <t>4</t>
  </si>
  <si>
    <t>5</t>
  </si>
  <si>
    <t>6</t>
  </si>
  <si>
    <t>7</t>
  </si>
  <si>
    <t>8</t>
  </si>
  <si>
    <t>9</t>
  </si>
  <si>
    <t>10 - certain to vote</t>
  </si>
  <si>
    <t xml:space="preserve"> If a general election was called tomorrow, how likely would you be to vote? Please rate from 0 to 10, where 0 means certain not to vote, and 10 means certain to vote.</t>
  </si>
  <si>
    <t>Labour</t>
  </si>
  <si>
    <t>Conservative</t>
  </si>
  <si>
    <t>Liberal Democrats</t>
  </si>
  <si>
    <t>Reform UK / The Brexit Party</t>
  </si>
  <si>
    <t>The Green Party</t>
  </si>
  <si>
    <t>UKIP (The UK Independence Party)</t>
  </si>
  <si>
    <t>The Independent Group for Change (Change UK / The Independent Group)</t>
  </si>
  <si>
    <t>Another party</t>
  </si>
  <si>
    <t>I would not vote</t>
  </si>
  <si>
    <t>Don't Know</t>
  </si>
  <si>
    <t xml:space="preserve"> And, if a general election was called tomorrow, which party would you vote for?</t>
  </si>
  <si>
    <t>Yes, I own property in the UK which I rent out to others</t>
  </si>
  <si>
    <t>No, I do not own any rental properties in the UK</t>
  </si>
  <si>
    <t xml:space="preserve"> Do you currently own any properties in the UK where you let out the entire property to others as a source of income? This does NOT include parking spaces, mobile homes, houseboats or shared ownership investment schemes.</t>
  </si>
  <si>
    <t>Yes</t>
  </si>
  <si>
    <t>No</t>
  </si>
  <si>
    <t xml:space="preserve"> Are you a registered social landlord?</t>
  </si>
  <si>
    <t>Yes, rental income is my sole source of income</t>
  </si>
  <si>
    <t>No, but rental income is my main source of income</t>
  </si>
  <si>
    <t>No, my main source of income is not from property I let out</t>
  </si>
  <si>
    <t xml:space="preserve"> Is the rent that you collect from letting out property your sole source of income?</t>
  </si>
  <si>
    <t xml:space="preserve"> An EPC gives a property and energy efficiency rating from A (most efficient) to G (least efficient). For the majority of the properties that you let, do you know their EPC rating?</t>
  </si>
  <si>
    <t>The majority of the properties I let have a mortgage</t>
  </si>
  <si>
    <t>An equal amount of the properties I let have a mortgage and are owned outright</t>
  </si>
  <si>
    <t>The majority of the properties I let are owned outright</t>
  </si>
  <si>
    <t xml:space="preserve"> Choose which description fits best.</t>
  </si>
  <si>
    <t>As a long-term investment to contribute to my/our pension</t>
  </si>
  <si>
    <t>As an investment, for rental income</t>
  </si>
  <si>
    <t>As an investment, for capital growth of the property value</t>
  </si>
  <si>
    <t>As a temporary investment</t>
  </si>
  <si>
    <t>As a part time business</t>
  </si>
  <si>
    <t>As a full time business</t>
  </si>
  <si>
    <t>Providing housing as an employer</t>
  </si>
  <si>
    <t>Other (please specify)</t>
  </si>
  <si>
    <t>Which, if any, of the following describes how you currently view your role as a landlord? Select all which apply</t>
  </si>
  <si>
    <t>I plan to keep my portfolio the same size</t>
  </si>
  <si>
    <t>I plan to sell property I let out, reducing the size of my portfolio</t>
  </si>
  <si>
    <t>I plan to buy more properties to let out, increasing the size of my portfolio</t>
  </si>
  <si>
    <t xml:space="preserve"> Do you have plans to change the number of properties that you let out in the next 12 months?</t>
  </si>
  <si>
    <t>Double glazed windows</t>
  </si>
  <si>
    <t>Central heating</t>
  </si>
  <si>
    <t>Loft insulation</t>
  </si>
  <si>
    <t>Smart meter</t>
  </si>
  <si>
    <t>Cavity wall insulation</t>
  </si>
  <si>
    <t>Solid wall insulation</t>
  </si>
  <si>
    <t>Solar panels</t>
  </si>
  <si>
    <t>Electric vehicle car charging point</t>
  </si>
  <si>
    <t>Heat pump</t>
  </si>
  <si>
    <t>Hydrogen-ready boiler</t>
  </si>
  <si>
    <t>Don’t Know</t>
  </si>
  <si>
    <t>Which of the following, if any, are installed in your personal primary residence? Select any which apply</t>
  </si>
  <si>
    <t>Less than a year</t>
  </si>
  <si>
    <t>1 - 2 years</t>
  </si>
  <si>
    <t>3 - 5 years</t>
  </si>
  <si>
    <t>6 - 10 years</t>
  </si>
  <si>
    <t>11 - 15 years</t>
  </si>
  <si>
    <t>16 - 20 years</t>
  </si>
  <si>
    <t>Over 20 years</t>
  </si>
  <si>
    <t xml:space="preserve"> How long have you been letting out this property? Please include any time which you have owned the property and let it out to tenants or have been searching for new tenants</t>
  </si>
  <si>
    <t>Yes - for letting and management services</t>
  </si>
  <si>
    <t>Yes - only for letting services</t>
  </si>
  <si>
    <t>Yes - only for management services</t>
  </si>
  <si>
    <t>No - I am not currently using an agent to let or manage my property</t>
  </si>
  <si>
    <t xml:space="preserve"> Are you currently using an agent to let or manage this rental property? </t>
  </si>
  <si>
    <t>Detached house</t>
  </si>
  <si>
    <t>Semi-detached house</t>
  </si>
  <si>
    <t>Terraced house</t>
  </si>
  <si>
    <t>Purpose built flat or maisonette</t>
  </si>
  <si>
    <t>Converted flat or maisonette</t>
  </si>
  <si>
    <t>Bedsit, room, studio, or flatlet</t>
  </si>
  <si>
    <t>Parking space [Screen out]</t>
  </si>
  <si>
    <t>Mobile home/Houseboat</t>
  </si>
  <si>
    <t>Shared ownership investment property [Screen out]</t>
  </si>
  <si>
    <t>Parking space</t>
  </si>
  <si>
    <t>Other (Please Specify)</t>
  </si>
  <si>
    <t xml:space="preserve"> Which of the following best describes this rental property you own?</t>
  </si>
  <si>
    <t>Property is currently vacant</t>
  </si>
  <si>
    <t>1 tenant</t>
  </si>
  <si>
    <t>2 tenants</t>
  </si>
  <si>
    <t>3 tenants</t>
  </si>
  <si>
    <t>4 tenants</t>
  </si>
  <si>
    <t>5 or more tenants</t>
  </si>
  <si>
    <t xml:space="preserve"> How many tenants are currently staying in this rental property?</t>
  </si>
  <si>
    <t>Overseas (not in the UK)</t>
  </si>
  <si>
    <t xml:space="preserve"> Where is your rental property located?</t>
  </si>
  <si>
    <t>Pre 1919</t>
  </si>
  <si>
    <t>1919 to 1944</t>
  </si>
  <si>
    <t>1945 to 1964</t>
  </si>
  <si>
    <t>Post 1964</t>
  </si>
  <si>
    <t xml:space="preserve"> When was your rental property built? Please think of the most recent property you let out located in the UK.</t>
  </si>
  <si>
    <t>My tenants pay all their energy and water bills themselves</t>
  </si>
  <si>
    <t>My tenants pay some of these bills themselves, and some through the rent paid to me</t>
  </si>
  <si>
    <t>Energy and water bills are included in the rent my tenants pay to me</t>
  </si>
  <si>
    <t xml:space="preserve"> Which description fits best how energy and water bills are managed with your tenant(s) in this property?</t>
  </si>
  <si>
    <t>The properties I let out make me a profit i.e. cover their costs with some left over</t>
  </si>
  <si>
    <t>The properties I let out only cover their costs and do not make me a profit</t>
  </si>
  <si>
    <t>The properties I let out do not cover their costs and I make a loss on them</t>
  </si>
  <si>
    <t xml:space="preserve"> Which of the following best describes your situation with the properties you let out?</t>
  </si>
  <si>
    <t>As a place they will live for a long time (i.e. more than 5 years)</t>
  </si>
  <si>
    <t>As a place they will live for a short time (i.e. less than 5 years)</t>
  </si>
  <si>
    <t>As a place they will stay in briefly (e.g. a holiday home, a short-lease)</t>
  </si>
  <si>
    <t xml:space="preserve"> Which of the following best describes how your tenant(s) tend to think of the property they rent from you? If you do not currently have any tenants in this property, please answer for how you expect the next tenant(s) to think about it</t>
  </si>
  <si>
    <t xml:space="preserve"> £500</t>
  </si>
  <si>
    <t xml:space="preserve"> £1,000</t>
  </si>
  <si>
    <t xml:space="preserve"> £5,000</t>
  </si>
  <si>
    <t xml:space="preserve"> £10,000</t>
  </si>
  <si>
    <t>It would be very easy for me to pay this</t>
  </si>
  <si>
    <t>It would be quite easy for me to pay this</t>
  </si>
  <si>
    <t>It would be difficult to pay this, but I would be able to</t>
  </si>
  <si>
    <t>It would be impossible for me to pay this</t>
  </si>
  <si>
    <t>Grid Summary: How easy or difficult would it be for you to pay for an unexpected cost of the following amount e.g. to repair a vehicle or part of your house?</t>
  </si>
  <si>
    <t>How easy or difficult would it be for you to pay for an unexpected cost of the following amount e.g. to repair a vehicle or part of your house?: £500</t>
  </si>
  <si>
    <t>How easy or difficult would it be for you to pay for an unexpected cost of the following amount e.g. to repair a vehicle or part of your house?: £1,000</t>
  </si>
  <si>
    <t>How easy or difficult would it be for you to pay for an unexpected cost of the following amount e.g. to repair a vehicle or part of your house?: £5,000</t>
  </si>
  <si>
    <t>How easy or difficult would it be for you to pay for an unexpected cost of the following amount e.g. to repair a vehicle or part of your house?: £10,000</t>
  </si>
  <si>
    <t xml:space="preserve"> The UK Government does not do enough to support landlords</t>
  </si>
  <si>
    <t xml:space="preserve"> There is not enough financial support for landlords to make energy efficiency upgrades and decarbonise their property</t>
  </si>
  <si>
    <t xml:space="preserve"> I trust my tenant(s) to look after the property I let to them</t>
  </si>
  <si>
    <t xml:space="preserve"> It is hard work letting out property</t>
  </si>
  <si>
    <t xml:space="preserve"> I would recommend letting out property to anyone who can afford it</t>
  </si>
  <si>
    <t>Strongly Agree</t>
  </si>
  <si>
    <t>Agree</t>
  </si>
  <si>
    <t>Neither Agree nor Disagree</t>
  </si>
  <si>
    <t>Disagree</t>
  </si>
  <si>
    <t>Strongly Disagree</t>
  </si>
  <si>
    <t>Total Agree:</t>
  </si>
  <si>
    <t>Total Disagree:</t>
  </si>
  <si>
    <t>Net:</t>
  </si>
  <si>
    <t>Grid Summary: Do you agree or disagree with the following?</t>
  </si>
  <si>
    <t>Do you agree or disagree with the following?: The UK Government does not do enough to support landlords</t>
  </si>
  <si>
    <t>Do you agree or disagree with the following?: It is hard work letting out property</t>
  </si>
  <si>
    <t>Do you agree or disagree with the following?: I trust my tenant(s) to look after the property I let to them</t>
  </si>
  <si>
    <t>Do you agree or disagree with the following?: I would recommend letting out property to anyone who can afford it</t>
  </si>
  <si>
    <t>Do you agree or disagree with the following?: There is not enough financial support for landlords to make energy efficiency upgrades and decarbonise their property</t>
  </si>
  <si>
    <t>Climate Change is the single most important issue at the moment</t>
  </si>
  <si>
    <t>Climate Change is one of the most pressing issues of our time</t>
  </si>
  <si>
    <t>Climate Change is a concern but other issues are more important at the moment</t>
  </si>
  <si>
    <t>Climate Change is not that much of a concern</t>
  </si>
  <si>
    <t>Climate Change is not a concern at all</t>
  </si>
  <si>
    <t xml:space="preserve"> How seriously do you take the issue of climate change?</t>
  </si>
  <si>
    <t xml:space="preserve"> The UK Government</t>
  </si>
  <si>
    <t xml:space="preserve"> The UK public generally</t>
  </si>
  <si>
    <t xml:space="preserve"> Landlords in the UK</t>
  </si>
  <si>
    <t xml:space="preserve"> People who own homes in the UK</t>
  </si>
  <si>
    <t xml:space="preserve"> Businesses in the UK</t>
  </si>
  <si>
    <t xml:space="preserve"> Homebuilders in the UK</t>
  </si>
  <si>
    <t>Taking too much action to address climate change</t>
  </si>
  <si>
    <t>Taking the right amount of action to address climate change</t>
  </si>
  <si>
    <t>Taking too little action to address climate change</t>
  </si>
  <si>
    <t>Grid Summary: For each of the following, do you think they are currently taking enough action to address climate change, or not?</t>
  </si>
  <si>
    <t>For each of the following, do you think they are currently taking enough action to address climate change, or not?: The UK Government</t>
  </si>
  <si>
    <t>For each of the following, do you think they are currently taking enough action to address climate change, or not?: The UK public generally</t>
  </si>
  <si>
    <t>For each of the following, do you think they are currently taking enough action to address climate change, or not?: Landlords in the UK</t>
  </si>
  <si>
    <t>For each of the following, do you think they are currently taking enough action to address climate change, or not?: People who own homes in the UK</t>
  </si>
  <si>
    <t>For each of the following, do you think they are currently taking enough action to address climate change, or not?: Businesses in the UK</t>
  </si>
  <si>
    <t>For each of the following, do you think they are currently taking enough action to address climate change, or not?: Homebuilders in the UK</t>
  </si>
  <si>
    <t>Not at all familiar</t>
  </si>
  <si>
    <t>Somewhat familiar</t>
  </si>
  <si>
    <t>Quite familiar</t>
  </si>
  <si>
    <t>Very familiar</t>
  </si>
  <si>
    <t xml:space="preserve"> How familiar are you with the concept of environmental improvements for residential properties?</t>
  </si>
  <si>
    <t>This property is as environmentally friendly as it could be</t>
  </si>
  <si>
    <t>This property could have some more environmental improvements, but it is close to as environmentally friendly as it could be</t>
  </si>
  <si>
    <t>This property could do with more environmental improvements</t>
  </si>
  <si>
    <t>This property has very few environmental improvements, and is not very environmentally friendly</t>
  </si>
  <si>
    <t>This property is not environmentally friendly at all and needs a lot of environmental improvements</t>
  </si>
  <si>
    <t xml:space="preserve"> Which of the following comes closest to your view about the property you let out? Environmentally friendly means an energy efficient property with low carbon emissions. IIf you let out multiple properties, please think about the property you have most recently let out located in the UK.</t>
  </si>
  <si>
    <t>Environmental improvements to rental properties tend not to be worth the costs</t>
  </si>
  <si>
    <t>Environmental improvements to rental properties tend to be worth the costs</t>
  </si>
  <si>
    <t xml:space="preserve"> Which of the following comes closest to your view? Environmental improvements mean installations of energy efficiency measures or low-carbon technologies to reduce the carbon emissions of the property.</t>
  </si>
  <si>
    <t>Environmental improvements to rental properties are attractive to tenants</t>
  </si>
  <si>
    <t>Environmental improvements are neither attractive or unattractive to tenants</t>
  </si>
  <si>
    <t>Environmental improvements are unattractive to tenants</t>
  </si>
  <si>
    <t xml:space="preserve"> Which of the following comes closest to your view?</t>
  </si>
  <si>
    <t>National media and news such as TV news, radio news, newspapers and online news</t>
  </si>
  <si>
    <t>National government webpages</t>
  </si>
  <si>
    <t>Local Council updates</t>
  </si>
  <si>
    <t>Landlord members association</t>
  </si>
  <si>
    <t>Word of mouth</t>
  </si>
  <si>
    <t>I don’t keep up to date on issues affecting landlords</t>
  </si>
  <si>
    <t>Social media in general</t>
  </si>
  <si>
    <t>Dedicated social media pages/ groups for landlords</t>
  </si>
  <si>
    <t>Local or parish media and news such as local papers and radio</t>
  </si>
  <si>
    <t>Where if anywhere do you go to learn information and recent news on issues affecting landlords, such as updates to government legislation? Select all that apply</t>
  </si>
  <si>
    <t>To increase the market value for resale</t>
  </si>
  <si>
    <t>To increase the rental market value</t>
  </si>
  <si>
    <t>To modernise the property in general</t>
  </si>
  <si>
    <t>To prevent large and expensive repairs/upgrades being needed in future</t>
  </si>
  <si>
    <t>To make the property a more pleasant place to live for my tenants</t>
  </si>
  <si>
    <t>To be more environmentally friendly and sustainable</t>
  </si>
  <si>
    <t>To make the property look more attractive</t>
  </si>
  <si>
    <t>To reduce the energy bills my tenants would pay</t>
  </si>
  <si>
    <t>To reduce the energy bills I would pay</t>
  </si>
  <si>
    <t>To make the property a more pleasant place for me to live there in future</t>
  </si>
  <si>
    <t>None of the above - I would not look to make improvements to my rental property</t>
  </si>
  <si>
    <t>In general, what are the main reasons you would look to make improvements to your rental property? Select up to three of the following</t>
  </si>
  <si>
    <t>Improvements that bring down the cost of bills like energy and water</t>
  </si>
  <si>
    <t>Improvements that make the property warmer</t>
  </si>
  <si>
    <t>Improvements that modernise the property generally</t>
  </si>
  <si>
    <t>Cosmetic improvements that make the property look nice</t>
  </si>
  <si>
    <t>Improvements that increase the value of the property</t>
  </si>
  <si>
    <t>Improvements that reduce the carbon emissions of the property</t>
  </si>
  <si>
    <t>Improvements that make it easier to work from home</t>
  </si>
  <si>
    <t>None of the above - tenants do not tend to care about improving the property</t>
  </si>
  <si>
    <t>When it comes to improvements which could be made to your rental property, which of the following do you think your tenant(s) most care about? If you do not currently have tenant(s), please think about prospective tenants. Select up to three of the following</t>
  </si>
  <si>
    <t>Which of the following, if any, are installed in the property you let out? If you let out multiple properties, please answer again for the property you have let out most recently located in the UK. Select all which apply.</t>
  </si>
  <si>
    <t xml:space="preserve"> Which of the following was most recently installed?</t>
  </si>
  <si>
    <t>Within the last year</t>
  </si>
  <si>
    <t>1 - 3 years ago</t>
  </si>
  <si>
    <t>3-5 years ago</t>
  </si>
  <si>
    <t>5-10 years ago</t>
  </si>
  <si>
    <t>It was installed prior to my purchase</t>
  </si>
  <si>
    <t>Don’t know</t>
  </si>
  <si>
    <t xml:space="preserve"> And approximately when was this instalment put in place?</t>
  </si>
  <si>
    <t>Savings</t>
  </si>
  <si>
    <t>Out of my own income</t>
  </si>
  <si>
    <t>Government grant, subsidy or funding</t>
  </si>
  <si>
    <t>My tenants paid for this</t>
  </si>
  <si>
    <t>Through increased rental prices</t>
  </si>
  <si>
    <t>A bank loan</t>
  </si>
  <si>
    <t>Released equity from portfolio</t>
  </si>
  <si>
    <t>Borrowed from friends / family</t>
  </si>
  <si>
    <t>Further advance from a mortgage lender</t>
  </si>
  <si>
    <t>How did you pay for this instalment? Select any which apply</t>
  </si>
  <si>
    <t>BASE: Question displayed when the installment was put in place during the current ownership</t>
  </si>
  <si>
    <t>ECO scheme</t>
  </si>
  <si>
    <t>Home upgrade scheme (from your local Council for homes that do not have mains gas central heating)</t>
  </si>
  <si>
    <t>ECO+ scheme</t>
  </si>
  <si>
    <t>Clean Heat Grant scheme (formerly Boiler upgrade scheme)</t>
  </si>
  <si>
    <t>Local authority delivery scheme (£5,000 from your local Council for solar, low carbon heating systems and smart controls)</t>
  </si>
  <si>
    <t>0% VAT on energy-saving home improvements (introduced in April 2022)</t>
  </si>
  <si>
    <t>Super deduction claimed (introduced March 2023)</t>
  </si>
  <si>
    <t>Electric Vehicle Chargepoint Grant (formerly Electric Vehicle Homecharge Scheme)</t>
  </si>
  <si>
    <t>Other grant (please specify)</t>
  </si>
  <si>
    <t>You said that you used a Government grant, subsidy or funding. Did you use any of the following? Select all which apply</t>
  </si>
  <si>
    <t>BASE: Question displayed when installment was funded through a government grant, subsidy or funding</t>
  </si>
  <si>
    <t>To lower the energy bills needed in the property</t>
  </si>
  <si>
    <t>A tenant requested it</t>
  </si>
  <si>
    <t>To lower the emissions of the property / make it more environmentally friendly</t>
  </si>
  <si>
    <t>I expect it will be mandated by Government soon anyway</t>
  </si>
  <si>
    <t>To increase the rental value</t>
  </si>
  <si>
    <t>To increase the resale value</t>
  </si>
  <si>
    <t>To make the property a nicer place to live</t>
  </si>
  <si>
    <t>Which of the following best explains why you had a Smart Meter installed? Select all that apply.</t>
  </si>
  <si>
    <t>BASE: Question displayed when a smart meter was most recently installed</t>
  </si>
  <si>
    <t>Which of the following best explains why you had double glazed windows installed? Select all that apply.</t>
  </si>
  <si>
    <t>BASE: Question displayed when double glazed windows were most recently installed</t>
  </si>
  <si>
    <t>Which of the following best explains why you had a heat pump installed? Select all that apply.</t>
  </si>
  <si>
    <t>BASE: Question displayed when a heat pump was most recently installed</t>
  </si>
  <si>
    <t>Which of the following best explains why you had a hydrogen-ready boiler installed? Select all that apply.</t>
  </si>
  <si>
    <t>BASE: Question displayed when hydrogen-ready boiler was most recently installed</t>
  </si>
  <si>
    <t>Which of the following best explains why you had central heating installed? Select all that apply.</t>
  </si>
  <si>
    <t>BASE: Question displayed central heating was most recently installed</t>
  </si>
  <si>
    <t>Which of the following best explains why you had cavity wall insulation installed? Select all that apply.</t>
  </si>
  <si>
    <t>BASE: Question displayed when a cavity wall insulation was most recently installed</t>
  </si>
  <si>
    <t>Which of the following best explains why you had solid wall insulation installed? Select all that apply.</t>
  </si>
  <si>
    <t>BASE: Question displayed when solid wall insulation was most recently installed</t>
  </si>
  <si>
    <t>Which of the following best explains why you had loft insulation installed? Select all that apply.</t>
  </si>
  <si>
    <t>BASE: Question displayed when loft insulation was most recently installed</t>
  </si>
  <si>
    <t>Which of the following best explains why you had an electric vehicle/car charging point installed? Select all that apply.</t>
  </si>
  <si>
    <t>BASE: Question displayed when electric vehicle car charging point was most recently installed</t>
  </si>
  <si>
    <t>Which of the following best explains why you had solar panels installed? Select all that apply.</t>
  </si>
  <si>
    <t>BASE: Question displayed when solar panels were most recently installed</t>
  </si>
  <si>
    <t xml:space="preserve"> Smart meter </t>
  </si>
  <si>
    <t xml:space="preserve"> Double glazed windows</t>
  </si>
  <si>
    <t xml:space="preserve"> Heat pump</t>
  </si>
  <si>
    <t xml:space="preserve"> Hydrogen-ready boiler</t>
  </si>
  <si>
    <t xml:space="preserve"> Central heating</t>
  </si>
  <si>
    <t xml:space="preserve"> Cavity wall insulation</t>
  </si>
  <si>
    <t xml:space="preserve"> Solid wall insulation</t>
  </si>
  <si>
    <t xml:space="preserve"> Loft insulation</t>
  </si>
  <si>
    <t xml:space="preserve"> Electric vehicle car charging point</t>
  </si>
  <si>
    <t xml:space="preserve"> Solar panels</t>
  </si>
  <si>
    <t>Grid Summary: Have any of your tenants ever asked for the following changes to your property in the past five years?</t>
  </si>
  <si>
    <t xml:space="preserve">Have any of your tenants ever asked for the following changes to your property in the past five years?: Smart meter </t>
  </si>
  <si>
    <t>Have any of your tenants ever asked for the following changes to your property in the past five years?: Double glazed windows</t>
  </si>
  <si>
    <t>Have any of your tenants ever asked for the following changes to your property in the past five years?: Heat pump</t>
  </si>
  <si>
    <t>Have any of your tenants ever asked for the following changes to your property in the past five years?: Hydrogen-ready boiler</t>
  </si>
  <si>
    <t>Have any of your tenants ever asked for the following changes to your property in the past five years?: Central heating</t>
  </si>
  <si>
    <t>Have any of your tenants ever asked for the following changes to your property in the past five years?: Cavity wall insulation</t>
  </si>
  <si>
    <t>Have any of your tenants ever asked for the following changes to your property in the past five years?: Solid wall insulation</t>
  </si>
  <si>
    <t>Have any of your tenants ever asked for the following changes to your property in the past five years?: Loft insulation</t>
  </si>
  <si>
    <t>Have any of your tenants ever asked for the following changes to your property in the past five years?: Electric vehicle car charging point</t>
  </si>
  <si>
    <t>Have any of your tenants ever asked for the following changes to your property in the past five years?: Solar panels</t>
  </si>
  <si>
    <t xml:space="preserve"> Which of the following did your tenant(s) ask for most recently?</t>
  </si>
  <si>
    <t>I did not install it</t>
  </si>
  <si>
    <t>I am in the process of installing it/I plan to install it</t>
  </si>
  <si>
    <t>I did install it</t>
  </si>
  <si>
    <t xml:space="preserve"> Did you install it?</t>
  </si>
  <si>
    <t>Improvements made to rental properties tend not to have any impact on the amount tenants are willing to pay in rent</t>
  </si>
  <si>
    <t>Tenants tend to be willing to pay more in rent for improvements made to rental properties</t>
  </si>
  <si>
    <t xml:space="preserve"> Smart meter</t>
  </si>
  <si>
    <t>Very likely</t>
  </si>
  <si>
    <t>Somewhat likely</t>
  </si>
  <si>
    <t>Neither likely nor unlikely</t>
  </si>
  <si>
    <t>Somewhat unlikely</t>
  </si>
  <si>
    <t>Very unlikely</t>
  </si>
  <si>
    <t>Total Likely:</t>
  </si>
  <si>
    <t>Total Unlikely:</t>
  </si>
  <si>
    <t>Grid Summary: How likely or unlikely is it that you will install the following in your rental property in the next 5 years? If you let out multiple properties, please answer again for the property that you let most recently</t>
  </si>
  <si>
    <t>BASE: Question displayed when not all possible green installments have been made</t>
  </si>
  <si>
    <t>How likely or unlikely is it that you will install the following in your rental property in the next 5 years? If you let out multiple properties, please answer again for the property that you let most recently: Smart meter</t>
  </si>
  <si>
    <t>How likely or unlikely is it that you will install the following in your rental property in the next 5 years? If you let out multiple properties, please answer again for the property that you let most recently: Double glazed windows</t>
  </si>
  <si>
    <t>How likely or unlikely is it that you will install the following in your rental property in the next 5 years? If you let out multiple properties, please answer again for the property that you let most recently: Heat pump</t>
  </si>
  <si>
    <t>How likely or unlikely is it that you will install the following in your rental property in the next 5 years? If you let out multiple properties, please answer again for the property that you let most recently: Hydrogen-ready boiler</t>
  </si>
  <si>
    <t>How likely or unlikely is it that you will install the following in your rental property in the next 5 years? If you let out multiple properties, please answer again for the property that you let most recently: Central heating</t>
  </si>
  <si>
    <t>How likely or unlikely is it that you will install the following in your rental property in the next 5 years? If you let out multiple properties, please answer again for the property that you let most recently: Cavity wall insulation</t>
  </si>
  <si>
    <t>How likely or unlikely is it that you will install the following in your rental property in the next 5 years? If you let out multiple properties, please answer again for the property that you let most recently: Solid wall insulation</t>
  </si>
  <si>
    <t>How likely or unlikely is it that you will install the following in your rental property in the next 5 years? If you let out multiple properties, please answer again for the property that you let most recently: Loft insulation</t>
  </si>
  <si>
    <t>How likely or unlikely is it that you will install the following in your rental property in the next 5 years? If you let out multiple properties, please answer again for the property that you let most recently: Electric vehicle car charging point</t>
  </si>
  <si>
    <t>How likely or unlikely is it that you will install the following in your rental property in the next 5 years? If you let out multiple properties, please answer again for the property that you let most recently: Solar panels</t>
  </si>
  <si>
    <t>I don’t plan on making any investments</t>
  </si>
  <si>
    <t>By increasing rental prices</t>
  </si>
  <si>
    <t>Government grant or funding</t>
  </si>
  <si>
    <t>Loan</t>
  </si>
  <si>
    <t>Release equity from portfolio</t>
  </si>
  <si>
    <t>Borrow from friends / family</t>
  </si>
  <si>
    <t>How would you expect to pay for your next investment into your rental property? Select all which apply. </t>
  </si>
  <si>
    <t>To make the property more attractive to future tenants</t>
  </si>
  <si>
    <t>Want to lower emissions of property etc…</t>
  </si>
  <si>
    <t>Tenant requested it</t>
  </si>
  <si>
    <t>You said you are likely to install a low-carbon technology (heat pump, hydrogen-ready boiler, electric vehicle car charging point, solar panels) in the next five years. Which of the following best explains why you are likely to have this installed? Select all that apply. </t>
  </si>
  <si>
    <t>BASE: Question displayed when a low-carbon technology installment is likely to be made</t>
  </si>
  <si>
    <t>You said you are likely to install a product that increases your energy efficiency (double-glazed windows, insulation, smart meter) in the next five years. Which of the following best explains why you are likely to have this installed? Select all that apply. </t>
  </si>
  <si>
    <t>BASE: Question displayed when an energy efficient installment is likely to be made</t>
  </si>
  <si>
    <t>Refit kitchen</t>
  </si>
  <si>
    <t>Refit bathroom</t>
  </si>
  <si>
    <t>New carpets/flooring</t>
  </si>
  <si>
    <t>Painting the interior walls</t>
  </si>
  <si>
    <t>None of the above would increase the rental value of my property</t>
  </si>
  <si>
    <t>Improve energy efficiency (insulation, double glazed windows)</t>
  </si>
  <si>
    <t>House extension</t>
  </si>
  <si>
    <t>Other room refurbishment</t>
  </si>
  <si>
    <t>Install electric vehicle charge point</t>
  </si>
  <si>
    <t>Installing fibre internet</t>
  </si>
  <si>
    <t>Install solar panels</t>
  </si>
  <si>
    <t>Install a heat pump</t>
  </si>
  <si>
    <t>Which of the following improvements, if any, do you think would most increase the rental value of your property? Select all which apply</t>
  </si>
  <si>
    <t xml:space="preserve"> Of those, which would you personally be most interested in installing in your property?</t>
  </si>
  <si>
    <t>BASE: Question displayed when respondents select improvements could increase rental value</t>
  </si>
  <si>
    <t>I cannot afford the upfront costs</t>
  </si>
  <si>
    <t>None of the above - there are no barriers</t>
  </si>
  <si>
    <t>I don’t think this adds any value to the property</t>
  </si>
  <si>
    <t>Installing this would be too disruptive to my tenants</t>
  </si>
  <si>
    <t>This is impossible to do in my property</t>
  </si>
  <si>
    <t>I have other investments I would prefer to make over this one</t>
  </si>
  <si>
    <t>I do not think this is any better for the environment</t>
  </si>
  <si>
    <t>I would not know where to find someone to do the installation</t>
  </si>
  <si>
    <t>I would not know where to find advice on how to do it</t>
  </si>
  <si>
    <t>I have heard negative stories about this from the media</t>
  </si>
  <si>
    <t>I have heard negative stories about this from other people e.g. friends, other landlords</t>
  </si>
  <si>
    <t>I do not have the time to work out how to do it</t>
  </si>
  <si>
    <t>I do not like the way this looks</t>
  </si>
  <si>
    <t>Which of the following, if any, are barriers to you installing more energy efficiency measures (double-glazed windows, insulation, smart meter) in your property? Select all which apply</t>
  </si>
  <si>
    <t>Which of the following, if any, are barriers to you installing more low-carbon technology (heat pump, hydrogen-ready boiler, electric vehicle car charging point, solar panels) in your property? Select all which apply</t>
  </si>
  <si>
    <t>Consumer bodies e.g. Which?</t>
  </si>
  <si>
    <t>National Government</t>
  </si>
  <si>
    <t>Landlord membership bodies</t>
  </si>
  <si>
    <t>Local Government</t>
  </si>
  <si>
    <t>Landlords that have already installed green upgrades</t>
  </si>
  <si>
    <t>Energy companies</t>
  </si>
  <si>
    <t>Specialist landlord and housing media</t>
  </si>
  <si>
    <t>Tradespeople e.g. electricians, plumbers</t>
  </si>
  <si>
    <t>Environmental charities</t>
  </si>
  <si>
    <t>Friends and family</t>
  </si>
  <si>
    <t>National media e.g. newspapers, TV news</t>
  </si>
  <si>
    <t>Online forums e.g. social media</t>
  </si>
  <si>
    <t>My bank / mortgage provider</t>
  </si>
  <si>
    <t>Retailers</t>
  </si>
  <si>
    <t>Local media</t>
  </si>
  <si>
    <t>Which of the following, if any, would you trust to give useful advice and information on reducing the environmental impact of your property? Select all which apply</t>
  </si>
  <si>
    <t>Making environmental improvements to my rental property only really benefits the tenant(s)</t>
  </si>
  <si>
    <t>Making environmental improvements to my rental property mainly benefits the tenant(s), but benefits me a bit</t>
  </si>
  <si>
    <t>Making environmental improvements to my rental property benefits me and the tenant(s) equally</t>
  </si>
  <si>
    <t>Making environmental improvements to my rental property mainly benefits me, but benefits the tenant(s) a bit</t>
  </si>
  <si>
    <t>Making environmental improvements to my rental property only really benefits me</t>
  </si>
  <si>
    <t>The value of my property would go up if I installed new energy efficiency measures</t>
  </si>
  <si>
    <t>The value of my property would be unchanged if I installed new energy efficiency measures</t>
  </si>
  <si>
    <t>The value of my property would go down if I installed new energy efficiency measures.</t>
  </si>
  <si>
    <t xml:space="preserve"> What impact do you think installing new energy efficiency measures (e.g. insulation, double-glazed windows, smart meter) in your rental property would have on the rental value of the property, if any?</t>
  </si>
  <si>
    <t>BASE: Question displayed when not all energy efficient measures have been installed</t>
  </si>
  <si>
    <t>The value of my property would go up if I installed new low-carbon technologies</t>
  </si>
  <si>
    <t>The value of my property would be unchanged if I installed new low-carbon technologies</t>
  </si>
  <si>
    <t>The value of my property would go down if I installed new low-carbon technologies</t>
  </si>
  <si>
    <t xml:space="preserve"> What impact do you think installing new low-carbon technologies (e.g. solar panels, heat pump, hydrogen-ready boiler,electric vehicle car charging point) in your rental property would have on the rental value of the property, if any?</t>
  </si>
  <si>
    <t>Home builders</t>
  </si>
  <si>
    <t>Energy providers</t>
  </si>
  <si>
    <t>Home owners</t>
  </si>
  <si>
    <t>Landlords</t>
  </si>
  <si>
    <t>Businesses</t>
  </si>
  <si>
    <t>Renters/tenants</t>
  </si>
  <si>
    <t>Banks and building societies</t>
  </si>
  <si>
    <t>Which of the following, if any, do you think should be responsible for reducing the environmental impact of housing in the UK? Select all that apply</t>
  </si>
  <si>
    <t>It is entirely the responsibility of the landlord to pay for this technology</t>
  </si>
  <si>
    <t>It is entirely the responsibility of the tenant(s) to pay for this technology</t>
  </si>
  <si>
    <t>It is entirely the responsibility of the government to pay for this technology</t>
  </si>
  <si>
    <t>It is a joint responsibility between the landlord and the tenant(s)</t>
  </si>
  <si>
    <t>It is a joint responsibility between the landlord and the government</t>
  </si>
  <si>
    <t>It is a joint responsibility of the tenant(s) and the government</t>
  </si>
  <si>
    <t>It is a joint responsibility of the landlord, tenant(s) and the government</t>
  </si>
  <si>
    <t xml:space="preserve"> Whose responsibility do you think it is to pay for environmental improvements to be installed in an existing rental property?</t>
  </si>
  <si>
    <t xml:space="preserve"> The tenant(s)</t>
  </si>
  <si>
    <t xml:space="preserve"> The landlord</t>
  </si>
  <si>
    <t xml:space="preserve"> The letting/managing agent</t>
  </si>
  <si>
    <t>Should have full responsibility</t>
  </si>
  <si>
    <t>Should have shared responsibility</t>
  </si>
  <si>
    <t>Should not be involved</t>
  </si>
  <si>
    <t>N/A - Does not exist for my property</t>
  </si>
  <si>
    <t>Grid Summary: If you were to install new environmental improvements in your rental property, who do you think should be responsible for organising and overseeing the installation?</t>
  </si>
  <si>
    <t>If you were to install new environmental improvements in your rental property, who do you think should be responsible for organising and overseeing the installation?: The tenant(s)</t>
  </si>
  <si>
    <t>If you were to install new environmental improvements in your rental property, who do you think should be responsible for organising and overseeing the installation?: The landlord</t>
  </si>
  <si>
    <t>If you were to install new environmental improvements in your rental property, who do you think should be responsible for organising and overseeing the installation?: The letting/managing agent</t>
  </si>
  <si>
    <t>People who let out properties are asked to do too much when it comes to environmental improvements in the property</t>
  </si>
  <si>
    <t>People who let out properties are asked to do a reasonable amount when it comes to environmental improvements in the property</t>
  </si>
  <si>
    <t>People who let out properties are not asked to do enough when it environmental improvements in the property</t>
  </si>
  <si>
    <t xml:space="preserve"> Which of the following comes closest to your view? </t>
  </si>
  <si>
    <t>Yes, I have heard of UK government commitments to greening British homes</t>
  </si>
  <si>
    <t>I have not heard of any government commitments to greening British homes, but I expect there are commitments</t>
  </si>
  <si>
    <t>I have not heard of any government commitments and I expect there are none</t>
  </si>
  <si>
    <t>No, I know there are no government commitments to greening British homes</t>
  </si>
  <si>
    <t xml:space="preserve"> As far as you are aware, has the UK government made any commitments to greening British homes by setting targets to improve energy efficiency and transition away from fossil fuel heating?</t>
  </si>
  <si>
    <t>This Government support is only available to homeowners and not people who let out property</t>
  </si>
  <si>
    <t>This Government support is equally available to homeowners and people who let out property</t>
  </si>
  <si>
    <t>This Government support is only available to people who let out property and not homeowners</t>
  </si>
  <si>
    <t>I don’t know enough about these grants</t>
  </si>
  <si>
    <t xml:space="preserve"> As part of these commitments, the Government offers grants for those who own homes in Britain to improve their energy efficiency. Based on what you know, which of the following comes closest to your view?</t>
  </si>
  <si>
    <t>Yes I would definitely consider this</t>
  </si>
  <si>
    <t>I would probably consider this</t>
  </si>
  <si>
    <t>I would probably not consider this</t>
  </si>
  <si>
    <t>I would definitely not consider this</t>
  </si>
  <si>
    <t xml:space="preserve"> Banks also offer private finance options such as green mortgages or loans with low or no interest rates for those who own homes to make environmentally friendly improvements. Would you personally consider a private finance option to fund environmental improvements in your home?</t>
  </si>
  <si>
    <t>I do not want to be in any debt</t>
  </si>
  <si>
    <t>These options would not financially benefit me</t>
  </si>
  <si>
    <t>I do not know enough about them</t>
  </si>
  <si>
    <t>I don’t think there are any of these options which suit my circumstance</t>
  </si>
  <si>
    <t>I do not trust private lenders</t>
  </si>
  <si>
    <t>I have no interest in the improvements</t>
  </si>
  <si>
    <t>I have heard negative things about these options from others</t>
  </si>
  <si>
    <t>What are the main barriers, if any, to you using private finance options for environmentally friendly improvements to your rental properties? Select all which apply</t>
  </si>
  <si>
    <t>I was not aware of this at all</t>
  </si>
  <si>
    <t>I was aware of it, but did not understand the details</t>
  </si>
  <si>
    <t>I was aware of it and fully understood the details</t>
  </si>
  <si>
    <t xml:space="preserve"> New legislation currently proposes that from April 2025, all new tenancies (and from April 2028, all existing tenancies) must have an Energy Performance Certificate (EPC) rating of at least “C” or higher.  Prior to taking this poll, were you aware of these incoming changes?</t>
  </si>
  <si>
    <t>Strongly Support</t>
  </si>
  <si>
    <t>Support</t>
  </si>
  <si>
    <t>Neither Support nor Oppose</t>
  </si>
  <si>
    <t>Oppose</t>
  </si>
  <si>
    <t>Strongly Oppose</t>
  </si>
  <si>
    <t>Total Support:</t>
  </si>
  <si>
    <t>Total Oppose:</t>
  </si>
  <si>
    <t xml:space="preserve"> Do you support or oppose this change that means all new tenancies must have an EPC rating of at least “C” or higher?</t>
  </si>
  <si>
    <t xml:space="preserve"> As far as you are aware, is your rental property currently EPC C or above? If you have multiple properties please think of the property you let out most recently located in the UK.</t>
  </si>
  <si>
    <t xml:space="preserve"> Have you ever received a quote for how much it would cost to bring your property up to EPC C?</t>
  </si>
  <si>
    <t>BASE: Question displayed when rental property is not EPC C or above</t>
  </si>
  <si>
    <t>Carry out the works that maximise the long-term value of my property, and continue to let it out</t>
  </si>
  <si>
    <t>Carry out works at the minimum cost required to comply, and continue to let the property out</t>
  </si>
  <si>
    <t>I would probably sell the property rather than carry out the works needed to comply</t>
  </si>
  <si>
    <t xml:space="preserve"> If you had a rental property that did not meet the required EPC standard, how do you think you would respond? </t>
  </si>
  <si>
    <t>BASE: Question displayed when respondents has received a quote to bring property up to EPC C</t>
  </si>
  <si>
    <t>Less than £500</t>
  </si>
  <si>
    <t>£500 - £999</t>
  </si>
  <si>
    <t>£1,000 - £1,999</t>
  </si>
  <si>
    <t>£2,000 - £2,999</t>
  </si>
  <si>
    <t>£3,000 - £3,999</t>
  </si>
  <si>
    <t>£4,000 - £4,999</t>
  </si>
  <si>
    <t>£5,000 - £7,499</t>
  </si>
  <si>
    <t>£7,500 - £9,999</t>
  </si>
  <si>
    <t>£10,000 - £12,499</t>
  </si>
  <si>
    <t>£12,500 - £14,999</t>
  </si>
  <si>
    <t>£15,000 or more</t>
  </si>
  <si>
    <t xml:space="preserve"> As far as you are aware, how much do you think it would cost to bring the property you let out up to EPC C?</t>
  </si>
  <si>
    <t>BASE: Question displayed when respondents has not received a quote to bring property up to EPC C</t>
  </si>
  <si>
    <t xml:space="preserve"> On average, it costs £7,390 to improve inefficient privately rented properties to an EPC C.  If you had a rental property that did not meet the required EPC standard, how do you think you would respond?</t>
  </si>
  <si>
    <t>If you had a rental property that did not meet EPC requirements, how would you fund the changes needed to make it comply? Please select all that apply.</t>
  </si>
  <si>
    <t>Financial support from the government</t>
  </si>
  <si>
    <t>Step-by-step guidance on how to get started</t>
  </si>
  <si>
    <t>More information on the benefits of the technology</t>
  </si>
  <si>
    <t>Penalties for not complying with energy efficiency regulations</t>
  </si>
  <si>
    <t>Hearing from landlords who have already made improvements</t>
  </si>
  <si>
    <t>Financial support from banks</t>
  </si>
  <si>
    <t>Nothing would make me more likely to invest in energy efficiency measures</t>
  </si>
  <si>
    <t>Which of the following policy options, if any, would make you more likely to invest in energy efficiency measures for your rental property? Select all that apply.</t>
  </si>
  <si>
    <t>100% funded through grants from the government</t>
  </si>
  <si>
    <t>Tax relief on energy efficiency improvements</t>
  </si>
  <si>
    <t>Part funded through grants from the government</t>
  </si>
  <si>
    <t>Loan from government</t>
  </si>
  <si>
    <t>None of the above would make me more likely to invest in energy efficiency measures</t>
  </si>
  <si>
    <t>Bank loan as part of a mortgage product</t>
  </si>
  <si>
    <t>Bank loan</t>
  </si>
  <si>
    <t>Which of the following financial support options, if any, would make you more likely to invest in energy efficiency measures for your rental property? Select all that apply.</t>
  </si>
  <si>
    <t>The upfront costs are brought down to be similar to installing a gas boiler</t>
  </si>
  <si>
    <t>Nothing would make me more likely to invest in a heat pump</t>
  </si>
  <si>
    <t>Evidence shows it increases the rental value of the property</t>
  </si>
  <si>
    <t>Heat pumps which are more attractive are invented</t>
  </si>
  <si>
    <t>Tenant(s) ask for it in the property</t>
  </si>
  <si>
    <t>The Government has set a target of installing 600,000 heat pumps a year by 2028. There are currently no plans to regulate against the installation of gas boilers in existing properties. Which of the following options would make you more likely to install a heat pump in your rental property? Select all that apply</t>
  </si>
  <si>
    <t>BASE: Question displayed when a heat pump has not been installed</t>
  </si>
  <si>
    <t>£15,000 - £17, 499</t>
  </si>
  <si>
    <t>£17,500 - £19,999</t>
  </si>
  <si>
    <t>£20,000 - £24,999</t>
  </si>
  <si>
    <t>£25,000 or more</t>
  </si>
  <si>
    <t xml:space="preserve"> As far as you are aware, how much do you think it would cost to install a heat pump in the property you let out?</t>
  </si>
  <si>
    <t>No, it would not increase the rental value</t>
  </si>
  <si>
    <t>Yes, by less than £25 a month</t>
  </si>
  <si>
    <t>Yes, by £25 - £49 a month</t>
  </si>
  <si>
    <t>Yes, by £50 - £99 a month</t>
  </si>
  <si>
    <t>Yes, by £100 - £249 a month</t>
  </si>
  <si>
    <t>Yes, by £250 - £499 a month</t>
  </si>
  <si>
    <t>Yes, by £500 or more a month</t>
  </si>
  <si>
    <t xml:space="preserve"> And if you were to install a heat pump in the property you let out, do you think it would increase the rental value of the property?</t>
  </si>
  <si>
    <t xml:space="preserve"> On average, it costs £10,000 to install a heat pump heating system. If the government introduced legislation mandating against the installation of new gas boilers, would you…?</t>
  </si>
  <si>
    <t>Tax relief on green technology improvements</t>
  </si>
  <si>
    <t>None would make me more likely to invest in a heat pump</t>
  </si>
  <si>
    <t>Which of the following financial support options would make you more likely to invest in a heat pump for your rental property? Select all that apply</t>
  </si>
  <si>
    <t>I would be happy to make changes in my own home and my rental properties in order to help the environment</t>
  </si>
  <si>
    <t>I would be happy to make changes in my own home to help the environment, but not in my rental properties</t>
  </si>
  <si>
    <t>I would be happy to make changes in my rental properties to help the environment, but not in my own home</t>
  </si>
  <si>
    <t>I would not be happy to make changes in my rental properties or my own home to help the environment</t>
  </si>
  <si>
    <t xml:space="preserve"> Government provides loans for landlords to install green technology in their rental properties</t>
  </si>
  <si>
    <t xml:space="preserve"> Properties are not allowed to be rented out unless they meet EPC energy efficiency standards</t>
  </si>
  <si>
    <t xml:space="preserve"> Properties are not allowed to be rented out unless they have solar panels installed</t>
  </si>
  <si>
    <t>Grid Summary: In general, would you support or oppose the following policies which could be introduced by the UK Government?</t>
  </si>
  <si>
    <t>In general, would you support or oppose the following policies which could be introduced by the UK Government?: Properties are not allowed to be rented out unless they have solar panels installed</t>
  </si>
  <si>
    <t>In general, would you support or oppose the following policies which could be introduced by the UK Government?: Properties are not allowed to be rented out unless they meet EPC energy efficiency standards</t>
  </si>
  <si>
    <t>In general, would you support or oppose the following policies which could be introduced by the UK Government?: Government provides loans for landlords to install green technology in their rental properties</t>
  </si>
  <si>
    <t>Full Results</t>
  </si>
  <si>
    <t>28th Jul - 31 Jul 2023</t>
  </si>
  <si>
    <t>Fieldwork:  28th July - 31st July 2023</t>
  </si>
  <si>
    <t>BASE: Question displayed when not all low-carbon technologies have been installed</t>
  </si>
  <si>
    <t>BASE: Question displayed when tenant asked for a green installment in the past 5 years</t>
  </si>
  <si>
    <t>BASE: Question displayed a green installment has been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</si>
</sst>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i/>
      <sz val="11"/>
      <color rgb="FF000000"/>
      <name val="Calibri"/>
      <family val="2"/>
      <scheme val="minor"/>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thin">
        <color indexed="64"/>
      </bottom>
      <diagonal/>
    </border>
  </borders>
  <cellStyleXfs count="1">
    <xf numFmtId="0" fontId="0" fillId="0" borderId="0"/>
  </cellStyleXfs>
  <cellXfs count="44">
    <xf numFmtId="0" fontId="0" fillId="0" borderId="0" xfId="0"/>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xf numFmtId="0" fontId="0" fillId="0" borderId="0" xfId="0" applyAlignment="1"/>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xf>
    <xf numFmtId="0" fontId="0" fillId="0" borderId="3" xfId="0" applyBorder="1" applyAlignment="1">
      <alignment horizontal="center"/>
    </xf>
    <xf numFmtId="0" fontId="1" fillId="0" borderId="0" xfId="0" applyFont="1" applyAlignment="1">
      <alignment vertical="top" wrapText="1"/>
    </xf>
    <xf numFmtId="0" fontId="10" fillId="0" borderId="0" xfId="0" applyFont="1" applyAlignment="1">
      <alignment vertical="top"/>
    </xf>
    <xf numFmtId="0" fontId="1" fillId="0" borderId="0" xfId="0" applyFont="1" applyAlignment="1">
      <alignment vertical="top"/>
    </xf>
    <xf numFmtId="0" fontId="1" fillId="0" borderId="0" xfId="0" applyFont="1" applyFill="1" applyAlignment="1">
      <alignment horizontal="center" vertical="top" wrapText="1"/>
    </xf>
    <xf numFmtId="0" fontId="9" fillId="0" borderId="0" xfId="0" applyFont="1" applyFill="1"/>
    <xf numFmtId="0" fontId="7" fillId="0" borderId="0" xfId="0" applyFont="1" applyFill="1"/>
    <xf numFmtId="0" fontId="0" fillId="0" borderId="0" xfId="0" applyFill="1"/>
    <xf numFmtId="0" fontId="8" fillId="0" borderId="4" xfId="0" applyFont="1" applyBorder="1" applyAlignment="1">
      <alignment horizontal="center" vertical="center" wrapText="1"/>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N13" sqref="N13"/>
    </sheetView>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1" t="s">
        <v>1</v>
      </c>
      <c r="K10" s="2" t="s">
        <v>636</v>
      </c>
    </row>
    <row r="11" spans="6:12" ht="20" customHeight="1" x14ac:dyDescent="0.45">
      <c r="F11" s="1" t="s">
        <v>2</v>
      </c>
      <c r="K11" s="2" t="s">
        <v>3</v>
      </c>
    </row>
    <row r="12" spans="6:12" ht="20" customHeight="1" x14ac:dyDescent="0.45">
      <c r="F12" s="1" t="s">
        <v>4</v>
      </c>
      <c r="K12" s="2" t="s">
        <v>5</v>
      </c>
    </row>
    <row r="13" spans="6:12" ht="20" customHeight="1" x14ac:dyDescent="0.45">
      <c r="F13" s="1" t="s">
        <v>6</v>
      </c>
      <c r="K13" s="2">
        <v>508</v>
      </c>
    </row>
    <row r="14" spans="6:12" ht="18.5" x14ac:dyDescent="0.45">
      <c r="F14" s="1"/>
    </row>
    <row r="15" spans="6:12" ht="18.5" x14ac:dyDescent="0.45">
      <c r="F15" s="1"/>
    </row>
    <row r="16" spans="6:12" ht="18.5" x14ac:dyDescent="0.45">
      <c r="F16" s="1" t="s">
        <v>7</v>
      </c>
    </row>
    <row r="17" spans="6:13" ht="50" customHeight="1" x14ac:dyDescent="0.35">
      <c r="F17" s="26" t="s">
        <v>8</v>
      </c>
      <c r="G17" s="25"/>
      <c r="H17" s="25"/>
      <c r="I17" s="25"/>
      <c r="J17" s="25"/>
      <c r="K17" s="25"/>
      <c r="L17" s="25"/>
      <c r="M17" s="25"/>
    </row>
    <row r="19" spans="6:13" ht="30" customHeight="1" x14ac:dyDescent="0.35">
      <c r="F19" s="3" t="s">
        <v>9</v>
      </c>
    </row>
    <row r="20" spans="6:13" ht="17" x14ac:dyDescent="0.35">
      <c r="F20" s="4"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6"/>
  <sheetViews>
    <sheetView showGridLines="0" tabSelected="1" workbookViewId="0">
      <selection activeCell="I20" sqref="I20"/>
    </sheetView>
  </sheetViews>
  <sheetFormatPr defaultColWidth="10.90625" defaultRowHeight="14.5" x14ac:dyDescent="0.35"/>
  <cols>
    <col min="4" max="4" width="100.7265625" style="41" customWidth="1"/>
    <col min="5" max="5" width="20.7265625" customWidth="1"/>
  </cols>
  <sheetData>
    <row r="2" spans="3:6" ht="40" customHeight="1" x14ac:dyDescent="0.35">
      <c r="D2" s="38" t="s">
        <v>10</v>
      </c>
    </row>
    <row r="6" spans="3:6" x14ac:dyDescent="0.35">
      <c r="D6" s="39" t="str">
        <f>HYPERLINK("#'Full Results'!A1", "Full Results")</f>
        <v>Full Results</v>
      </c>
    </row>
    <row r="8" spans="3:6" x14ac:dyDescent="0.35">
      <c r="D8" s="40" t="s">
        <v>11</v>
      </c>
      <c r="E8" s="5" t="s">
        <v>12</v>
      </c>
      <c r="F8" s="5" t="s">
        <v>13</v>
      </c>
    </row>
    <row r="9" spans="3:6" x14ac:dyDescent="0.35">
      <c r="C9">
        <v>1</v>
      </c>
      <c r="D9" s="39" t="str">
        <f>HYPERLINK("#'Table 1'!A1", "Which do you think are the most important issues facing the country at this time? Please tick up to three")</f>
        <v>Which do you think are the most important issues facing the country at this time? Please tick up to three</v>
      </c>
      <c r="E9" s="12" t="str">
        <f>HYPERLINK("#'Full Results'!A10", "10")</f>
        <v>10</v>
      </c>
      <c r="F9" t="s">
        <v>97</v>
      </c>
    </row>
    <row r="10" spans="3:6" x14ac:dyDescent="0.35">
      <c r="C10">
        <v>2</v>
      </c>
      <c r="D10" s="39" t="str">
        <f>HYPERLINK("#'Table 2'!A1", " If a general election was called tomorrow, how likely would you be to vote? Please rate from 0 to 10, where 0 means certain not to vote, and 10 means certain to vote.")</f>
        <v xml:space="preserve"> If a general election was called tomorrow, how likely would you be to vote? Please rate from 0 to 10, where 0 means certain not to vote, and 10 means certain to vote.</v>
      </c>
      <c r="E10" s="12" t="str">
        <f>HYPERLINK("#'Full Results'!A30", "30")</f>
        <v>30</v>
      </c>
      <c r="F10" t="s">
        <v>97</v>
      </c>
    </row>
    <row r="11" spans="3:6" x14ac:dyDescent="0.35">
      <c r="C11">
        <v>3</v>
      </c>
      <c r="D11" s="39" t="str">
        <f>HYPERLINK("#'Table 3'!A1", " And, if a general election was called tomorrow, which party would you vote for?")</f>
        <v xml:space="preserve"> And, if a general election was called tomorrow, which party would you vote for?</v>
      </c>
      <c r="E11" s="12" t="str">
        <f>HYPERLINK("#'Full Results'!A45", "45")</f>
        <v>45</v>
      </c>
      <c r="F11" t="s">
        <v>97</v>
      </c>
    </row>
    <row r="12" spans="3:6" x14ac:dyDescent="0.35">
      <c r="C12">
        <v>4</v>
      </c>
      <c r="D12" s="39" t="str">
        <f>HYPERLINK("#'Table 4'!A1", " Do you currently own any properties in the UK where you let out the entire property to others as a source of income? This does NOT include parking spaces, mobile homes, houseboats or shared ownership investment schemes.")</f>
        <v xml:space="preserve"> Do you currently own any properties in the UK where you let out the entire property to others as a source of income? This does NOT include parking spaces, mobile homes, houseboats or shared ownership investment schemes.</v>
      </c>
      <c r="E12" s="12" t="str">
        <f>HYPERLINK("#'Full Results'!A58", "58")</f>
        <v>58</v>
      </c>
      <c r="F12" t="s">
        <v>97</v>
      </c>
    </row>
    <row r="13" spans="3:6" x14ac:dyDescent="0.35">
      <c r="C13">
        <v>5</v>
      </c>
      <c r="D13" s="39" t="str">
        <f>HYPERLINK("#'Table 5'!A1", " Are you a registered social landlord?")</f>
        <v xml:space="preserve"> Are you a registered social landlord?</v>
      </c>
      <c r="E13" s="12" t="str">
        <f>HYPERLINK("#'Full Results'!A64", "64")</f>
        <v>64</v>
      </c>
      <c r="F13" t="s">
        <v>97</v>
      </c>
    </row>
    <row r="14" spans="3:6" x14ac:dyDescent="0.35">
      <c r="C14">
        <v>6</v>
      </c>
      <c r="D14" s="39" t="str">
        <f>HYPERLINK("#'Table 6'!A1", " Is the rent that you collect from letting out property your sole source of income?")</f>
        <v xml:space="preserve"> Is the rent that you collect from letting out property your sole source of income?</v>
      </c>
      <c r="E14" s="12" t="str">
        <f>HYPERLINK("#'Full Results'!A70", "70")</f>
        <v>70</v>
      </c>
      <c r="F14" t="s">
        <v>97</v>
      </c>
    </row>
    <row r="15" spans="3:6" x14ac:dyDescent="0.35">
      <c r="C15">
        <v>7</v>
      </c>
      <c r="D15" s="39" t="str">
        <f>HYPERLINK("#'Table 7'!A1", " An EPC gives a property and energy efficiency rating from A (most efficient) to G (least efficient). For the majority of the properties that you let, do you know their EPC rating?")</f>
        <v xml:space="preserve"> An EPC gives a property and energy efficiency rating from A (most efficient) to G (least efficient). For the majority of the properties that you let, do you know their EPC rating?</v>
      </c>
      <c r="E15" s="12" t="str">
        <f>HYPERLINK("#'Full Results'!A76", "76")</f>
        <v>76</v>
      </c>
      <c r="F15" t="s">
        <v>97</v>
      </c>
    </row>
    <row r="16" spans="3:6" x14ac:dyDescent="0.35">
      <c r="C16">
        <v>8</v>
      </c>
      <c r="D16" s="39" t="str">
        <f>HYPERLINK("#'Table 8'!A1", " Choose which description fits best.")</f>
        <v xml:space="preserve"> Choose which description fits best.</v>
      </c>
      <c r="E16" s="12" t="str">
        <f>HYPERLINK("#'Full Results'!A82", "82")</f>
        <v>82</v>
      </c>
      <c r="F16" t="s">
        <v>97</v>
      </c>
    </row>
    <row r="17" spans="3:6" x14ac:dyDescent="0.35">
      <c r="C17">
        <v>9</v>
      </c>
      <c r="D17" s="39" t="str">
        <f>HYPERLINK("#'Table 9'!A1", "Which, if any, of the following describes how you currently view your role as a landlord? Select all which apply")</f>
        <v>Which, if any, of the following describes how you currently view your role as a landlord? Select all which apply</v>
      </c>
      <c r="E17" s="12" t="str">
        <f>HYPERLINK("#'Full Results'!A89", "89")</f>
        <v>89</v>
      </c>
      <c r="F17" t="s">
        <v>97</v>
      </c>
    </row>
    <row r="18" spans="3:6" x14ac:dyDescent="0.35">
      <c r="C18">
        <v>10</v>
      </c>
      <c r="D18" s="39" t="str">
        <f>HYPERLINK("#'Table 10'!A1", " Do you have plans to change the number of properties that you let out in the next 12 months?")</f>
        <v xml:space="preserve"> Do you have plans to change the number of properties that you let out in the next 12 months?</v>
      </c>
      <c r="E18" s="12" t="str">
        <f>HYPERLINK("#'Full Results'!A101", "101")</f>
        <v>101</v>
      </c>
      <c r="F18" t="s">
        <v>97</v>
      </c>
    </row>
    <row r="19" spans="3:6" x14ac:dyDescent="0.35">
      <c r="C19">
        <v>11</v>
      </c>
      <c r="D19" s="39" t="str">
        <f>HYPERLINK("#'Table 11'!A1", "Which of the following, if any, are installed in your personal primary residence? Select any which apply")</f>
        <v>Which of the following, if any, are installed in your personal primary residence? Select any which apply</v>
      </c>
      <c r="E19" s="12" t="str">
        <f>HYPERLINK("#'Full Results'!A108", "108")</f>
        <v>108</v>
      </c>
      <c r="F19" t="s">
        <v>97</v>
      </c>
    </row>
    <row r="20" spans="3:6" x14ac:dyDescent="0.35">
      <c r="C20">
        <v>12</v>
      </c>
      <c r="D20" s="39" t="str">
        <f>HYPERLINK("#'Table 12'!A1", " How long have you been letting out this property? Please include any time which you have owned the property and let it out to tenants or have been searching for new tenants")</f>
        <v xml:space="preserve"> How long have you been letting out this property? Please include any time which you have owned the property and let it out to tenants or have been searching for new tenants</v>
      </c>
      <c r="E20" s="12" t="str">
        <f>HYPERLINK("#'Full Results'!A123", "123")</f>
        <v>123</v>
      </c>
      <c r="F20" t="s">
        <v>97</v>
      </c>
    </row>
    <row r="21" spans="3:6" x14ac:dyDescent="0.35">
      <c r="C21">
        <v>13</v>
      </c>
      <c r="D21" s="39" t="str">
        <f>HYPERLINK("#'Table 13'!A1", " Are you currently using an agent to let or manage this rental property? ")</f>
        <v xml:space="preserve"> Are you currently using an agent to let or manage this rental property? </v>
      </c>
      <c r="E21" s="12" t="str">
        <f>HYPERLINK("#'Full Results'!A134", "134")</f>
        <v>134</v>
      </c>
      <c r="F21" t="s">
        <v>97</v>
      </c>
    </row>
    <row r="22" spans="3:6" x14ac:dyDescent="0.35">
      <c r="C22">
        <v>14</v>
      </c>
      <c r="D22" s="39" t="str">
        <f>HYPERLINK("#'Table 14'!A1", " Which of the following best describes this rental property you own?")</f>
        <v xml:space="preserve"> Which of the following best describes this rental property you own?</v>
      </c>
      <c r="E22" s="12" t="str">
        <f>HYPERLINK("#'Full Results'!A141", "141")</f>
        <v>141</v>
      </c>
      <c r="F22" t="s">
        <v>97</v>
      </c>
    </row>
    <row r="23" spans="3:6" x14ac:dyDescent="0.35">
      <c r="C23">
        <v>15</v>
      </c>
      <c r="D23" s="39" t="str">
        <f>HYPERLINK("#'Table 15'!A1", " How many tenants are currently staying in this rental property?")</f>
        <v xml:space="preserve"> How many tenants are currently staying in this rental property?</v>
      </c>
      <c r="E23" s="12" t="str">
        <f>HYPERLINK("#'Full Results'!A156", "156")</f>
        <v>156</v>
      </c>
      <c r="F23" t="s">
        <v>97</v>
      </c>
    </row>
    <row r="24" spans="3:6" x14ac:dyDescent="0.35">
      <c r="C24">
        <v>16</v>
      </c>
      <c r="D24" s="39" t="str">
        <f>HYPERLINK("#'Table 16'!A1", " Where is your rental property located?")</f>
        <v xml:space="preserve"> Where is your rental property located?</v>
      </c>
      <c r="E24" s="12" t="str">
        <f>HYPERLINK("#'Full Results'!A166", "166")</f>
        <v>166</v>
      </c>
      <c r="F24" t="s">
        <v>97</v>
      </c>
    </row>
    <row r="25" spans="3:6" x14ac:dyDescent="0.35">
      <c r="C25">
        <v>17</v>
      </c>
      <c r="D25" s="39" t="str">
        <f>HYPERLINK("#'Table 17'!A1", " When was your rental property built? Please think of the most recent property you let out located in the UK.")</f>
        <v xml:space="preserve"> When was your rental property built? Please think of the most recent property you let out located in the UK.</v>
      </c>
      <c r="E25" s="12" t="str">
        <f>HYPERLINK("#'Full Results'!A182", "182")</f>
        <v>182</v>
      </c>
      <c r="F25" t="s">
        <v>97</v>
      </c>
    </row>
    <row r="26" spans="3:6" x14ac:dyDescent="0.35">
      <c r="C26">
        <v>18</v>
      </c>
      <c r="D26" s="39" t="str">
        <f>HYPERLINK("#'Table 18'!A1", " Which description fits best how energy and water bills are managed with your tenant(s) in this property?")</f>
        <v xml:space="preserve"> Which description fits best how energy and water bills are managed with your tenant(s) in this property?</v>
      </c>
      <c r="E26" s="12" t="str">
        <f>HYPERLINK("#'Full Results'!A190", "190")</f>
        <v>190</v>
      </c>
      <c r="F26" t="s">
        <v>97</v>
      </c>
    </row>
    <row r="27" spans="3:6" x14ac:dyDescent="0.35">
      <c r="C27">
        <v>19</v>
      </c>
      <c r="D27" s="39" t="str">
        <f>HYPERLINK("#'Table 19'!A1", " Which of the following best describes your situation with the properties you let out?")</f>
        <v xml:space="preserve"> Which of the following best describes your situation with the properties you let out?</v>
      </c>
      <c r="E27" s="12" t="str">
        <f>HYPERLINK("#'Full Results'!A197", "197")</f>
        <v>197</v>
      </c>
      <c r="F27" t="s">
        <v>97</v>
      </c>
    </row>
    <row r="28" spans="3:6" x14ac:dyDescent="0.35">
      <c r="C28">
        <v>20</v>
      </c>
      <c r="D28" s="39" t="str">
        <f>HYPERLINK("#'Table 20'!A1", " Which of the following best describes how your tenant(s) tend to think of the property they rent from you? If you do not currently have any tenants in this property, please answer for how you expect the next tenant(s) to think about it")</f>
        <v xml:space="preserve"> Which of the following best describes how your tenant(s) tend to think of the property they rent from you? If you do not currently have any tenants in this property, please answer for how you expect the next tenant(s) to think about it</v>
      </c>
      <c r="E28" s="12" t="str">
        <f>HYPERLINK("#'Full Results'!A204", "204")</f>
        <v>204</v>
      </c>
      <c r="F28" t="s">
        <v>97</v>
      </c>
    </row>
    <row r="29" spans="3:6" x14ac:dyDescent="0.35">
      <c r="C29">
        <v>21</v>
      </c>
      <c r="D29" s="39" t="str">
        <f>HYPERLINK("#'Table 21'!A1", "Grid Summary: How easy or difficult would it be for you to pay for an unexpected cost of the following amount e.g. to repair a vehicle or part of your house?")</f>
        <v>Grid Summary: How easy or difficult would it be for you to pay for an unexpected cost of the following amount e.g. to repair a vehicle or part of your house?</v>
      </c>
      <c r="E29" s="6"/>
      <c r="F29" t="s">
        <v>97</v>
      </c>
    </row>
    <row r="30" spans="3:6" x14ac:dyDescent="0.35">
      <c r="C30">
        <v>22</v>
      </c>
      <c r="D30" s="39" t="str">
        <f>HYPERLINK("#'Table 22'!A1", "How easy or difficult would it be for you to pay for an unexpected cost of the following amount e.g. to repair a vehicle or part of your house?: £500")</f>
        <v>How easy or difficult would it be for you to pay for an unexpected cost of the following amount e.g. to repair a vehicle or part of your house?: £500</v>
      </c>
      <c r="E30" s="12" t="str">
        <f>HYPERLINK("#'Full Results'!A211", "211")</f>
        <v>211</v>
      </c>
      <c r="F30" t="s">
        <v>97</v>
      </c>
    </row>
    <row r="31" spans="3:6" x14ac:dyDescent="0.35">
      <c r="C31">
        <v>23</v>
      </c>
      <c r="D31" s="39" t="str">
        <f>HYPERLINK("#'Table 23'!A1", "How easy or difficult would it be for you to pay for an unexpected cost of the following amount e.g. to repair a vehicle or part of your house?: £1,000")</f>
        <v>How easy or difficult would it be for you to pay for an unexpected cost of the following amount e.g. to repair a vehicle or part of your house?: £1,000</v>
      </c>
      <c r="E31" s="12" t="str">
        <f>HYPERLINK("#'Full Results'!A219", "219")</f>
        <v>219</v>
      </c>
      <c r="F31" t="s">
        <v>97</v>
      </c>
    </row>
    <row r="32" spans="3:6" x14ac:dyDescent="0.35">
      <c r="C32">
        <v>24</v>
      </c>
      <c r="D32" s="39" t="str">
        <f>HYPERLINK("#'Table 24'!A1", "How easy or difficult would it be for you to pay for an unexpected cost of the following amount e.g. to repair a vehicle or part of your house?: £5,000")</f>
        <v>How easy or difficult would it be for you to pay for an unexpected cost of the following amount e.g. to repair a vehicle or part of your house?: £5,000</v>
      </c>
      <c r="E32" s="12" t="str">
        <f>HYPERLINK("#'Full Results'!A227", "227")</f>
        <v>227</v>
      </c>
      <c r="F32" t="s">
        <v>97</v>
      </c>
    </row>
    <row r="33" spans="3:6" x14ac:dyDescent="0.35">
      <c r="C33">
        <v>25</v>
      </c>
      <c r="D33" s="39" t="str">
        <f>HYPERLINK("#'Table 25'!A1", "How easy or difficult would it be for you to pay for an unexpected cost of the following amount e.g. to repair a vehicle or part of your house?: £10,000")</f>
        <v>How easy or difficult would it be for you to pay for an unexpected cost of the following amount e.g. to repair a vehicle or part of your house?: £10,000</v>
      </c>
      <c r="E33" s="12" t="str">
        <f>HYPERLINK("#'Full Results'!A235", "235")</f>
        <v>235</v>
      </c>
      <c r="F33" t="s">
        <v>97</v>
      </c>
    </row>
    <row r="34" spans="3:6" x14ac:dyDescent="0.35">
      <c r="C34">
        <v>26</v>
      </c>
      <c r="D34" s="39" t="str">
        <f>HYPERLINK("#'Table 26'!A1", "Grid Summary: Do you agree or disagree with the following?")</f>
        <v>Grid Summary: Do you agree or disagree with the following?</v>
      </c>
      <c r="E34" s="6"/>
      <c r="F34" t="s">
        <v>97</v>
      </c>
    </row>
    <row r="35" spans="3:6" x14ac:dyDescent="0.35">
      <c r="C35">
        <v>27</v>
      </c>
      <c r="D35" s="39" t="str">
        <f>HYPERLINK("#'Table 27'!A1", "Do you agree or disagree with the following?: The UK Government does not do enough to support landlords")</f>
        <v>Do you agree or disagree with the following?: The UK Government does not do enough to support landlords</v>
      </c>
      <c r="E35" s="12" t="str">
        <f>HYPERLINK("#'Full Results'!A243", "243")</f>
        <v>243</v>
      </c>
      <c r="F35" t="s">
        <v>97</v>
      </c>
    </row>
    <row r="36" spans="3:6" x14ac:dyDescent="0.35">
      <c r="C36">
        <v>28</v>
      </c>
      <c r="D36" s="39" t="str">
        <f>HYPERLINK("#'Table 28'!A1", "Do you agree or disagree with the following?: It is hard work letting out property")</f>
        <v>Do you agree or disagree with the following?: It is hard work letting out property</v>
      </c>
      <c r="E36" s="12" t="str">
        <f>HYPERLINK("#'Full Results'!A255", "255")</f>
        <v>255</v>
      </c>
      <c r="F36" t="s">
        <v>97</v>
      </c>
    </row>
    <row r="37" spans="3:6" x14ac:dyDescent="0.35">
      <c r="C37">
        <v>29</v>
      </c>
      <c r="D37" s="39" t="str">
        <f>HYPERLINK("#'Table 29'!A1", "Do you agree or disagree with the following?: I trust my tenant(s) to look after the property I let to them")</f>
        <v>Do you agree or disagree with the following?: I trust my tenant(s) to look after the property I let to them</v>
      </c>
      <c r="E37" s="12" t="str">
        <f>HYPERLINK("#'Full Results'!A267", "267")</f>
        <v>267</v>
      </c>
      <c r="F37" t="s">
        <v>97</v>
      </c>
    </row>
    <row r="38" spans="3:6" x14ac:dyDescent="0.35">
      <c r="C38">
        <v>30</v>
      </c>
      <c r="D38" s="39" t="str">
        <f>HYPERLINK("#'Table 30'!A1", "Do you agree or disagree with the following?: I would recommend letting out property to anyone who can afford it")</f>
        <v>Do you agree or disagree with the following?: I would recommend letting out property to anyone who can afford it</v>
      </c>
      <c r="E38" s="12" t="str">
        <f>HYPERLINK("#'Full Results'!A279", "279")</f>
        <v>279</v>
      </c>
      <c r="F38" t="s">
        <v>97</v>
      </c>
    </row>
    <row r="39" spans="3:6" x14ac:dyDescent="0.35">
      <c r="C39">
        <v>31</v>
      </c>
      <c r="D39" s="39" t="str">
        <f>HYPERLINK("#'Table 31'!A1", "Do you agree or disagree with the following?: There is not enough financial support for landlords to make energy efficiency upgrades and decarbonise their property")</f>
        <v>Do you agree or disagree with the following?: There is not enough financial support for landlords to make energy efficiency upgrades and decarbonise their property</v>
      </c>
      <c r="E39" s="12" t="str">
        <f>HYPERLINK("#'Full Results'!A291", "291")</f>
        <v>291</v>
      </c>
      <c r="F39" t="s">
        <v>97</v>
      </c>
    </row>
    <row r="40" spans="3:6" x14ac:dyDescent="0.35">
      <c r="C40">
        <v>32</v>
      </c>
      <c r="D40" s="39" t="str">
        <f>HYPERLINK("#'Table 32'!A1", " How seriously do you take the issue of climate change?")</f>
        <v xml:space="preserve"> How seriously do you take the issue of climate change?</v>
      </c>
      <c r="E40" s="12" t="str">
        <f>HYPERLINK("#'Full Results'!A303", "303")</f>
        <v>303</v>
      </c>
      <c r="F40" t="s">
        <v>97</v>
      </c>
    </row>
    <row r="41" spans="3:6" x14ac:dyDescent="0.35">
      <c r="C41">
        <v>33</v>
      </c>
      <c r="D41" s="39" t="str">
        <f>HYPERLINK("#'Table 33'!A1", "Grid Summary: For each of the following, do you think they are currently taking enough action to address climate change, or not?")</f>
        <v>Grid Summary: For each of the following, do you think they are currently taking enough action to address climate change, or not?</v>
      </c>
      <c r="E41" s="6"/>
      <c r="F41" t="s">
        <v>97</v>
      </c>
    </row>
    <row r="42" spans="3:6" x14ac:dyDescent="0.35">
      <c r="C42">
        <v>34</v>
      </c>
      <c r="D42" s="39" t="str">
        <f>HYPERLINK("#'Table 34'!A1", "For each of the following, do you think they are currently taking enough action to address climate change, or not?: The UK Government")</f>
        <v>For each of the following, do you think they are currently taking enough action to address climate change, or not?: The UK Government</v>
      </c>
      <c r="E42" s="12" t="str">
        <f>HYPERLINK("#'Full Results'!A312", "312")</f>
        <v>312</v>
      </c>
      <c r="F42" t="s">
        <v>97</v>
      </c>
    </row>
    <row r="43" spans="3:6" x14ac:dyDescent="0.35">
      <c r="C43">
        <v>35</v>
      </c>
      <c r="D43" s="39" t="str">
        <f>HYPERLINK("#'Table 35'!A1", "For each of the following, do you think they are currently taking enough action to address climate change, or not?: The UK public generally")</f>
        <v>For each of the following, do you think they are currently taking enough action to address climate change, or not?: The UK public generally</v>
      </c>
      <c r="E43" s="12" t="str">
        <f>HYPERLINK("#'Full Results'!A319", "319")</f>
        <v>319</v>
      </c>
      <c r="F43" t="s">
        <v>97</v>
      </c>
    </row>
    <row r="44" spans="3:6" x14ac:dyDescent="0.35">
      <c r="C44">
        <v>36</v>
      </c>
      <c r="D44" s="39" t="str">
        <f>HYPERLINK("#'Table 36'!A1", "For each of the following, do you think they are currently taking enough action to address climate change, or not?: Landlords in the UK")</f>
        <v>For each of the following, do you think they are currently taking enough action to address climate change, or not?: Landlords in the UK</v>
      </c>
      <c r="E44" s="12" t="str">
        <f>HYPERLINK("#'Full Results'!A326", "326")</f>
        <v>326</v>
      </c>
      <c r="F44" t="s">
        <v>97</v>
      </c>
    </row>
    <row r="45" spans="3:6" x14ac:dyDescent="0.35">
      <c r="C45">
        <v>37</v>
      </c>
      <c r="D45" s="39" t="str">
        <f>HYPERLINK("#'Table 37'!A1", "For each of the following, do you think they are currently taking enough action to address climate change, or not?: People who own homes in the UK")</f>
        <v>For each of the following, do you think they are currently taking enough action to address climate change, or not?: People who own homes in the UK</v>
      </c>
      <c r="E45" s="12" t="str">
        <f>HYPERLINK("#'Full Results'!A333", "333")</f>
        <v>333</v>
      </c>
      <c r="F45" t="s">
        <v>97</v>
      </c>
    </row>
    <row r="46" spans="3:6" x14ac:dyDescent="0.35">
      <c r="C46">
        <v>38</v>
      </c>
      <c r="D46" s="39" t="str">
        <f>HYPERLINK("#'Table 38'!A1", "For each of the following, do you think they are currently taking enough action to address climate change, or not?: Businesses in the UK")</f>
        <v>For each of the following, do you think they are currently taking enough action to address climate change, or not?: Businesses in the UK</v>
      </c>
      <c r="E46" s="12" t="str">
        <f>HYPERLINK("#'Full Results'!A340", "340")</f>
        <v>340</v>
      </c>
      <c r="F46" t="s">
        <v>97</v>
      </c>
    </row>
    <row r="47" spans="3:6" x14ac:dyDescent="0.35">
      <c r="C47">
        <v>39</v>
      </c>
      <c r="D47" s="39" t="str">
        <f>HYPERLINK("#'Table 39'!A1", "For each of the following, do you think they are currently taking enough action to address climate change, or not?: Homebuilders in the UK")</f>
        <v>For each of the following, do you think they are currently taking enough action to address climate change, or not?: Homebuilders in the UK</v>
      </c>
      <c r="E47" s="12" t="str">
        <f>HYPERLINK("#'Full Results'!A347", "347")</f>
        <v>347</v>
      </c>
      <c r="F47" t="s">
        <v>97</v>
      </c>
    </row>
    <row r="48" spans="3:6" x14ac:dyDescent="0.35">
      <c r="C48">
        <v>40</v>
      </c>
      <c r="D48" s="39" t="str">
        <f>HYPERLINK("#'Table 40'!A1", " How familiar are you with the concept of environmental improvements for residential properties?")</f>
        <v xml:space="preserve"> How familiar are you with the concept of environmental improvements for residential properties?</v>
      </c>
      <c r="E48" s="12" t="str">
        <f>HYPERLINK("#'Full Results'!A354", "354")</f>
        <v>354</v>
      </c>
      <c r="F48" t="s">
        <v>97</v>
      </c>
    </row>
    <row r="49" spans="3:6" x14ac:dyDescent="0.35">
      <c r="C49">
        <v>41</v>
      </c>
      <c r="D49" s="39" t="str">
        <f>HYPERLINK("#'Table 41'!A1", " Which of the following comes closest to your view about the property you let out? Environmentally friendly means an energy efficient property with low carbon emissions. IIf you let out multiple properties, please think about the property you hav...")</f>
        <v xml:space="preserve"> Which of the following comes closest to your view about the property you let out? Environmentally friendly means an energy efficient property with low carbon emissions. IIf you let out multiple properties, please think about the property you hav...</v>
      </c>
      <c r="E49" s="12" t="str">
        <f>HYPERLINK("#'Full Results'!A362", "362")</f>
        <v>362</v>
      </c>
      <c r="F49" t="s">
        <v>97</v>
      </c>
    </row>
    <row r="50" spans="3:6" x14ac:dyDescent="0.35">
      <c r="C50">
        <v>42</v>
      </c>
      <c r="D50" s="39" t="str">
        <f>HYPERLINK("#'Table 42'!A1", " Which of the following comes closest to your view? Environmental improvements mean installations of energy efficiency measures or low-carbon technologies to reduce the carbon emissions of the property.")</f>
        <v xml:space="preserve"> Which of the following comes closest to your view? Environmental improvements mean installations of energy efficiency measures or low-carbon technologies to reduce the carbon emissions of the property.</v>
      </c>
      <c r="E50" s="12" t="str">
        <f>HYPERLINK("#'Full Results'!A371", "371")</f>
        <v>371</v>
      </c>
      <c r="F50" t="s">
        <v>97</v>
      </c>
    </row>
    <row r="51" spans="3:6" x14ac:dyDescent="0.35">
      <c r="C51">
        <v>43</v>
      </c>
      <c r="D51" s="39" t="str">
        <f>HYPERLINK("#'Table 43'!A1", " Which of the following comes closest to your view?")</f>
        <v xml:space="preserve"> Which of the following comes closest to your view?</v>
      </c>
      <c r="E51" s="12" t="str">
        <f>HYPERLINK("#'Full Results'!A377", "377")</f>
        <v>377</v>
      </c>
      <c r="F51" t="s">
        <v>97</v>
      </c>
    </row>
    <row r="52" spans="3:6" x14ac:dyDescent="0.35">
      <c r="C52">
        <v>44</v>
      </c>
      <c r="D52" s="39" t="str">
        <f>HYPERLINK("#'Table 44'!A1", "Where if anywhere do you go to learn information and recent news on issues affecting landlords, such as updates to government legislation? Select all that apply")</f>
        <v>Where if anywhere do you go to learn information and recent news on issues affecting landlords, such as updates to government legislation? Select all that apply</v>
      </c>
      <c r="E52" s="12" t="str">
        <f>HYPERLINK("#'Full Results'!A384", "384")</f>
        <v>384</v>
      </c>
      <c r="F52" t="s">
        <v>97</v>
      </c>
    </row>
    <row r="53" spans="3:6" x14ac:dyDescent="0.35">
      <c r="C53">
        <v>45</v>
      </c>
      <c r="D53" s="39" t="str">
        <f>HYPERLINK("#'Table 45'!A1", "In general, what are the main reasons you would look to make improvements to your rental property? Select up to three of the following")</f>
        <v>In general, what are the main reasons you would look to make improvements to your rental property? Select up to three of the following</v>
      </c>
      <c r="E53" s="12" t="str">
        <f>HYPERLINK("#'Full Results'!A398", "398")</f>
        <v>398</v>
      </c>
      <c r="F53" t="s">
        <v>97</v>
      </c>
    </row>
    <row r="54" spans="3:6" x14ac:dyDescent="0.35">
      <c r="C54">
        <v>46</v>
      </c>
      <c r="D54" s="39" t="str">
        <f>HYPERLINK("#'Table 46'!A1", "When it comes to improvements which could be made to your rental property, which of the following do you think your tenant(s) most care about? If you do not currently have tenant(s), please think about prospective tenants. Select up to three of t...")</f>
        <v>When it comes to improvements which could be made to your rental property, which of the following do you think your tenant(s) most care about? If you do not currently have tenant(s), please think about prospective tenants. Select up to three of t...</v>
      </c>
      <c r="E54" s="12" t="str">
        <f>HYPERLINK("#'Full Results'!A414", "414")</f>
        <v>414</v>
      </c>
      <c r="F54" t="s">
        <v>97</v>
      </c>
    </row>
    <row r="55" spans="3:6" x14ac:dyDescent="0.35">
      <c r="C55">
        <v>47</v>
      </c>
      <c r="D55" s="39" t="str">
        <f>HYPERLINK("#'Table 47'!A1", "Which of the following, if any, are installed in the property you let out? If you let out multiple properties, please answer again for the property you have let out most recently located in the UK. Select all which apply.")</f>
        <v>Which of the following, if any, are installed in the property you let out? If you let out multiple properties, please answer again for the property you have let out most recently located in the UK. Select all which apply.</v>
      </c>
      <c r="E55" s="12" t="str">
        <f>HYPERLINK("#'Full Results'!A426", "426")</f>
        <v>426</v>
      </c>
      <c r="F55" t="s">
        <v>97</v>
      </c>
    </row>
    <row r="56" spans="3:6" x14ac:dyDescent="0.35">
      <c r="C56">
        <v>48</v>
      </c>
      <c r="D56" s="39" t="str">
        <f>HYPERLINK("#'Table 48'!A1", " Which of the following was most recently installed?")</f>
        <v xml:space="preserve"> Which of the following was most recently installed?</v>
      </c>
      <c r="E56" s="12" t="str">
        <f>HYPERLINK("#'Full Results'!A441", "441")</f>
        <v>441</v>
      </c>
      <c r="F56" t="s">
        <v>640</v>
      </c>
    </row>
    <row r="57" spans="3:6" x14ac:dyDescent="0.35">
      <c r="C57">
        <v>49</v>
      </c>
      <c r="D57" s="39" t="str">
        <f>HYPERLINK("#'Table 49'!A1", " And approximately when was this instalment put in place?")</f>
        <v xml:space="preserve"> And approximately when was this instalment put in place?</v>
      </c>
      <c r="E57" s="12" t="str">
        <f>HYPERLINK("#'Full Results'!A455", "455")</f>
        <v>455</v>
      </c>
      <c r="F57" t="s">
        <v>640</v>
      </c>
    </row>
    <row r="58" spans="3:6" x14ac:dyDescent="0.35">
      <c r="C58">
        <v>50</v>
      </c>
      <c r="D58" s="39" t="str">
        <f>HYPERLINK("#'Table 50'!A1", "How did you pay for this instalment? Select any which apply")</f>
        <v>How did you pay for this instalment? Select any which apply</v>
      </c>
      <c r="E58" s="12" t="str">
        <f>HYPERLINK("#'Full Results'!A464", "464")</f>
        <v>464</v>
      </c>
      <c r="F58" t="s">
        <v>334</v>
      </c>
    </row>
    <row r="59" spans="3:6" x14ac:dyDescent="0.35">
      <c r="C59">
        <v>51</v>
      </c>
      <c r="D59" s="39" t="str">
        <f>HYPERLINK("#'Table 51'!A1", "You said that you used a Government grant, subsidy or funding. Did you use any of the following? Select all which apply")</f>
        <v>You said that you used a Government grant, subsidy or funding. Did you use any of the following? Select all which apply</v>
      </c>
      <c r="E59" s="12" t="str">
        <f>HYPERLINK("#'Full Results'!A478", "478")</f>
        <v>478</v>
      </c>
      <c r="F59" t="s">
        <v>345</v>
      </c>
    </row>
    <row r="60" spans="3:6" x14ac:dyDescent="0.35">
      <c r="C60">
        <v>52</v>
      </c>
      <c r="D60" s="39" t="str">
        <f>HYPERLINK("#'Table 52'!A1", "Which of the following best explains why you had a Smart Meter installed? Select all that apply.")</f>
        <v>Which of the following best explains why you had a Smart Meter installed? Select all that apply.</v>
      </c>
      <c r="E60" s="12" t="str">
        <f>HYPERLINK("#'Full Results'!A491", "491")</f>
        <v>491</v>
      </c>
      <c r="F60" t="s">
        <v>354</v>
      </c>
    </row>
    <row r="61" spans="3:6" x14ac:dyDescent="0.35">
      <c r="C61">
        <v>53</v>
      </c>
      <c r="D61" s="39" t="str">
        <f>HYPERLINK("#'Table 53'!A1", "Which of the following best explains why you had double glazed windows installed? Select all that apply.")</f>
        <v>Which of the following best explains why you had double glazed windows installed? Select all that apply.</v>
      </c>
      <c r="E61" s="12" t="str">
        <f>HYPERLINK("#'Full Results'!A503", "503")</f>
        <v>503</v>
      </c>
      <c r="F61" t="s">
        <v>356</v>
      </c>
    </row>
    <row r="62" spans="3:6" x14ac:dyDescent="0.35">
      <c r="C62">
        <v>54</v>
      </c>
      <c r="D62" s="39" t="str">
        <f>HYPERLINK("#'Table 54'!A1", "Which of the following best explains why you had a heat pump installed? Select all that apply.")</f>
        <v>Which of the following best explains why you had a heat pump installed? Select all that apply.</v>
      </c>
      <c r="E62" s="12" t="str">
        <f>HYPERLINK("#'Full Results'!A515", "515")</f>
        <v>515</v>
      </c>
      <c r="F62" t="s">
        <v>358</v>
      </c>
    </row>
    <row r="63" spans="3:6" x14ac:dyDescent="0.35">
      <c r="C63">
        <v>55</v>
      </c>
      <c r="D63" s="39" t="str">
        <f>HYPERLINK("#'Table 55'!A1", "Which of the following best explains why you had a hydrogen-ready boiler installed? Select all that apply.")</f>
        <v>Which of the following best explains why you had a hydrogen-ready boiler installed? Select all that apply.</v>
      </c>
      <c r="E63" s="12" t="str">
        <f>HYPERLINK("#'Full Results'!A525", "525")</f>
        <v>525</v>
      </c>
      <c r="F63" t="s">
        <v>360</v>
      </c>
    </row>
    <row r="64" spans="3:6" x14ac:dyDescent="0.35">
      <c r="C64">
        <v>56</v>
      </c>
      <c r="D64" s="39" t="str">
        <f>HYPERLINK("#'Table 56'!A1", "Which of the following best explains why you had central heating installed? Select all that apply.")</f>
        <v>Which of the following best explains why you had central heating installed? Select all that apply.</v>
      </c>
      <c r="E64" s="12" t="str">
        <f>HYPERLINK("#'Full Results'!A531", "531")</f>
        <v>531</v>
      </c>
      <c r="F64" t="s">
        <v>362</v>
      </c>
    </row>
    <row r="65" spans="3:6" x14ac:dyDescent="0.35">
      <c r="C65">
        <v>57</v>
      </c>
      <c r="D65" s="39" t="str">
        <f>HYPERLINK("#'Table 57'!A1", "Which of the following best explains why you had cavity wall insulation installed? Select all that apply.")</f>
        <v>Which of the following best explains why you had cavity wall insulation installed? Select all that apply.</v>
      </c>
      <c r="E65" s="12" t="str">
        <f>HYPERLINK("#'Full Results'!A542", "542")</f>
        <v>542</v>
      </c>
      <c r="F65" t="s">
        <v>364</v>
      </c>
    </row>
    <row r="66" spans="3:6" x14ac:dyDescent="0.35">
      <c r="C66">
        <v>58</v>
      </c>
      <c r="D66" s="39" t="str">
        <f>HYPERLINK("#'Table 58'!A1", "Which of the following best explains why you had solid wall insulation installed? Select all that apply.")</f>
        <v>Which of the following best explains why you had solid wall insulation installed? Select all that apply.</v>
      </c>
      <c r="E66" s="12" t="str">
        <f>HYPERLINK("#'Full Results'!A552", "552")</f>
        <v>552</v>
      </c>
      <c r="F66" t="s">
        <v>366</v>
      </c>
    </row>
    <row r="67" spans="3:6" x14ac:dyDescent="0.35">
      <c r="C67">
        <v>59</v>
      </c>
      <c r="D67" s="39" t="str">
        <f>HYPERLINK("#'Table 59'!A1", "Which of the following best explains why you had loft insulation installed? Select all that apply.")</f>
        <v>Which of the following best explains why you had loft insulation installed? Select all that apply.</v>
      </c>
      <c r="E67" s="12" t="str">
        <f>HYPERLINK("#'Full Results'!A562", "562")</f>
        <v>562</v>
      </c>
      <c r="F67" t="s">
        <v>368</v>
      </c>
    </row>
    <row r="68" spans="3:6" x14ac:dyDescent="0.35">
      <c r="C68">
        <v>60</v>
      </c>
      <c r="D68" s="39" t="str">
        <f>HYPERLINK("#'Table 60'!A1", "Which of the following best explains why you had an electric vehicle/car charging point installed? Select all that apply.")</f>
        <v>Which of the following best explains why you had an electric vehicle/car charging point installed? Select all that apply.</v>
      </c>
      <c r="E68" s="12" t="str">
        <f>HYPERLINK("#'Full Results'!A573", "573")</f>
        <v>573</v>
      </c>
      <c r="F68" t="s">
        <v>370</v>
      </c>
    </row>
    <row r="69" spans="3:6" x14ac:dyDescent="0.35">
      <c r="C69">
        <v>61</v>
      </c>
      <c r="D69" s="39" t="str">
        <f>HYPERLINK("#'Table 61'!A1", "Which of the following best explains why you had solar panels installed? Select all that apply.")</f>
        <v>Which of the following best explains why you had solar panels installed? Select all that apply.</v>
      </c>
      <c r="E69" s="12" t="str">
        <f>HYPERLINK("#'Full Results'!A584", "584")</f>
        <v>584</v>
      </c>
      <c r="F69" t="s">
        <v>372</v>
      </c>
    </row>
    <row r="70" spans="3:6" x14ac:dyDescent="0.35">
      <c r="C70">
        <v>62</v>
      </c>
      <c r="D70" s="39" t="str">
        <f>HYPERLINK("#'Table 62'!A1", "Grid Summary: Have any of your tenants ever asked for the following changes to your property in the past five years?")</f>
        <v>Grid Summary: Have any of your tenants ever asked for the following changes to your property in the past five years?</v>
      </c>
      <c r="E70" s="6"/>
      <c r="F70" t="s">
        <v>97</v>
      </c>
    </row>
    <row r="71" spans="3:6" x14ac:dyDescent="0.35">
      <c r="C71">
        <v>63</v>
      </c>
      <c r="D71" s="39" t="str">
        <f>HYPERLINK("#'Table 63'!A1", "Have any of your tenants ever asked for the following changes to your property in the past five years?: Smart meter ")</f>
        <v xml:space="preserve">Have any of your tenants ever asked for the following changes to your property in the past five years?: Smart meter </v>
      </c>
      <c r="E71" s="12" t="str">
        <f>HYPERLINK("#'Full Results'!A591", "591")</f>
        <v>591</v>
      </c>
      <c r="F71" t="s">
        <v>97</v>
      </c>
    </row>
    <row r="72" spans="3:6" x14ac:dyDescent="0.35">
      <c r="C72">
        <v>64</v>
      </c>
      <c r="D72" s="39" t="str">
        <f>HYPERLINK("#'Table 64'!A1", "Have any of your tenants ever asked for the following changes to your property in the past five years?: Double glazed windows")</f>
        <v>Have any of your tenants ever asked for the following changes to your property in the past five years?: Double glazed windows</v>
      </c>
      <c r="E72" s="12" t="str">
        <f>HYPERLINK("#'Full Results'!A597", "597")</f>
        <v>597</v>
      </c>
      <c r="F72" t="s">
        <v>97</v>
      </c>
    </row>
    <row r="73" spans="3:6" x14ac:dyDescent="0.35">
      <c r="C73">
        <v>65</v>
      </c>
      <c r="D73" s="39" t="str">
        <f>HYPERLINK("#'Table 65'!A1", "Have any of your tenants ever asked for the following changes to your property in the past five years?: Heat pump")</f>
        <v>Have any of your tenants ever asked for the following changes to your property in the past five years?: Heat pump</v>
      </c>
      <c r="E73" s="12" t="str">
        <f>HYPERLINK("#'Full Results'!A603", "603")</f>
        <v>603</v>
      </c>
      <c r="F73" t="s">
        <v>97</v>
      </c>
    </row>
    <row r="74" spans="3:6" x14ac:dyDescent="0.35">
      <c r="C74">
        <v>66</v>
      </c>
      <c r="D74" s="39" t="str">
        <f>HYPERLINK("#'Table 66'!A1", "Have any of your tenants ever asked for the following changes to your property in the past five years?: Hydrogen-ready boiler")</f>
        <v>Have any of your tenants ever asked for the following changes to your property in the past five years?: Hydrogen-ready boiler</v>
      </c>
      <c r="E74" s="12" t="str">
        <f>HYPERLINK("#'Full Results'!A609", "609")</f>
        <v>609</v>
      </c>
      <c r="F74" t="s">
        <v>97</v>
      </c>
    </row>
    <row r="75" spans="3:6" x14ac:dyDescent="0.35">
      <c r="C75">
        <v>67</v>
      </c>
      <c r="D75" s="39" t="str">
        <f>HYPERLINK("#'Table 67'!A1", "Have any of your tenants ever asked for the following changes to your property in the past five years?: Central heating")</f>
        <v>Have any of your tenants ever asked for the following changes to your property in the past five years?: Central heating</v>
      </c>
      <c r="E75" s="12" t="str">
        <f>HYPERLINK("#'Full Results'!A615", "615")</f>
        <v>615</v>
      </c>
      <c r="F75" t="s">
        <v>97</v>
      </c>
    </row>
    <row r="76" spans="3:6" x14ac:dyDescent="0.35">
      <c r="C76">
        <v>68</v>
      </c>
      <c r="D76" s="39" t="str">
        <f>HYPERLINK("#'Table 68'!A1", "Have any of your tenants ever asked for the following changes to your property in the past five years?: Cavity wall insulation")</f>
        <v>Have any of your tenants ever asked for the following changes to your property in the past five years?: Cavity wall insulation</v>
      </c>
      <c r="E76" s="12" t="str">
        <f>HYPERLINK("#'Full Results'!A621", "621")</f>
        <v>621</v>
      </c>
      <c r="F76" t="s">
        <v>97</v>
      </c>
    </row>
    <row r="77" spans="3:6" x14ac:dyDescent="0.35">
      <c r="C77">
        <v>69</v>
      </c>
      <c r="D77" s="39" t="str">
        <f>HYPERLINK("#'Table 69'!A1", "Have any of your tenants ever asked for the following changes to your property in the past five years?: Solid wall insulation")</f>
        <v>Have any of your tenants ever asked for the following changes to your property in the past five years?: Solid wall insulation</v>
      </c>
      <c r="E77" s="12" t="str">
        <f>HYPERLINK("#'Full Results'!A627", "627")</f>
        <v>627</v>
      </c>
      <c r="F77" t="s">
        <v>97</v>
      </c>
    </row>
    <row r="78" spans="3:6" x14ac:dyDescent="0.35">
      <c r="C78">
        <v>70</v>
      </c>
      <c r="D78" s="39" t="str">
        <f>HYPERLINK("#'Table 70'!A1", "Have any of your tenants ever asked for the following changes to your property in the past five years?: Loft insulation")</f>
        <v>Have any of your tenants ever asked for the following changes to your property in the past five years?: Loft insulation</v>
      </c>
      <c r="E78" s="12" t="str">
        <f>HYPERLINK("#'Full Results'!A633", "633")</f>
        <v>633</v>
      </c>
      <c r="F78" t="s">
        <v>97</v>
      </c>
    </row>
    <row r="79" spans="3:6" x14ac:dyDescent="0.35">
      <c r="C79">
        <v>71</v>
      </c>
      <c r="D79" s="39" t="str">
        <f>HYPERLINK("#'Table 71'!A1", "Have any of your tenants ever asked for the following changes to your property in the past five years?: Electric vehicle car charging point")</f>
        <v>Have any of your tenants ever asked for the following changes to your property in the past five years?: Electric vehicle car charging point</v>
      </c>
      <c r="E79" s="12" t="str">
        <f>HYPERLINK("#'Full Results'!A639", "639")</f>
        <v>639</v>
      </c>
      <c r="F79" t="s">
        <v>97</v>
      </c>
    </row>
    <row r="80" spans="3:6" x14ac:dyDescent="0.35">
      <c r="C80">
        <v>72</v>
      </c>
      <c r="D80" s="39" t="str">
        <f>HYPERLINK("#'Table 72'!A1", "Have any of your tenants ever asked for the following changes to your property in the past five years?: Solar panels")</f>
        <v>Have any of your tenants ever asked for the following changes to your property in the past five years?: Solar panels</v>
      </c>
      <c r="E80" s="12" t="str">
        <f>HYPERLINK("#'Full Results'!A645", "645")</f>
        <v>645</v>
      </c>
      <c r="F80" t="s">
        <v>97</v>
      </c>
    </row>
    <row r="81" spans="3:6" x14ac:dyDescent="0.35">
      <c r="C81">
        <v>73</v>
      </c>
      <c r="D81" s="39" t="str">
        <f>HYPERLINK("#'Table 73'!A1", " Which of the following did your tenant(s) ask for most recently?")</f>
        <v xml:space="preserve"> Which of the following did your tenant(s) ask for most recently?</v>
      </c>
      <c r="E81" s="12" t="str">
        <f>HYPERLINK("#'Full Results'!A651", "651")</f>
        <v>651</v>
      </c>
      <c r="F81" t="s">
        <v>639</v>
      </c>
    </row>
    <row r="82" spans="3:6" x14ac:dyDescent="0.35">
      <c r="C82">
        <v>74</v>
      </c>
      <c r="D82" s="39" t="str">
        <f>HYPERLINK("#'Table 74'!A1", " Did you install it?")</f>
        <v xml:space="preserve"> Did you install it?</v>
      </c>
      <c r="E82" s="12" t="str">
        <f>HYPERLINK("#'Full Results'!A665", "665")</f>
        <v>665</v>
      </c>
      <c r="F82" t="s">
        <v>639</v>
      </c>
    </row>
    <row r="83" spans="3:6" x14ac:dyDescent="0.35">
      <c r="C83">
        <v>75</v>
      </c>
      <c r="D83" s="39" t="str">
        <f>HYPERLINK("#'Table 75'!A1", " Which of the following comes closest to your view?")</f>
        <v xml:space="preserve"> Which of the following comes closest to your view?</v>
      </c>
      <c r="E83" s="12" t="str">
        <f>HYPERLINK("#'Full Results'!A672", "672")</f>
        <v>672</v>
      </c>
      <c r="F83" t="s">
        <v>97</v>
      </c>
    </row>
    <row r="84" spans="3:6" x14ac:dyDescent="0.35">
      <c r="C84">
        <v>76</v>
      </c>
      <c r="D84" s="39" t="str">
        <f>HYPERLINK("#'Table 76'!A1", "Grid Summary: How likely or unlikely is it that you will install the following in your rental property in the next 5 years? If you let out multiple properties, please answer again for the property that you let most recently")</f>
        <v>Grid Summary: How likely or unlikely is it that you will install the following in your rental property in the next 5 years? If you let out multiple properties, please answer again for the property that you let most recently</v>
      </c>
      <c r="E84" s="6"/>
      <c r="F84" t="s">
        <v>410</v>
      </c>
    </row>
    <row r="85" spans="3:6" x14ac:dyDescent="0.35">
      <c r="C85">
        <v>77</v>
      </c>
      <c r="D85" s="39" t="str">
        <f>HYPERLINK("#'Table 77'!A1", "How likely or unlikely is it that you will install the following in your rental property in the next 5 years? If you let out multiple properties, please answer again for the property that you let most recently: Smart meter")</f>
        <v>How likely or unlikely is it that you will install the following in your rental property in the next 5 years? If you let out multiple properties, please answer again for the property that you let most recently: Smart meter</v>
      </c>
      <c r="E85" s="12" t="str">
        <f>HYPERLINK("#'Full Results'!A678", "678")</f>
        <v>678</v>
      </c>
      <c r="F85" t="s">
        <v>410</v>
      </c>
    </row>
    <row r="86" spans="3:6" x14ac:dyDescent="0.35">
      <c r="C86">
        <v>78</v>
      </c>
      <c r="D86" s="39" t="str">
        <f>HYPERLINK("#'Table 78'!A1", "How likely or unlikely is it that you will install the following in your rental property in the next 5 years? If you let out multiple properties, please answer again for the property that you let most recently: Double glazed windows")</f>
        <v>How likely or unlikely is it that you will install the following in your rental property in the next 5 years? If you let out multiple properties, please answer again for the property that you let most recently: Double glazed windows</v>
      </c>
      <c r="E86" s="12" t="str">
        <f>HYPERLINK("#'Full Results'!A690", "690")</f>
        <v>690</v>
      </c>
      <c r="F86" t="s">
        <v>410</v>
      </c>
    </row>
    <row r="87" spans="3:6" x14ac:dyDescent="0.35">
      <c r="C87">
        <v>79</v>
      </c>
      <c r="D87" s="39" t="str">
        <f>HYPERLINK("#'Table 79'!A1", "How likely or unlikely is it that you will install the following in your rental property in the next 5 years? If you let out multiple properties, please answer again for the property that you let most recently: Heat pump")</f>
        <v>How likely or unlikely is it that you will install the following in your rental property in the next 5 years? If you let out multiple properties, please answer again for the property that you let most recently: Heat pump</v>
      </c>
      <c r="E87" s="12" t="str">
        <f>HYPERLINK("#'Full Results'!A702", "702")</f>
        <v>702</v>
      </c>
      <c r="F87" t="s">
        <v>410</v>
      </c>
    </row>
    <row r="88" spans="3:6" x14ac:dyDescent="0.35">
      <c r="C88">
        <v>80</v>
      </c>
      <c r="D88" s="39" t="str">
        <f>HYPERLINK("#'Table 80'!A1", "How likely or unlikely is it that you will install the following in your rental property in the next 5 years? If you let out multiple properties, please answer again for the property that you let most recently: Hydrogen-ready boiler")</f>
        <v>How likely or unlikely is it that you will install the following in your rental property in the next 5 years? If you let out multiple properties, please answer again for the property that you let most recently: Hydrogen-ready boiler</v>
      </c>
      <c r="E88" s="12" t="str">
        <f>HYPERLINK("#'Full Results'!A714", "714")</f>
        <v>714</v>
      </c>
      <c r="F88" t="s">
        <v>410</v>
      </c>
    </row>
    <row r="89" spans="3:6" x14ac:dyDescent="0.35">
      <c r="C89">
        <v>81</v>
      </c>
      <c r="D89" s="39" t="str">
        <f>HYPERLINK("#'Table 81'!A1", "How likely or unlikely is it that you will install the following in your rental property in the next 5 years? If you let out multiple properties, please answer again for the property that you let most recently: Central heating")</f>
        <v>How likely or unlikely is it that you will install the following in your rental property in the next 5 years? If you let out multiple properties, please answer again for the property that you let most recently: Central heating</v>
      </c>
      <c r="E89" s="12" t="str">
        <f>HYPERLINK("#'Full Results'!A726", "726")</f>
        <v>726</v>
      </c>
      <c r="F89" t="s">
        <v>410</v>
      </c>
    </row>
    <row r="90" spans="3:6" x14ac:dyDescent="0.35">
      <c r="C90">
        <v>82</v>
      </c>
      <c r="D90" s="39" t="str">
        <f>HYPERLINK("#'Table 82'!A1", "How likely or unlikely is it that you will install the following in your rental property in the next 5 years? If you let out multiple properties, please answer again for the property that you let most recently: Cavity wall insulation")</f>
        <v>How likely or unlikely is it that you will install the following in your rental property in the next 5 years? If you let out multiple properties, please answer again for the property that you let most recently: Cavity wall insulation</v>
      </c>
      <c r="E90" s="12" t="str">
        <f>HYPERLINK("#'Full Results'!A738", "738")</f>
        <v>738</v>
      </c>
      <c r="F90" t="s">
        <v>410</v>
      </c>
    </row>
    <row r="91" spans="3:6" x14ac:dyDescent="0.35">
      <c r="C91">
        <v>83</v>
      </c>
      <c r="D91" s="39" t="str">
        <f>HYPERLINK("#'Table 83'!A1", "How likely or unlikely is it that you will install the following in your rental property in the next 5 years? If you let out multiple properties, please answer again for the property that you let most recently: Solid wall insulation")</f>
        <v>How likely or unlikely is it that you will install the following in your rental property in the next 5 years? If you let out multiple properties, please answer again for the property that you let most recently: Solid wall insulation</v>
      </c>
      <c r="E91" s="12" t="str">
        <f>HYPERLINK("#'Full Results'!A750", "750")</f>
        <v>750</v>
      </c>
      <c r="F91" t="s">
        <v>410</v>
      </c>
    </row>
    <row r="92" spans="3:6" x14ac:dyDescent="0.35">
      <c r="C92">
        <v>84</v>
      </c>
      <c r="D92" s="39" t="str">
        <f>HYPERLINK("#'Table 84'!A1", "How likely or unlikely is it that you will install the following in your rental property in the next 5 years? If you let out multiple properties, please answer again for the property that you let most recently: Loft insulation")</f>
        <v>How likely or unlikely is it that you will install the following in your rental property in the next 5 years? If you let out multiple properties, please answer again for the property that you let most recently: Loft insulation</v>
      </c>
      <c r="E92" s="12" t="str">
        <f>HYPERLINK("#'Full Results'!A762", "762")</f>
        <v>762</v>
      </c>
      <c r="F92" t="s">
        <v>410</v>
      </c>
    </row>
    <row r="93" spans="3:6" x14ac:dyDescent="0.35">
      <c r="C93">
        <v>85</v>
      </c>
      <c r="D93" s="39" t="str">
        <f>HYPERLINK("#'Table 85'!A1", "How likely or unlikely is it that you will install the following in your rental property in the next 5 years? If you let out multiple properties, please answer again for the property that you let most recently: Electric vehicle car charging point")</f>
        <v>How likely or unlikely is it that you will install the following in your rental property in the next 5 years? If you let out multiple properties, please answer again for the property that you let most recently: Electric vehicle car charging point</v>
      </c>
      <c r="E93" s="12" t="str">
        <f>HYPERLINK("#'Full Results'!A774", "774")</f>
        <v>774</v>
      </c>
      <c r="F93" t="s">
        <v>410</v>
      </c>
    </row>
    <row r="94" spans="3:6" x14ac:dyDescent="0.35">
      <c r="C94">
        <v>86</v>
      </c>
      <c r="D94" s="39" t="str">
        <f>HYPERLINK("#'Table 86'!A1", "How likely or unlikely is it that you will install the following in your rental property in the next 5 years? If you let out multiple properties, please answer again for the property that you let most recently: Solar panels")</f>
        <v>How likely or unlikely is it that you will install the following in your rental property in the next 5 years? If you let out multiple properties, please answer again for the property that you let most recently: Solar panels</v>
      </c>
      <c r="E94" s="12" t="str">
        <f>HYPERLINK("#'Full Results'!A786", "786")</f>
        <v>786</v>
      </c>
      <c r="F94" t="s">
        <v>410</v>
      </c>
    </row>
    <row r="95" spans="3:6" x14ac:dyDescent="0.35">
      <c r="C95">
        <v>87</v>
      </c>
      <c r="D95" s="39" t="str">
        <f>HYPERLINK("#'Table 87'!A1", "How would you expect to pay for your next investment into your rental property? Select all which apply. ")</f>
        <v>How would you expect to pay for your next investment into your rental property? Select all which apply. </v>
      </c>
      <c r="E95" s="12" t="str">
        <f>HYPERLINK("#'Full Results'!A798", "798")</f>
        <v>798</v>
      </c>
      <c r="F95" t="s">
        <v>97</v>
      </c>
    </row>
    <row r="96" spans="3:6" x14ac:dyDescent="0.35">
      <c r="C96">
        <v>88</v>
      </c>
      <c r="D96" s="39" t="str">
        <f>HYPERLINK("#'Table 88'!A1", "You said you are likely to install a low-carbon technology (heat pump, hydrogen-ready boiler, electric vehicle car charging point, solar panels) in the next five years. Which of the following best explains why you are likely to have this installe...")</f>
        <v>You said you are likely to install a low-carbon technology (heat pump, hydrogen-ready boiler, electric vehicle car charging point, solar panels) in the next five years. Which of the following best explains why you are likely to have this installe...</v>
      </c>
      <c r="E96" s="12" t="str">
        <f>HYPERLINK("#'Full Results'!A812", "812")</f>
        <v>812</v>
      </c>
      <c r="F96" t="s">
        <v>432</v>
      </c>
    </row>
    <row r="97" spans="3:6" x14ac:dyDescent="0.35">
      <c r="C97">
        <v>89</v>
      </c>
      <c r="D97" s="39" t="str">
        <f>HYPERLINK("#'Table 89'!A1", "You said you are likely to install a product that increases your energy efficiency (double-glazed windows, insulation, smart meter) in the next five years. Which of the following best explains why you are likely to have this installed? Select all...")</f>
        <v>You said you are likely to install a product that increases your energy efficiency (double-glazed windows, insulation, smart meter) in the next five years. Which of the following best explains why you are likely to have this installed? Select all...</v>
      </c>
      <c r="E97" s="12" t="str">
        <f>HYPERLINK("#'Full Results'!A825", "825")</f>
        <v>825</v>
      </c>
      <c r="F97" t="s">
        <v>434</v>
      </c>
    </row>
    <row r="98" spans="3:6" x14ac:dyDescent="0.35">
      <c r="C98">
        <v>90</v>
      </c>
      <c r="D98" s="39" t="str">
        <f>HYPERLINK("#'Table 90'!A1", "Which of the following improvements, if any, do you think would most increase the rental value of your property? Select all which apply")</f>
        <v>Which of the following improvements, if any, do you think would most increase the rental value of your property? Select all which apply</v>
      </c>
      <c r="E98" s="12" t="str">
        <f>HYPERLINK("#'Full Results'!A838", "838")</f>
        <v>838</v>
      </c>
      <c r="F98" t="s">
        <v>97</v>
      </c>
    </row>
    <row r="99" spans="3:6" x14ac:dyDescent="0.35">
      <c r="C99">
        <v>91</v>
      </c>
      <c r="D99" s="39" t="str">
        <f>HYPERLINK("#'Table 91'!A1", " Of those, which would you personally be most interested in installing in your property?")</f>
        <v xml:space="preserve"> Of those, which would you personally be most interested in installing in your property?</v>
      </c>
      <c r="E99" s="12" t="str">
        <f>HYPERLINK("#'Full Results'!A854", "854")</f>
        <v>854</v>
      </c>
      <c r="F99" t="s">
        <v>449</v>
      </c>
    </row>
    <row r="100" spans="3:6" x14ac:dyDescent="0.35">
      <c r="C100">
        <v>92</v>
      </c>
      <c r="D100" s="39" t="str">
        <f>HYPERLINK("#'Table 92'!A1", "Which of the following, if any, are barriers to you installing more energy efficiency measures (double-glazed windows, insulation, smart meter) in your property? Select all which apply")</f>
        <v>Which of the following, if any, are barriers to you installing more energy efficiency measures (double-glazed windows, insulation, smart meter) in your property? Select all which apply</v>
      </c>
      <c r="E100" s="12" t="str">
        <f>HYPERLINK("#'Full Results'!A870", "870")</f>
        <v>870</v>
      </c>
      <c r="F100" t="s">
        <v>490</v>
      </c>
    </row>
    <row r="101" spans="3:6" x14ac:dyDescent="0.35">
      <c r="C101">
        <v>93</v>
      </c>
      <c r="D101" s="39" t="str">
        <f>HYPERLINK("#'Table 93'!A1", "Which of the following, if any, are barriers to you installing more low-carbon technology (heat pump, hydrogen-ready boiler, electric vehicle car charging point, solar panels) in your property? Select all which apply")</f>
        <v>Which of the following, if any, are barriers to you installing more low-carbon technology (heat pump, hydrogen-ready boiler, electric vehicle car charging point, solar panels) in your property? Select all which apply</v>
      </c>
      <c r="E101" s="12" t="str">
        <f>HYPERLINK("#'Full Results'!A888", "888")</f>
        <v>888</v>
      </c>
      <c r="F101" t="s">
        <v>638</v>
      </c>
    </row>
    <row r="102" spans="3:6" x14ac:dyDescent="0.35">
      <c r="C102">
        <v>94</v>
      </c>
      <c r="D102" s="39" t="str">
        <f>HYPERLINK("#'Table 94'!A1", "Which of the following, if any, would you trust to give useful advice and information on reducing the environmental impact of your property? Select all which apply")</f>
        <v>Which of the following, if any, would you trust to give useful advice and information on reducing the environmental impact of your property? Select all which apply</v>
      </c>
      <c r="E102" s="12" t="str">
        <f>HYPERLINK("#'Full Results'!A906", "906")</f>
        <v>906</v>
      </c>
      <c r="F102" t="s">
        <v>97</v>
      </c>
    </row>
    <row r="103" spans="3:6" x14ac:dyDescent="0.35">
      <c r="C103">
        <v>95</v>
      </c>
      <c r="D103" s="39" t="str">
        <f>HYPERLINK("#'Table 95'!A1", " Which of the following comes closest to your view?")</f>
        <v xml:space="preserve"> Which of the following comes closest to your view?</v>
      </c>
      <c r="E103" s="12" t="str">
        <f>HYPERLINK("#'Full Results'!A926", "926")</f>
        <v>926</v>
      </c>
      <c r="F103" t="s">
        <v>97</v>
      </c>
    </row>
    <row r="104" spans="3:6" x14ac:dyDescent="0.35">
      <c r="C104">
        <v>96</v>
      </c>
      <c r="D104" s="39" t="str">
        <f>HYPERLINK("#'Table 96'!A1", " What impact do you think installing new energy efficiency measures (e.g. insulation, double-glazed windows, smart meter) in your rental property would have on the rental value of the property, if any?")</f>
        <v xml:space="preserve"> What impact do you think installing new energy efficiency measures (e.g. insulation, double-glazed windows, smart meter) in your rental property would have on the rental value of the property, if any?</v>
      </c>
      <c r="E104" s="12" t="str">
        <f>HYPERLINK("#'Full Results'!A935", "935")</f>
        <v>935</v>
      </c>
      <c r="F104" t="s">
        <v>490</v>
      </c>
    </row>
    <row r="105" spans="3:6" x14ac:dyDescent="0.35">
      <c r="C105">
        <v>97</v>
      </c>
      <c r="D105" s="39" t="str">
        <f>HYPERLINK("#'Table 97'!A1", " What impact do you think installing new low-carbon technologies (e.g. solar panels, heat pump, hydrogen-ready boiler,electric vehicle car charging point) in your rental property would have on the rental value of the property, if any?")</f>
        <v xml:space="preserve"> What impact do you think installing new low-carbon technologies (e.g. solar panels, heat pump, hydrogen-ready boiler,electric vehicle car charging point) in your rental property would have on the rental value of the property, if any?</v>
      </c>
      <c r="E105" s="12" t="str">
        <f>HYPERLINK("#'Full Results'!A942", "942")</f>
        <v>942</v>
      </c>
      <c r="F105" t="s">
        <v>638</v>
      </c>
    </row>
    <row r="106" spans="3:6" x14ac:dyDescent="0.35">
      <c r="C106">
        <v>98</v>
      </c>
      <c r="D106" s="39" t="str">
        <f>HYPERLINK("#'Table 98'!A1", "Which of the following, if any, do you think should be responsible for reducing the environmental impact of housing in the UK? Select all that apply")</f>
        <v>Which of the following, if any, do you think should be responsible for reducing the environmental impact of housing in the UK? Select all that apply</v>
      </c>
      <c r="E106" s="12" t="str">
        <f>HYPERLINK("#'Full Results'!A949", "949")</f>
        <v>949</v>
      </c>
      <c r="F106" t="s">
        <v>97</v>
      </c>
    </row>
    <row r="107" spans="3:6" x14ac:dyDescent="0.35">
      <c r="C107">
        <v>99</v>
      </c>
      <c r="D107" s="39" t="str">
        <f>HYPERLINK("#'Table 99'!A1", " Whose responsibility do you think it is to pay for environmental improvements to be installed in an existing rental property?")</f>
        <v xml:space="preserve"> Whose responsibility do you think it is to pay for environmental improvements to be installed in an existing rental property?</v>
      </c>
      <c r="E107" s="12" t="str">
        <f>HYPERLINK("#'Full Results'!A963", "963")</f>
        <v>963</v>
      </c>
      <c r="F107" t="s">
        <v>97</v>
      </c>
    </row>
    <row r="108" spans="3:6" x14ac:dyDescent="0.35">
      <c r="C108">
        <v>100</v>
      </c>
      <c r="D108" s="39" t="str">
        <f>HYPERLINK("#'Table 100'!A1", "Grid Summary: If you were to install new environmental improvements in your rental property, who do you think should be responsible for organising and overseeing the installation?")</f>
        <v>Grid Summary: If you were to install new environmental improvements in your rental property, who do you think should be responsible for organising and overseeing the installation?</v>
      </c>
      <c r="E108" s="6"/>
      <c r="F108" t="s">
        <v>97</v>
      </c>
    </row>
    <row r="109" spans="3:6" x14ac:dyDescent="0.35">
      <c r="C109">
        <v>101</v>
      </c>
      <c r="D109" s="39" t="str">
        <f>HYPERLINK("#'Table 101'!A1", "If you were to install new environmental improvements in your rental property, who do you think should be responsible for organising and overseeing the installation?: The tenant(s)")</f>
        <v>If you were to install new environmental improvements in your rental property, who do you think should be responsible for organising and overseeing the installation?: The tenant(s)</v>
      </c>
      <c r="E109" s="12" t="str">
        <f>HYPERLINK("#'Full Results'!A974", "974")</f>
        <v>974</v>
      </c>
      <c r="F109" t="s">
        <v>97</v>
      </c>
    </row>
    <row r="110" spans="3:6" x14ac:dyDescent="0.35">
      <c r="C110">
        <v>102</v>
      </c>
      <c r="D110" s="39" t="str">
        <f>HYPERLINK("#'Table 102'!A1", "If you were to install new environmental improvements in your rental property, who do you think should be responsible for organising and overseeing the installation?: The landlord")</f>
        <v>If you were to install new environmental improvements in your rental property, who do you think should be responsible for organising and overseeing the installation?: The landlord</v>
      </c>
      <c r="E110" s="12" t="str">
        <f>HYPERLINK("#'Full Results'!A982", "982")</f>
        <v>982</v>
      </c>
      <c r="F110" t="s">
        <v>97</v>
      </c>
    </row>
    <row r="111" spans="3:6" x14ac:dyDescent="0.35">
      <c r="C111">
        <v>103</v>
      </c>
      <c r="D111" s="39" t="str">
        <f>HYPERLINK("#'Table 103'!A1", "If you were to install new environmental improvements in your rental property, who do you think should be responsible for organising and overseeing the installation?: The letting/managing agent")</f>
        <v>If you were to install new environmental improvements in your rental property, who do you think should be responsible for organising and overseeing the installation?: The letting/managing agent</v>
      </c>
      <c r="E111" s="12" t="str">
        <f>HYPERLINK("#'Full Results'!A990", "990")</f>
        <v>990</v>
      </c>
      <c r="F111" t="s">
        <v>97</v>
      </c>
    </row>
    <row r="112" spans="3:6" x14ac:dyDescent="0.35">
      <c r="C112">
        <v>104</v>
      </c>
      <c r="D112" s="39" t="str">
        <f>HYPERLINK("#'Table 104'!A1", " Which of the following comes closest to your view? ")</f>
        <v xml:space="preserve"> Which of the following comes closest to your view? </v>
      </c>
      <c r="E112" s="12" t="str">
        <f>HYPERLINK("#'Full Results'!A998", "998")</f>
        <v>998</v>
      </c>
      <c r="F112" t="s">
        <v>97</v>
      </c>
    </row>
    <row r="113" spans="3:6" x14ac:dyDescent="0.35">
      <c r="C113">
        <v>105</v>
      </c>
      <c r="D113" s="39" t="str">
        <f>HYPERLINK("#'Table 105'!A1", " As far as you are aware, has the UK government made any commitments to greening British homes by setting targets to improve energy efficiency and transition away from fossil fuel heating?")</f>
        <v xml:space="preserve"> As far as you are aware, has the UK government made any commitments to greening British homes by setting targets to improve energy efficiency and transition away from fossil fuel heating?</v>
      </c>
      <c r="E113" s="12" t="str">
        <f>HYPERLINK("#'Full Results'!A1005", "1005")</f>
        <v>1005</v>
      </c>
      <c r="F113" t="s">
        <v>97</v>
      </c>
    </row>
    <row r="114" spans="3:6" x14ac:dyDescent="0.35">
      <c r="C114">
        <v>106</v>
      </c>
      <c r="D114" s="39" t="str">
        <f>HYPERLINK("#'Table 106'!A1", " As part of these commitments, the Government offers grants for those who own homes in Britain to improve their energy efficiency. Based on what you know, which of the following comes closest to your view?")</f>
        <v xml:space="preserve"> As part of these commitments, the Government offers grants for those who own homes in Britain to improve their energy efficiency. Based on what you know, which of the following comes closest to your view?</v>
      </c>
      <c r="E114" s="12" t="str">
        <f>HYPERLINK("#'Full Results'!A1013", "1013")</f>
        <v>1013</v>
      </c>
      <c r="F114" t="s">
        <v>97</v>
      </c>
    </row>
    <row r="115" spans="3:6" x14ac:dyDescent="0.35">
      <c r="C115">
        <v>107</v>
      </c>
      <c r="D115" s="39" t="str">
        <f>HYPERLINK("#'Table 107'!A1", " Banks also offer private finance options such as green mortgages or loans with low or no interest rates for those who own homes to make environmentally friendly improvements. Would you personally consider a private finance option to fund environ...")</f>
        <v xml:space="preserve"> Banks also offer private finance options such as green mortgages or loans with low or no interest rates for those who own homes to make environmentally friendly improvements. Would you personally consider a private finance option to fund environ...</v>
      </c>
      <c r="E115" s="12" t="str">
        <f>HYPERLINK("#'Full Results'!A1020", "1020")</f>
        <v>1020</v>
      </c>
      <c r="F115" t="s">
        <v>97</v>
      </c>
    </row>
    <row r="116" spans="3:6" x14ac:dyDescent="0.35">
      <c r="C116">
        <v>108</v>
      </c>
      <c r="D116" s="39" t="str">
        <f>HYPERLINK("#'Table 108'!A1", "What are the main barriers, if any, to you using private finance options for environmentally friendly improvements to your rental properties? Select all which apply")</f>
        <v>What are the main barriers, if any, to you using private finance options for environmentally friendly improvements to your rental properties? Select all which apply</v>
      </c>
      <c r="E116" s="12" t="str">
        <f>HYPERLINK("#'Full Results'!A1028", "1028")</f>
        <v>1028</v>
      </c>
      <c r="F116" t="s">
        <v>97</v>
      </c>
    </row>
    <row r="117" spans="3:6" x14ac:dyDescent="0.35">
      <c r="C117">
        <v>109</v>
      </c>
      <c r="D117" s="39" t="str">
        <f>HYPERLINK("#'Table 109'!A1", " New legislation currently proposes that from April 2025, all new tenancies (and from April 2028, all existing tenancies) must have an Energy Performance Certificate (EPC) rating of at least “C” or higher.  Prior to taking this poll, were you awa...")</f>
        <v xml:space="preserve"> New legislation currently proposes that from April 2025, all new tenancies (and from April 2028, all existing tenancies) must have an Energy Performance Certificate (EPC) rating of at least “C” or higher.  Prior to taking this poll, were you awa...</v>
      </c>
      <c r="E117" s="12" t="str">
        <f>HYPERLINK("#'Full Results'!A1041", "1041")</f>
        <v>1041</v>
      </c>
      <c r="F117" t="s">
        <v>97</v>
      </c>
    </row>
    <row r="118" spans="3:6" x14ac:dyDescent="0.35">
      <c r="C118">
        <v>110</v>
      </c>
      <c r="D118" s="39" t="str">
        <f>HYPERLINK("#'Table 110'!A1", " Do you support or oppose this change that means all new tenancies must have an EPC rating of at least “C” or higher?")</f>
        <v xml:space="preserve"> Do you support or oppose this change that means all new tenancies must have an EPC rating of at least “C” or higher?</v>
      </c>
      <c r="E118" s="12" t="str">
        <f>HYPERLINK("#'Full Results'!A1048", "1048")</f>
        <v>1048</v>
      </c>
      <c r="F118" t="s">
        <v>97</v>
      </c>
    </row>
    <row r="119" spans="3:6" x14ac:dyDescent="0.35">
      <c r="C119">
        <v>111</v>
      </c>
      <c r="D119" s="39" t="str">
        <f>HYPERLINK("#'Table 111'!A1", " As far as you are aware, is your rental property currently EPC C or above? If you have multiple properties please think of the property you let out most recently located in the UK.")</f>
        <v xml:space="preserve"> As far as you are aware, is your rental property currently EPC C or above? If you have multiple properties please think of the property you let out most recently located in the UK.</v>
      </c>
      <c r="E119" s="12" t="str">
        <f>HYPERLINK("#'Full Results'!A1060", "1060")</f>
        <v>1060</v>
      </c>
      <c r="F119" t="s">
        <v>97</v>
      </c>
    </row>
    <row r="120" spans="3:6" x14ac:dyDescent="0.35">
      <c r="C120">
        <v>112</v>
      </c>
      <c r="D120" s="39" t="str">
        <f>HYPERLINK("#'Table 112'!A1", " Have you ever received a quote for how much it would cost to bring your property up to EPC C?")</f>
        <v xml:space="preserve"> Have you ever received a quote for how much it would cost to bring your property up to EPC C?</v>
      </c>
      <c r="E120" s="12" t="str">
        <f>HYPERLINK("#'Full Results'!A1066", "1066")</f>
        <v>1066</v>
      </c>
      <c r="F120" t="s">
        <v>563</v>
      </c>
    </row>
    <row r="121" spans="3:6" x14ac:dyDescent="0.35">
      <c r="C121">
        <v>113</v>
      </c>
      <c r="D121" s="39" t="str">
        <f>HYPERLINK("#'Table 113'!A1", " If you had a rental property that did not meet the required EPC standard, how do you think you would respond? ")</f>
        <v xml:space="preserve"> If you had a rental property that did not meet the required EPC standard, how do you think you would respond? </v>
      </c>
      <c r="E121" s="12" t="str">
        <f>HYPERLINK("#'Full Results'!A1072", "1072")</f>
        <v>1072</v>
      </c>
      <c r="F121" t="s">
        <v>568</v>
      </c>
    </row>
    <row r="122" spans="3:6" x14ac:dyDescent="0.35">
      <c r="C122">
        <v>114</v>
      </c>
      <c r="D122" s="39" t="str">
        <f>HYPERLINK("#'Table 114'!A1", " As far as you are aware, how much do you think it would cost to bring the property you let out up to EPC C?")</f>
        <v xml:space="preserve"> As far as you are aware, how much do you think it would cost to bring the property you let out up to EPC C?</v>
      </c>
      <c r="E122" s="12" t="str">
        <f>HYPERLINK("#'Full Results'!A1079", "1079")</f>
        <v>1079</v>
      </c>
      <c r="F122" t="s">
        <v>581</v>
      </c>
    </row>
    <row r="123" spans="3:6" x14ac:dyDescent="0.35">
      <c r="C123">
        <v>115</v>
      </c>
      <c r="D123" s="39" t="str">
        <f>HYPERLINK("#'Table 115'!A1", " On average, it costs £7,390 to improve inefficient privately rented properties to an EPC C.  If you had a rental property that did not meet the required EPC standard, how do you think you would respond?")</f>
        <v xml:space="preserve"> On average, it costs £7,390 to improve inefficient privately rented properties to an EPC C.  If you had a rental property that did not meet the required EPC standard, how do you think you would respond?</v>
      </c>
      <c r="E123" s="12" t="str">
        <f>HYPERLINK("#'Full Results'!A1094", "1094")</f>
        <v>1094</v>
      </c>
      <c r="F123" t="s">
        <v>97</v>
      </c>
    </row>
    <row r="124" spans="3:6" x14ac:dyDescent="0.35">
      <c r="C124">
        <v>116</v>
      </c>
      <c r="D124" s="39" t="str">
        <f>HYPERLINK("#'Table 116'!A1", "If you had a rental property that did not meet EPC requirements, how would you fund the changes needed to make it comply? Please select all that apply.")</f>
        <v>If you had a rental property that did not meet EPC requirements, how would you fund the changes needed to make it comply? Please select all that apply.</v>
      </c>
      <c r="E124" s="12" t="str">
        <f>HYPERLINK("#'Full Results'!A1101", "1101")</f>
        <v>1101</v>
      </c>
      <c r="F124" t="s">
        <v>97</v>
      </c>
    </row>
    <row r="125" spans="3:6" x14ac:dyDescent="0.35">
      <c r="C125">
        <v>117</v>
      </c>
      <c r="D125" s="39" t="str">
        <f>HYPERLINK("#'Table 117'!A1", "Which of the following policy options, if any, would make you more likely to invest in energy efficiency measures for your rental property? Select all that apply.")</f>
        <v>Which of the following policy options, if any, would make you more likely to invest in energy efficiency measures for your rental property? Select all that apply.</v>
      </c>
      <c r="E125" s="12" t="str">
        <f>HYPERLINK("#'Full Results'!A1114", "1114")</f>
        <v>1114</v>
      </c>
      <c r="F125" t="s">
        <v>97</v>
      </c>
    </row>
    <row r="126" spans="3:6" x14ac:dyDescent="0.35">
      <c r="C126">
        <v>118</v>
      </c>
      <c r="D126" s="39" t="str">
        <f>HYPERLINK("#'Table 118'!A1", "Which of the following financial support options, if any, would make you more likely to invest in energy efficiency measures for your rental property? Select all that apply.")</f>
        <v>Which of the following financial support options, if any, would make you more likely to invest in energy efficiency measures for your rental property? Select all that apply.</v>
      </c>
      <c r="E126" s="12" t="str">
        <f>HYPERLINK("#'Full Results'!A1126", "1126")</f>
        <v>1126</v>
      </c>
      <c r="F126" t="s">
        <v>97</v>
      </c>
    </row>
    <row r="127" spans="3:6" x14ac:dyDescent="0.35">
      <c r="C127">
        <v>119</v>
      </c>
      <c r="D127" s="39" t="str">
        <f>HYPERLINK("#'Table 119'!A1", "The Government has set a target of installing 600,000 heat pumps a year by 2028. There are currently no plans to regulate against the installation of gas boilers in existing properties. Which of the following options would make you more likely to...")</f>
        <v>The Government has set a target of installing 600,000 heat pumps a year by 2028. There are currently no plans to regulate against the installation of gas boilers in existing properties. Which of the following options would make you more likely to...</v>
      </c>
      <c r="E127" s="12" t="str">
        <f>HYPERLINK("#'Full Results'!A1138", "1138")</f>
        <v>1138</v>
      </c>
      <c r="F127" t="s">
        <v>606</v>
      </c>
    </row>
    <row r="128" spans="3:6" x14ac:dyDescent="0.35">
      <c r="C128">
        <v>120</v>
      </c>
      <c r="D128" s="39" t="str">
        <f>HYPERLINK("#'Table 120'!A1", " As far as you are aware, how much do you think it would cost to install a heat pump in the property you let out?")</f>
        <v xml:space="preserve"> As far as you are aware, how much do you think it would cost to install a heat pump in the property you let out?</v>
      </c>
      <c r="E128" s="12" t="str">
        <f>HYPERLINK("#'Full Results'!A1152", "1152")</f>
        <v>1152</v>
      </c>
      <c r="F128" t="s">
        <v>606</v>
      </c>
    </row>
    <row r="129" spans="3:6" x14ac:dyDescent="0.35">
      <c r="C129">
        <v>121</v>
      </c>
      <c r="D129" s="39" t="str">
        <f>HYPERLINK("#'Table 121'!A1", " And if you were to install a heat pump in the property you let out, do you think it would increase the rental value of the property?")</f>
        <v xml:space="preserve"> And if you were to install a heat pump in the property you let out, do you think it would increase the rental value of the property?</v>
      </c>
      <c r="E129" s="12" t="str">
        <f>HYPERLINK("#'Full Results'!A1170", "1170")</f>
        <v>1170</v>
      </c>
      <c r="F129" t="s">
        <v>606</v>
      </c>
    </row>
    <row r="130" spans="3:6" x14ac:dyDescent="0.35">
      <c r="C130">
        <v>122</v>
      </c>
      <c r="D130" s="39" t="str">
        <f>HYPERLINK("#'Table 122'!A1", " On average, it costs £10,000 to install a heat pump heating system. If the government introduced legislation mandating against the installation of new gas boilers, would you…?")</f>
        <v xml:space="preserve"> On average, it costs £10,000 to install a heat pump heating system. If the government introduced legislation mandating against the installation of new gas boilers, would you…?</v>
      </c>
      <c r="E130" s="12" t="str">
        <f>HYPERLINK("#'Full Results'!A1181", "1181")</f>
        <v>1181</v>
      </c>
      <c r="F130" t="s">
        <v>606</v>
      </c>
    </row>
    <row r="131" spans="3:6" x14ac:dyDescent="0.35">
      <c r="C131">
        <v>123</v>
      </c>
      <c r="D131" s="39" t="str">
        <f>HYPERLINK("#'Table 123'!A1", "Which of the following financial support options would make you more likely to invest in a heat pump for your rental property? Select all that apply")</f>
        <v>Which of the following financial support options would make you more likely to invest in a heat pump for your rental property? Select all that apply</v>
      </c>
      <c r="E131" s="12" t="str">
        <f>HYPERLINK("#'Full Results'!A1188", "1188")</f>
        <v>1188</v>
      </c>
      <c r="F131" t="s">
        <v>606</v>
      </c>
    </row>
    <row r="132" spans="3:6" x14ac:dyDescent="0.35">
      <c r="C132">
        <v>124</v>
      </c>
      <c r="D132" s="39" t="str">
        <f>HYPERLINK("#'Table 124'!A1", " Which of the following comes closest to your view?")</f>
        <v xml:space="preserve"> Which of the following comes closest to your view?</v>
      </c>
      <c r="E132" s="12" t="str">
        <f>HYPERLINK("#'Full Results'!A1200", "1200")</f>
        <v>1200</v>
      </c>
      <c r="F132" t="s">
        <v>97</v>
      </c>
    </row>
    <row r="133" spans="3:6" x14ac:dyDescent="0.35">
      <c r="C133">
        <v>125</v>
      </c>
      <c r="D133" s="39" t="str">
        <f>HYPERLINK("#'Table 125'!A1", "Grid Summary: In general, would you support or oppose the following policies which could be introduced by the UK Government?")</f>
        <v>Grid Summary: In general, would you support or oppose the following policies which could be introduced by the UK Government?</v>
      </c>
      <c r="E133" s="6"/>
      <c r="F133" t="s">
        <v>97</v>
      </c>
    </row>
    <row r="134" spans="3:6" x14ac:dyDescent="0.35">
      <c r="C134">
        <v>126</v>
      </c>
      <c r="D134" s="39" t="str">
        <f>HYPERLINK("#'Table 126'!A1", "In general, would you support or oppose the following policies which could be introduced by the UK Government?: Properties are not allowed to be rented out unless they have solar panels installed")</f>
        <v>In general, would you support or oppose the following policies which could be introduced by the UK Government?: Properties are not allowed to be rented out unless they have solar panels installed</v>
      </c>
      <c r="E134" s="12" t="str">
        <f>HYPERLINK("#'Full Results'!A1208", "1208")</f>
        <v>1208</v>
      </c>
      <c r="F134" t="s">
        <v>97</v>
      </c>
    </row>
    <row r="135" spans="3:6" x14ac:dyDescent="0.35">
      <c r="C135">
        <v>127</v>
      </c>
      <c r="D135" s="39" t="str">
        <f>HYPERLINK("#'Table 127'!A1", "In general, would you support or oppose the following policies which could be introduced by the UK Government?: Properties are not allowed to be rented out unless they meet EPC energy efficiency standards")</f>
        <v>In general, would you support or oppose the following policies which could be introduced by the UK Government?: Properties are not allowed to be rented out unless they meet EPC energy efficiency standards</v>
      </c>
      <c r="E135" s="12" t="str">
        <f>HYPERLINK("#'Full Results'!A1220", "1220")</f>
        <v>1220</v>
      </c>
      <c r="F135" t="s">
        <v>97</v>
      </c>
    </row>
    <row r="136" spans="3:6" x14ac:dyDescent="0.35">
      <c r="C136">
        <v>128</v>
      </c>
      <c r="D136" s="39" t="str">
        <f>HYPERLINK("#'Table 128'!A1", "In general, would you support or oppose the following policies which could be introduced by the UK Government?: Government provides loans for landlords to install green technology in their rental properties")</f>
        <v>In general, would you support or oppose the following policies which could be introduced by the UK Government?: Government provides loans for landlords to install green technology in their rental properties</v>
      </c>
      <c r="E136" s="12" t="str">
        <f>HYPERLINK("#'Full Results'!A1232", "1232")</f>
        <v>1232</v>
      </c>
      <c r="F136" t="s">
        <v>97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L1244"/>
  <sheetViews>
    <sheetView showGridLines="0" workbookViewId="0">
      <pane xSplit="2" ySplit="7" topLeftCell="C232" activePane="bottomRight" state="frozen"/>
      <selection activeCell="B21" sqref="B21"/>
      <selection pane="topRight" activeCell="B21" sqref="B21"/>
      <selection pane="bottomLeft" activeCell="B21" sqref="B21"/>
      <selection pane="bottomRight" activeCell="H756" sqref="H756"/>
    </sheetView>
  </sheetViews>
  <sheetFormatPr defaultColWidth="10.90625" defaultRowHeight="14.5" x14ac:dyDescent="0.35"/>
  <cols>
    <col min="2" max="2" width="20.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7" t="s">
        <v>635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row>
    <row r="3" spans="2:64" ht="14.5" customHeight="1" x14ac:dyDescent="0.35">
      <c r="D3" s="35"/>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1"/>
      <c r="C5" s="11"/>
      <c r="D5" s="31" t="s">
        <v>67</v>
      </c>
      <c r="E5" s="31"/>
      <c r="F5" s="31"/>
      <c r="G5" s="31"/>
      <c r="H5" s="31"/>
      <c r="I5" s="11"/>
      <c r="J5" s="27" t="s">
        <v>68</v>
      </c>
      <c r="K5" s="27"/>
      <c r="L5" s="11"/>
      <c r="M5" s="27" t="s">
        <v>69</v>
      </c>
      <c r="N5" s="27"/>
      <c r="O5" s="27"/>
      <c r="P5" s="27"/>
      <c r="Q5" s="11"/>
      <c r="R5" s="27" t="s">
        <v>70</v>
      </c>
      <c r="S5" s="27"/>
      <c r="T5" s="27"/>
      <c r="U5" s="27"/>
      <c r="V5" s="11"/>
      <c r="W5" s="27" t="s">
        <v>71</v>
      </c>
      <c r="X5" s="27"/>
      <c r="Y5" s="27"/>
      <c r="Z5" s="27"/>
      <c r="AA5" s="27"/>
      <c r="AB5" s="27"/>
      <c r="AC5" s="27"/>
      <c r="AD5" s="27"/>
      <c r="AE5" s="27"/>
      <c r="AF5" s="27"/>
      <c r="AG5" s="27"/>
      <c r="AH5" s="27"/>
      <c r="AI5" s="11"/>
      <c r="AJ5" s="27" t="s">
        <v>72</v>
      </c>
      <c r="AK5" s="27"/>
      <c r="AL5" s="27"/>
      <c r="AM5" s="27"/>
      <c r="AN5" s="27"/>
      <c r="AO5" s="11"/>
      <c r="AP5" s="27" t="s">
        <v>73</v>
      </c>
      <c r="AQ5" s="27"/>
      <c r="AR5" s="27"/>
      <c r="AS5" s="11"/>
      <c r="AT5" s="27" t="s">
        <v>74</v>
      </c>
      <c r="AU5" s="27"/>
      <c r="AV5" s="27"/>
      <c r="AW5" s="27"/>
      <c r="AX5" s="11"/>
      <c r="AY5" s="27" t="s">
        <v>75</v>
      </c>
      <c r="AZ5" s="27"/>
      <c r="BA5" s="11"/>
      <c r="BB5" s="27" t="s">
        <v>76</v>
      </c>
      <c r="BC5" s="27"/>
      <c r="BD5" s="27"/>
      <c r="BE5" s="27"/>
      <c r="BF5" s="11"/>
      <c r="BG5" s="27" t="s">
        <v>77</v>
      </c>
      <c r="BH5" s="27"/>
      <c r="BI5" s="27"/>
      <c r="BJ5" s="27"/>
      <c r="BK5" s="27"/>
      <c r="BL5" s="27"/>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2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ht="20" customHeight="1" x14ac:dyDescent="0.35"/>
    <row r="10" spans="2:64" x14ac:dyDescent="0.35">
      <c r="B10" s="5" t="s">
        <v>96</v>
      </c>
    </row>
    <row r="11" spans="2:64" x14ac:dyDescent="0.35">
      <c r="B11" s="23" t="s">
        <v>97</v>
      </c>
    </row>
    <row r="12" spans="2:64" x14ac:dyDescent="0.35">
      <c r="B12" t="s">
        <v>79</v>
      </c>
      <c r="C12" s="16">
        <v>0.58661417322834597</v>
      </c>
      <c r="D12" s="16">
        <v>0.68965517241379304</v>
      </c>
      <c r="E12" s="16">
        <v>0.6875</v>
      </c>
      <c r="F12" s="16">
        <v>0.71276595744680804</v>
      </c>
      <c r="G12" s="16">
        <v>0.55214723926380405</v>
      </c>
      <c r="H12" s="16">
        <v>0.487341772151899</v>
      </c>
      <c r="I12" s="16"/>
      <c r="J12" s="16">
        <v>0.54895104895104896</v>
      </c>
      <c r="K12" s="16">
        <v>0.63800904977375605</v>
      </c>
      <c r="L12" s="16"/>
      <c r="M12" s="16">
        <v>0.54934210526315796</v>
      </c>
      <c r="N12" s="16">
        <v>0.57999999999999996</v>
      </c>
      <c r="O12" s="16">
        <v>0.71666666666666701</v>
      </c>
      <c r="P12" s="16">
        <v>0.67500000000000004</v>
      </c>
      <c r="Q12" s="16"/>
      <c r="R12" s="16">
        <v>0.64400000000000002</v>
      </c>
      <c r="S12" s="16">
        <v>0.64197530864197505</v>
      </c>
      <c r="T12" s="16">
        <v>0.43790849673202598</v>
      </c>
      <c r="U12" s="16">
        <v>0.75</v>
      </c>
      <c r="V12" s="16"/>
      <c r="W12" s="16">
        <v>0.62162162162162204</v>
      </c>
      <c r="X12" s="16">
        <v>0.536082474226804</v>
      </c>
      <c r="Y12" s="16">
        <v>0.55769230769230804</v>
      </c>
      <c r="Z12" s="16">
        <v>0.52173913043478304</v>
      </c>
      <c r="AA12" s="16">
        <v>0.64864864864864902</v>
      </c>
      <c r="AB12" s="16">
        <v>0.57142857142857095</v>
      </c>
      <c r="AC12" s="16">
        <v>0.61224489795918402</v>
      </c>
      <c r="AD12" s="16">
        <v>0.72222222222222199</v>
      </c>
      <c r="AE12" s="16">
        <v>0.57142857142857095</v>
      </c>
      <c r="AF12" s="16">
        <v>0.64285714285714302</v>
      </c>
      <c r="AG12" s="16">
        <v>0.6</v>
      </c>
      <c r="AH12" s="16">
        <v>0.66666666666666696</v>
      </c>
      <c r="AI12" s="16"/>
      <c r="AJ12" s="16">
        <v>0.56716417910447803</v>
      </c>
      <c r="AK12" s="16">
        <v>0.61333333333333295</v>
      </c>
      <c r="AL12" s="16">
        <v>0.59770114942528696</v>
      </c>
      <c r="AM12" s="16">
        <v>0.51063829787234005</v>
      </c>
      <c r="AN12" s="16">
        <v>0.62962962962962998</v>
      </c>
      <c r="AO12" s="16"/>
      <c r="AP12" s="16">
        <v>0.59392265193370197</v>
      </c>
      <c r="AQ12" s="16">
        <v>0.57599999999999996</v>
      </c>
      <c r="AR12" s="16">
        <v>0.52380952380952395</v>
      </c>
      <c r="AS12" s="16"/>
      <c r="AT12" s="16">
        <v>0.75</v>
      </c>
      <c r="AU12" s="16">
        <v>0.52411575562700996</v>
      </c>
      <c r="AV12" s="16">
        <v>0.51111111111111096</v>
      </c>
      <c r="AW12" s="16">
        <v>0.65</v>
      </c>
      <c r="AX12" s="16"/>
      <c r="AY12" s="16">
        <v>0.64864864864864902</v>
      </c>
      <c r="AZ12" s="16">
        <v>0.581740976645435</v>
      </c>
      <c r="BA12" s="16"/>
      <c r="BB12" s="16">
        <v>0.58333333333333304</v>
      </c>
      <c r="BC12" s="16">
        <v>0.547619047619048</v>
      </c>
      <c r="BD12" s="16">
        <v>0.59501557632398705</v>
      </c>
      <c r="BE12" s="16">
        <v>0.59701492537313405</v>
      </c>
      <c r="BF12" s="16"/>
      <c r="BG12" s="16">
        <v>0.483870967741935</v>
      </c>
      <c r="BH12" s="16">
        <v>0.64489795918367299</v>
      </c>
      <c r="BI12" s="16">
        <v>0.57432432432432401</v>
      </c>
      <c r="BJ12" s="16">
        <v>0.39130434782608697</v>
      </c>
      <c r="BK12" s="16">
        <v>0.51851851851851805</v>
      </c>
      <c r="BL12" s="16">
        <v>0.66666666666666696</v>
      </c>
    </row>
    <row r="13" spans="2:64" x14ac:dyDescent="0.35">
      <c r="B13" t="s">
        <v>81</v>
      </c>
      <c r="C13" s="16">
        <v>0.46653543307086598</v>
      </c>
      <c r="D13" s="16">
        <v>0.48275862068965503</v>
      </c>
      <c r="E13" s="16">
        <v>0.453125</v>
      </c>
      <c r="F13" s="16">
        <v>0.46808510638297901</v>
      </c>
      <c r="G13" s="16">
        <v>0.47852760736196298</v>
      </c>
      <c r="H13" s="16">
        <v>0.455696202531646</v>
      </c>
      <c r="I13" s="16"/>
      <c r="J13" s="16">
        <v>0.41608391608391598</v>
      </c>
      <c r="K13" s="16">
        <v>0.53393665158370995</v>
      </c>
      <c r="L13" s="16"/>
      <c r="M13" s="16">
        <v>0.44078947368421101</v>
      </c>
      <c r="N13" s="16">
        <v>0.51</v>
      </c>
      <c r="O13" s="16">
        <v>0.5</v>
      </c>
      <c r="P13" s="16">
        <v>0.5</v>
      </c>
      <c r="Q13" s="16"/>
      <c r="R13" s="16">
        <v>0.46400000000000002</v>
      </c>
      <c r="S13" s="16">
        <v>0.39506172839506198</v>
      </c>
      <c r="T13" s="16">
        <v>0.48366013071895397</v>
      </c>
      <c r="U13" s="16">
        <v>0.625</v>
      </c>
      <c r="V13" s="16"/>
      <c r="W13" s="16">
        <v>0.32432432432432401</v>
      </c>
      <c r="X13" s="16">
        <v>0.48453608247422703</v>
      </c>
      <c r="Y13" s="16">
        <v>0.57692307692307698</v>
      </c>
      <c r="Z13" s="16">
        <v>0.45652173913043498</v>
      </c>
      <c r="AA13" s="16">
        <v>0.43243243243243201</v>
      </c>
      <c r="AB13" s="16">
        <v>0.530612244897959</v>
      </c>
      <c r="AC13" s="16">
        <v>0.30612244897959201</v>
      </c>
      <c r="AD13" s="16">
        <v>0.72222222222222199</v>
      </c>
      <c r="AE13" s="16">
        <v>0.48571428571428599</v>
      </c>
      <c r="AF13" s="16">
        <v>0.42857142857142899</v>
      </c>
      <c r="AG13" s="16">
        <v>0.7</v>
      </c>
      <c r="AH13" s="16">
        <v>0.66666666666666696</v>
      </c>
      <c r="AI13" s="16"/>
      <c r="AJ13" s="16">
        <v>0.462686567164179</v>
      </c>
      <c r="AK13" s="16">
        <v>0.52</v>
      </c>
      <c r="AL13" s="16">
        <v>0.5</v>
      </c>
      <c r="AM13" s="16">
        <v>0.41489361702127697</v>
      </c>
      <c r="AN13" s="16">
        <v>0.37037037037037002</v>
      </c>
      <c r="AO13" s="16"/>
      <c r="AP13" s="16">
        <v>0.46961325966850798</v>
      </c>
      <c r="AQ13" s="16">
        <v>0.46400000000000002</v>
      </c>
      <c r="AR13" s="16">
        <v>0.42857142857142899</v>
      </c>
      <c r="AS13" s="16"/>
      <c r="AT13" s="16">
        <v>0.37121212121212099</v>
      </c>
      <c r="AU13" s="16">
        <v>0.50803858520900302</v>
      </c>
      <c r="AV13" s="16">
        <v>0.51111111111111096</v>
      </c>
      <c r="AW13" s="16">
        <v>0.35</v>
      </c>
      <c r="AX13" s="16"/>
      <c r="AY13" s="16">
        <v>0.40540540540540498</v>
      </c>
      <c r="AZ13" s="16">
        <v>0.47133757961783401</v>
      </c>
      <c r="BA13" s="16"/>
      <c r="BB13" s="16">
        <v>0.44444444444444398</v>
      </c>
      <c r="BC13" s="16">
        <v>0.46428571428571402</v>
      </c>
      <c r="BD13" s="16">
        <v>0.47040498442367601</v>
      </c>
      <c r="BE13" s="16">
        <v>0.462686567164179</v>
      </c>
      <c r="BF13" s="16"/>
      <c r="BG13" s="16">
        <v>0.45161290322580599</v>
      </c>
      <c r="BH13" s="16">
        <v>0.48571428571428599</v>
      </c>
      <c r="BI13" s="16">
        <v>0.43918918918918898</v>
      </c>
      <c r="BJ13" s="16">
        <v>0.434782608695652</v>
      </c>
      <c r="BK13" s="16">
        <v>0.44444444444444398</v>
      </c>
      <c r="BL13" s="16">
        <v>1</v>
      </c>
    </row>
    <row r="14" spans="2:64" x14ac:dyDescent="0.35">
      <c r="B14" t="s">
        <v>82</v>
      </c>
      <c r="C14" s="16">
        <v>0.46259842519685002</v>
      </c>
      <c r="D14" s="16">
        <v>0.13793103448275901</v>
      </c>
      <c r="E14" s="16">
        <v>0.46875</v>
      </c>
      <c r="F14" s="16">
        <v>0.43617021276595702</v>
      </c>
      <c r="G14" s="16">
        <v>0.49079754601226999</v>
      </c>
      <c r="H14" s="16">
        <v>0.506329113924051</v>
      </c>
      <c r="I14" s="16"/>
      <c r="J14" s="16">
        <v>0.52097902097902105</v>
      </c>
      <c r="K14" s="16">
        <v>0.38914027149321301</v>
      </c>
      <c r="L14" s="16"/>
      <c r="M14" s="16">
        <v>0.49013157894736797</v>
      </c>
      <c r="N14" s="16">
        <v>0.5</v>
      </c>
      <c r="O14" s="16">
        <v>0.38333333333333303</v>
      </c>
      <c r="P14" s="16">
        <v>0.27500000000000002</v>
      </c>
      <c r="Q14" s="16"/>
      <c r="R14" s="16">
        <v>0.45200000000000001</v>
      </c>
      <c r="S14" s="16">
        <v>0.44444444444444398</v>
      </c>
      <c r="T14" s="16">
        <v>0.50326797385620903</v>
      </c>
      <c r="U14" s="16">
        <v>0.375</v>
      </c>
      <c r="V14" s="16"/>
      <c r="W14" s="16">
        <v>0.51351351351351304</v>
      </c>
      <c r="X14" s="16">
        <v>0.48453608247422703</v>
      </c>
      <c r="Y14" s="16">
        <v>0.30769230769230799</v>
      </c>
      <c r="Z14" s="16">
        <v>0.41304347826087001</v>
      </c>
      <c r="AA14" s="16">
        <v>0.43243243243243201</v>
      </c>
      <c r="AB14" s="16">
        <v>0.42857142857142899</v>
      </c>
      <c r="AC14" s="16">
        <v>0.61224489795918402</v>
      </c>
      <c r="AD14" s="16">
        <v>0.44444444444444398</v>
      </c>
      <c r="AE14" s="16">
        <v>0.54285714285714304</v>
      </c>
      <c r="AF14" s="16">
        <v>0.5</v>
      </c>
      <c r="AG14" s="16">
        <v>0.3</v>
      </c>
      <c r="AH14" s="16">
        <v>0.33333333333333298</v>
      </c>
      <c r="AI14" s="16"/>
      <c r="AJ14" s="16">
        <v>0.50746268656716398</v>
      </c>
      <c r="AK14" s="16">
        <v>0.44</v>
      </c>
      <c r="AL14" s="16">
        <v>0.43678160919540199</v>
      </c>
      <c r="AM14" s="16">
        <v>0.54255319148936199</v>
      </c>
      <c r="AN14" s="16">
        <v>0.37037037037037002</v>
      </c>
      <c r="AO14" s="16"/>
      <c r="AP14" s="16">
        <v>0.45303867403314901</v>
      </c>
      <c r="AQ14" s="16">
        <v>0.45600000000000002</v>
      </c>
      <c r="AR14" s="16">
        <v>0.66666666666666696</v>
      </c>
      <c r="AS14" s="16"/>
      <c r="AT14" s="16">
        <v>0.44696969696969702</v>
      </c>
      <c r="AU14" s="16">
        <v>0.46945337620578798</v>
      </c>
      <c r="AV14" s="16">
        <v>0.51111111111111096</v>
      </c>
      <c r="AW14" s="16">
        <v>0.35</v>
      </c>
      <c r="AX14" s="16"/>
      <c r="AY14" s="16">
        <v>0.40540540540540498</v>
      </c>
      <c r="AZ14" s="16">
        <v>0.467091295116773</v>
      </c>
      <c r="BA14" s="16"/>
      <c r="BB14" s="16">
        <v>0.33333333333333298</v>
      </c>
      <c r="BC14" s="16">
        <v>0.46428571428571402</v>
      </c>
      <c r="BD14" s="16">
        <v>0.47663551401869197</v>
      </c>
      <c r="BE14" s="16">
        <v>0.462686567164179</v>
      </c>
      <c r="BF14" s="16"/>
      <c r="BG14" s="16">
        <v>0.38709677419354799</v>
      </c>
      <c r="BH14" s="16">
        <v>0.46530612244898001</v>
      </c>
      <c r="BI14" s="16">
        <v>0.53378378378378399</v>
      </c>
      <c r="BJ14" s="16">
        <v>0.34782608695652201</v>
      </c>
      <c r="BK14" s="16">
        <v>0.33333333333333298</v>
      </c>
      <c r="BL14" s="16">
        <v>0.33333333333333298</v>
      </c>
    </row>
    <row r="15" spans="2:64" x14ac:dyDescent="0.35">
      <c r="B15" t="s">
        <v>83</v>
      </c>
      <c r="C15" s="16">
        <v>0.31692913385826799</v>
      </c>
      <c r="D15" s="16">
        <v>0.27586206896551702</v>
      </c>
      <c r="E15" s="16">
        <v>0.25</v>
      </c>
      <c r="F15" s="16">
        <v>0.319148936170213</v>
      </c>
      <c r="G15" s="16">
        <v>0.36196319018404899</v>
      </c>
      <c r="H15" s="16">
        <v>0.30379746835443</v>
      </c>
      <c r="I15" s="16"/>
      <c r="J15" s="16">
        <v>0.286713286713287</v>
      </c>
      <c r="K15" s="16">
        <v>0.35294117647058798</v>
      </c>
      <c r="L15" s="16"/>
      <c r="M15" s="16">
        <v>0.34210526315789502</v>
      </c>
      <c r="N15" s="16">
        <v>0.24</v>
      </c>
      <c r="O15" s="16">
        <v>0.33333333333333298</v>
      </c>
      <c r="P15" s="16">
        <v>0.3</v>
      </c>
      <c r="Q15" s="16"/>
      <c r="R15" s="16">
        <v>0.27600000000000002</v>
      </c>
      <c r="S15" s="16">
        <v>0.407407407407407</v>
      </c>
      <c r="T15" s="16">
        <v>0.33986928104575198</v>
      </c>
      <c r="U15" s="16">
        <v>0.29166666666666702</v>
      </c>
      <c r="V15" s="16"/>
      <c r="W15" s="16">
        <v>0.28378378378378399</v>
      </c>
      <c r="X15" s="16">
        <v>0.35051546391752603</v>
      </c>
      <c r="Y15" s="16">
        <v>0.34615384615384598</v>
      </c>
      <c r="Z15" s="16">
        <v>0.34782608695652201</v>
      </c>
      <c r="AA15" s="16">
        <v>0.29729729729729698</v>
      </c>
      <c r="AB15" s="16">
        <v>0.24489795918367299</v>
      </c>
      <c r="AC15" s="16">
        <v>0.34693877551020402</v>
      </c>
      <c r="AD15" s="16">
        <v>0.27777777777777801</v>
      </c>
      <c r="AE15" s="16">
        <v>0.25714285714285701</v>
      </c>
      <c r="AF15" s="16">
        <v>0.28571428571428598</v>
      </c>
      <c r="AG15" s="16">
        <v>0.35</v>
      </c>
      <c r="AH15" s="16">
        <v>1</v>
      </c>
      <c r="AI15" s="16"/>
      <c r="AJ15" s="16">
        <v>0.20895522388059701</v>
      </c>
      <c r="AK15" s="16">
        <v>0.33333333333333298</v>
      </c>
      <c r="AL15" s="16">
        <v>0.36781609195402298</v>
      </c>
      <c r="AM15" s="16">
        <v>0.319148936170213</v>
      </c>
      <c r="AN15" s="16">
        <v>0.33333333333333298</v>
      </c>
      <c r="AO15" s="16"/>
      <c r="AP15" s="16">
        <v>0.29558011049723798</v>
      </c>
      <c r="AQ15" s="16">
        <v>0.38400000000000001</v>
      </c>
      <c r="AR15" s="16">
        <v>0.28571428571428598</v>
      </c>
      <c r="AS15" s="16"/>
      <c r="AT15" s="16">
        <v>0.25757575757575801</v>
      </c>
      <c r="AU15" s="16">
        <v>0.34083601286173598</v>
      </c>
      <c r="AV15" s="16">
        <v>0.33333333333333298</v>
      </c>
      <c r="AW15" s="16">
        <v>0.3</v>
      </c>
      <c r="AX15" s="16"/>
      <c r="AY15" s="16">
        <v>0.35135135135135098</v>
      </c>
      <c r="AZ15" s="16">
        <v>0.31422505307855603</v>
      </c>
      <c r="BA15" s="16"/>
      <c r="BB15" s="16">
        <v>0.33333333333333298</v>
      </c>
      <c r="BC15" s="16">
        <v>0.35714285714285698</v>
      </c>
      <c r="BD15" s="16">
        <v>0.31464174454828697</v>
      </c>
      <c r="BE15" s="16">
        <v>0.26865671641791</v>
      </c>
      <c r="BF15" s="16"/>
      <c r="BG15" s="16">
        <v>0.69354838709677402</v>
      </c>
      <c r="BH15" s="16">
        <v>0.43265306122448999</v>
      </c>
      <c r="BI15" s="16">
        <v>8.1081081081081099E-2</v>
      </c>
      <c r="BJ15" s="16">
        <v>0</v>
      </c>
      <c r="BK15" s="16">
        <v>0</v>
      </c>
      <c r="BL15" s="16">
        <v>0</v>
      </c>
    </row>
    <row r="16" spans="2:64" x14ac:dyDescent="0.35">
      <c r="B16" t="s">
        <v>84</v>
      </c>
      <c r="C16" s="16">
        <v>0.238188976377953</v>
      </c>
      <c r="D16" s="16">
        <v>3.4482758620689703E-2</v>
      </c>
      <c r="E16" s="16">
        <v>0.21875</v>
      </c>
      <c r="F16" s="16">
        <v>0.23404255319148901</v>
      </c>
      <c r="G16" s="16">
        <v>0.23926380368098199</v>
      </c>
      <c r="H16" s="16">
        <v>0.284810126582278</v>
      </c>
      <c r="I16" s="16"/>
      <c r="J16" s="16">
        <v>0.25524475524475498</v>
      </c>
      <c r="K16" s="16">
        <v>0.217194570135747</v>
      </c>
      <c r="L16" s="16"/>
      <c r="M16" s="16">
        <v>0.217105263157895</v>
      </c>
      <c r="N16" s="16">
        <v>0.24</v>
      </c>
      <c r="O16" s="16">
        <v>0.28333333333333299</v>
      </c>
      <c r="P16" s="16">
        <v>0.32500000000000001</v>
      </c>
      <c r="Q16" s="16"/>
      <c r="R16" s="16">
        <v>0.224</v>
      </c>
      <c r="S16" s="16">
        <v>0.234567901234568</v>
      </c>
      <c r="T16" s="16">
        <v>0.29411764705882398</v>
      </c>
      <c r="U16" s="16">
        <v>4.1666666666666699E-2</v>
      </c>
      <c r="V16" s="16"/>
      <c r="W16" s="16">
        <v>0.17567567567567599</v>
      </c>
      <c r="X16" s="16">
        <v>0.298969072164948</v>
      </c>
      <c r="Y16" s="16">
        <v>0.17307692307692299</v>
      </c>
      <c r="Z16" s="16">
        <v>0.23913043478260901</v>
      </c>
      <c r="AA16" s="16">
        <v>0.29729729729729698</v>
      </c>
      <c r="AB16" s="16">
        <v>0.22448979591836701</v>
      </c>
      <c r="AC16" s="16">
        <v>0.26530612244898</v>
      </c>
      <c r="AD16" s="16">
        <v>0.16666666666666699</v>
      </c>
      <c r="AE16" s="16">
        <v>0.25714285714285701</v>
      </c>
      <c r="AF16" s="16">
        <v>0.25</v>
      </c>
      <c r="AG16" s="16">
        <v>0.25</v>
      </c>
      <c r="AH16" s="16">
        <v>0</v>
      </c>
      <c r="AI16" s="16"/>
      <c r="AJ16" s="16">
        <v>0.29850746268656703</v>
      </c>
      <c r="AK16" s="16">
        <v>0.33333333333333298</v>
      </c>
      <c r="AL16" s="16">
        <v>0.160919540229885</v>
      </c>
      <c r="AM16" s="16">
        <v>0.170212765957447</v>
      </c>
      <c r="AN16" s="16">
        <v>0.25925925925925902</v>
      </c>
      <c r="AO16" s="16"/>
      <c r="AP16" s="16">
        <v>0.24861878453038699</v>
      </c>
      <c r="AQ16" s="16">
        <v>0.20799999999999999</v>
      </c>
      <c r="AR16" s="16">
        <v>0.238095238095238</v>
      </c>
      <c r="AS16" s="16"/>
      <c r="AT16" s="16">
        <v>0.12878787878787901</v>
      </c>
      <c r="AU16" s="16">
        <v>0.263665594855305</v>
      </c>
      <c r="AV16" s="16">
        <v>0.31111111111111101</v>
      </c>
      <c r="AW16" s="16">
        <v>0.4</v>
      </c>
      <c r="AX16" s="16"/>
      <c r="AY16" s="16">
        <v>0.162162162162162</v>
      </c>
      <c r="AZ16" s="16">
        <v>0.24416135881104001</v>
      </c>
      <c r="BA16" s="16"/>
      <c r="BB16" s="16">
        <v>0.194444444444444</v>
      </c>
      <c r="BC16" s="16">
        <v>0.226190476190476</v>
      </c>
      <c r="BD16" s="16">
        <v>0.22429906542056099</v>
      </c>
      <c r="BE16" s="16">
        <v>0.34328358208955201</v>
      </c>
      <c r="BF16" s="16"/>
      <c r="BG16" s="16">
        <v>0.19354838709677399</v>
      </c>
      <c r="BH16" s="16">
        <v>0.14285714285714299</v>
      </c>
      <c r="BI16" s="16">
        <v>0.337837837837838</v>
      </c>
      <c r="BJ16" s="16">
        <v>0.39130434782608697</v>
      </c>
      <c r="BK16" s="16">
        <v>0.48148148148148101</v>
      </c>
      <c r="BL16" s="16">
        <v>0.66666666666666696</v>
      </c>
    </row>
    <row r="17" spans="2:64" x14ac:dyDescent="0.35">
      <c r="B17" t="s">
        <v>85</v>
      </c>
      <c r="C17" s="16">
        <v>0.169291338582677</v>
      </c>
      <c r="D17" s="16">
        <v>0.27586206896551702</v>
      </c>
      <c r="E17" s="16">
        <v>0.203125</v>
      </c>
      <c r="F17" s="16">
        <v>0.10638297872340401</v>
      </c>
      <c r="G17" s="16">
        <v>0.17791411042944799</v>
      </c>
      <c r="H17" s="16">
        <v>0.164556962025316</v>
      </c>
      <c r="I17" s="16"/>
      <c r="J17" s="16">
        <v>0.178321678321678</v>
      </c>
      <c r="K17" s="16">
        <v>0.158371040723982</v>
      </c>
      <c r="L17" s="16"/>
      <c r="M17" s="16">
        <v>0.19078947368421101</v>
      </c>
      <c r="N17" s="16">
        <v>0.14000000000000001</v>
      </c>
      <c r="O17" s="16">
        <v>0.116666666666667</v>
      </c>
      <c r="P17" s="16">
        <v>0.15</v>
      </c>
      <c r="Q17" s="16"/>
      <c r="R17" s="16">
        <v>0.16800000000000001</v>
      </c>
      <c r="S17" s="16">
        <v>0.172839506172839</v>
      </c>
      <c r="T17" s="16">
        <v>0.15686274509803899</v>
      </c>
      <c r="U17" s="16">
        <v>0.25</v>
      </c>
      <c r="V17" s="16"/>
      <c r="W17" s="16">
        <v>0.18918918918918901</v>
      </c>
      <c r="X17" s="16">
        <v>0.15463917525773199</v>
      </c>
      <c r="Y17" s="16">
        <v>0.115384615384615</v>
      </c>
      <c r="Z17" s="16">
        <v>0.23913043478260901</v>
      </c>
      <c r="AA17" s="16">
        <v>0.21621621621621601</v>
      </c>
      <c r="AB17" s="16">
        <v>0.122448979591837</v>
      </c>
      <c r="AC17" s="16">
        <v>0.16326530612244899</v>
      </c>
      <c r="AD17" s="16">
        <v>5.5555555555555601E-2</v>
      </c>
      <c r="AE17" s="16">
        <v>0.17142857142857101</v>
      </c>
      <c r="AF17" s="16">
        <v>0.25</v>
      </c>
      <c r="AG17" s="16">
        <v>0.15</v>
      </c>
      <c r="AH17" s="16">
        <v>0.33333333333333298</v>
      </c>
      <c r="AI17" s="16"/>
      <c r="AJ17" s="16">
        <v>0.134328358208955</v>
      </c>
      <c r="AK17" s="16">
        <v>0.10666666666666701</v>
      </c>
      <c r="AL17" s="16">
        <v>0.21264367816092</v>
      </c>
      <c r="AM17" s="16">
        <v>0.20212765957446799</v>
      </c>
      <c r="AN17" s="16">
        <v>0.18518518518518501</v>
      </c>
      <c r="AO17" s="16"/>
      <c r="AP17" s="16">
        <v>0.16574585635359099</v>
      </c>
      <c r="AQ17" s="16">
        <v>0.192</v>
      </c>
      <c r="AR17" s="16">
        <v>9.5238095238095205E-2</v>
      </c>
      <c r="AS17" s="16"/>
      <c r="AT17" s="16">
        <v>0.189393939393939</v>
      </c>
      <c r="AU17" s="16">
        <v>0.17041800643086799</v>
      </c>
      <c r="AV17" s="16">
        <v>0.155555555555556</v>
      </c>
      <c r="AW17" s="16">
        <v>0.05</v>
      </c>
      <c r="AX17" s="16"/>
      <c r="AY17" s="16">
        <v>0.135135135135135</v>
      </c>
      <c r="AZ17" s="16">
        <v>0.17197452229299401</v>
      </c>
      <c r="BA17" s="16"/>
      <c r="BB17" s="16">
        <v>8.3333333333333301E-2</v>
      </c>
      <c r="BC17" s="16">
        <v>0.202380952380952</v>
      </c>
      <c r="BD17" s="16">
        <v>0.19003115264797499</v>
      </c>
      <c r="BE17" s="16">
        <v>7.4626865671641798E-2</v>
      </c>
      <c r="BF17" s="16"/>
      <c r="BG17" s="16">
        <v>0.27419354838709697</v>
      </c>
      <c r="BH17" s="16">
        <v>0.15102040816326501</v>
      </c>
      <c r="BI17" s="16">
        <v>0.168918918918919</v>
      </c>
      <c r="BJ17" s="16">
        <v>0.173913043478261</v>
      </c>
      <c r="BK17" s="16">
        <v>0.11111111111111099</v>
      </c>
      <c r="BL17" s="16">
        <v>0</v>
      </c>
    </row>
    <row r="18" spans="2:64" x14ac:dyDescent="0.35">
      <c r="B18" t="s">
        <v>86</v>
      </c>
      <c r="C18" s="16">
        <v>0.13779527559055099</v>
      </c>
      <c r="D18" s="16">
        <v>3.4482758620689703E-2</v>
      </c>
      <c r="E18" s="16">
        <v>0.15625</v>
      </c>
      <c r="F18" s="16">
        <v>0.10638297872340401</v>
      </c>
      <c r="G18" s="16">
        <v>0.159509202453988</v>
      </c>
      <c r="H18" s="16">
        <v>0.145569620253165</v>
      </c>
      <c r="I18" s="16"/>
      <c r="J18" s="16">
        <v>0.12237762237762199</v>
      </c>
      <c r="K18" s="16">
        <v>0.158371040723982</v>
      </c>
      <c r="L18" s="16"/>
      <c r="M18" s="16">
        <v>0.14144736842105299</v>
      </c>
      <c r="N18" s="16">
        <v>0.15</v>
      </c>
      <c r="O18" s="16">
        <v>0.116666666666667</v>
      </c>
      <c r="P18" s="16">
        <v>0.125</v>
      </c>
      <c r="Q18" s="16"/>
      <c r="R18" s="16">
        <v>0.112</v>
      </c>
      <c r="S18" s="16">
        <v>0.18518518518518501</v>
      </c>
      <c r="T18" s="16">
        <v>0.16339869281045799</v>
      </c>
      <c r="U18" s="16">
        <v>8.3333333333333301E-2</v>
      </c>
      <c r="V18" s="16"/>
      <c r="W18" s="16">
        <v>9.45945945945946E-2</v>
      </c>
      <c r="X18" s="16">
        <v>0.10309278350515499</v>
      </c>
      <c r="Y18" s="16">
        <v>0.269230769230769</v>
      </c>
      <c r="Z18" s="16">
        <v>0.15217391304347799</v>
      </c>
      <c r="AA18" s="16">
        <v>0.162162162162162</v>
      </c>
      <c r="AB18" s="16">
        <v>0.122448979591837</v>
      </c>
      <c r="AC18" s="16">
        <v>0.16326530612244899</v>
      </c>
      <c r="AD18" s="16">
        <v>0.16666666666666699</v>
      </c>
      <c r="AE18" s="16">
        <v>8.5714285714285701E-2</v>
      </c>
      <c r="AF18" s="16">
        <v>7.1428571428571397E-2</v>
      </c>
      <c r="AG18" s="16">
        <v>0.2</v>
      </c>
      <c r="AH18" s="16">
        <v>0</v>
      </c>
      <c r="AI18" s="16"/>
      <c r="AJ18" s="16">
        <v>0.19402985074626899</v>
      </c>
      <c r="AK18" s="16">
        <v>0.08</v>
      </c>
      <c r="AL18" s="16">
        <v>0.13793103448275901</v>
      </c>
      <c r="AM18" s="16">
        <v>0.10638297872340401</v>
      </c>
      <c r="AN18" s="16">
        <v>0.11111111111111099</v>
      </c>
      <c r="AO18" s="16"/>
      <c r="AP18" s="16">
        <v>0.13259668508287301</v>
      </c>
      <c r="AQ18" s="16">
        <v>0.14399999999999999</v>
      </c>
      <c r="AR18" s="16">
        <v>0.19047619047618999</v>
      </c>
      <c r="AS18" s="16"/>
      <c r="AT18" s="16">
        <v>0.11363636363636399</v>
      </c>
      <c r="AU18" s="16">
        <v>0.154340836012862</v>
      </c>
      <c r="AV18" s="16">
        <v>0.133333333333333</v>
      </c>
      <c r="AW18" s="16">
        <v>0.05</v>
      </c>
      <c r="AX18" s="16"/>
      <c r="AY18" s="16">
        <v>0.108108108108108</v>
      </c>
      <c r="AZ18" s="16">
        <v>0.14012738853503201</v>
      </c>
      <c r="BA18" s="16"/>
      <c r="BB18" s="16">
        <v>0.11111111111111099</v>
      </c>
      <c r="BC18" s="16">
        <v>0.119047619047619</v>
      </c>
      <c r="BD18" s="16">
        <v>0.146417445482866</v>
      </c>
      <c r="BE18" s="16">
        <v>0.134328358208955</v>
      </c>
      <c r="BF18" s="16"/>
      <c r="BG18" s="16">
        <v>6.4516129032258104E-2</v>
      </c>
      <c r="BH18" s="16">
        <v>0.13469387755102</v>
      </c>
      <c r="BI18" s="16">
        <v>0.14864864864864899</v>
      </c>
      <c r="BJ18" s="16">
        <v>0.173913043478261</v>
      </c>
      <c r="BK18" s="16">
        <v>0.25925925925925902</v>
      </c>
      <c r="BL18" s="16">
        <v>0</v>
      </c>
    </row>
    <row r="19" spans="2:64" x14ac:dyDescent="0.35">
      <c r="B19" t="s">
        <v>87</v>
      </c>
      <c r="C19" s="16">
        <v>0.127952755905512</v>
      </c>
      <c r="D19" s="16">
        <v>0.34482758620689702</v>
      </c>
      <c r="E19" s="16">
        <v>7.8125E-2</v>
      </c>
      <c r="F19" s="16">
        <v>0.117021276595745</v>
      </c>
      <c r="G19" s="16">
        <v>0.110429447852761</v>
      </c>
      <c r="H19" s="16">
        <v>0.132911392405063</v>
      </c>
      <c r="I19" s="16"/>
      <c r="J19" s="16">
        <v>0.12237762237762199</v>
      </c>
      <c r="K19" s="16">
        <v>0.13574660633484201</v>
      </c>
      <c r="L19" s="16"/>
      <c r="M19" s="16">
        <v>0.14802631578947401</v>
      </c>
      <c r="N19" s="16">
        <v>0.11</v>
      </c>
      <c r="O19" s="16">
        <v>0.05</v>
      </c>
      <c r="P19" s="16">
        <v>0.15</v>
      </c>
      <c r="Q19" s="16"/>
      <c r="R19" s="16">
        <v>0.12</v>
      </c>
      <c r="S19" s="16">
        <v>0.12345679012345701</v>
      </c>
      <c r="T19" s="16">
        <v>0.13071895424836599</v>
      </c>
      <c r="U19" s="16">
        <v>0.20833333333333301</v>
      </c>
      <c r="V19" s="16"/>
      <c r="W19" s="16">
        <v>0.17567567567567599</v>
      </c>
      <c r="X19" s="16">
        <v>0.11340206185567001</v>
      </c>
      <c r="Y19" s="16">
        <v>0.230769230769231</v>
      </c>
      <c r="Z19" s="16">
        <v>8.6956521739130405E-2</v>
      </c>
      <c r="AA19" s="16">
        <v>2.7027027027027001E-2</v>
      </c>
      <c r="AB19" s="16">
        <v>0.122448979591837</v>
      </c>
      <c r="AC19" s="16">
        <v>8.1632653061224497E-2</v>
      </c>
      <c r="AD19" s="16">
        <v>0.27777777777777801</v>
      </c>
      <c r="AE19" s="16">
        <v>0.114285714285714</v>
      </c>
      <c r="AF19" s="16">
        <v>0.14285714285714299</v>
      </c>
      <c r="AG19" s="16">
        <v>0.05</v>
      </c>
      <c r="AH19" s="16">
        <v>0</v>
      </c>
      <c r="AI19" s="16"/>
      <c r="AJ19" s="16">
        <v>0.119402985074627</v>
      </c>
      <c r="AK19" s="16">
        <v>0.08</v>
      </c>
      <c r="AL19" s="16">
        <v>0.13218390804597699</v>
      </c>
      <c r="AM19" s="16">
        <v>0.19148936170212799</v>
      </c>
      <c r="AN19" s="16">
        <v>0.18518518518518501</v>
      </c>
      <c r="AO19" s="16"/>
      <c r="AP19" s="16">
        <v>0.12707182320442001</v>
      </c>
      <c r="AQ19" s="16">
        <v>0.152</v>
      </c>
      <c r="AR19" s="16">
        <v>0</v>
      </c>
      <c r="AS19" s="16"/>
      <c r="AT19" s="16">
        <v>0.15151515151515199</v>
      </c>
      <c r="AU19" s="16">
        <v>0.12540192926044999</v>
      </c>
      <c r="AV19" s="16">
        <v>2.2222222222222199E-2</v>
      </c>
      <c r="AW19" s="16">
        <v>0.25</v>
      </c>
      <c r="AX19" s="16"/>
      <c r="AY19" s="16">
        <v>0.162162162162162</v>
      </c>
      <c r="AZ19" s="16">
        <v>0.12526539278131599</v>
      </c>
      <c r="BA19" s="16"/>
      <c r="BB19" s="16">
        <v>0.11111111111111099</v>
      </c>
      <c r="BC19" s="16">
        <v>0.13095238095238099</v>
      </c>
      <c r="BD19" s="16">
        <v>0.13084112149532701</v>
      </c>
      <c r="BE19" s="16">
        <v>0.119402985074627</v>
      </c>
      <c r="BF19" s="16"/>
      <c r="BG19" s="16">
        <v>0.16129032258064499</v>
      </c>
      <c r="BH19" s="16">
        <v>0.155102040816327</v>
      </c>
      <c r="BI19" s="16">
        <v>0.108108108108108</v>
      </c>
      <c r="BJ19" s="16">
        <v>4.3478260869565202E-2</v>
      </c>
      <c r="BK19" s="16">
        <v>0</v>
      </c>
      <c r="BL19" s="16">
        <v>0</v>
      </c>
    </row>
    <row r="20" spans="2:64" x14ac:dyDescent="0.35">
      <c r="B20" t="s">
        <v>88</v>
      </c>
      <c r="C20" s="16">
        <v>0.110236220472441</v>
      </c>
      <c r="D20" s="16">
        <v>0.10344827586206901</v>
      </c>
      <c r="E20" s="16">
        <v>0.125</v>
      </c>
      <c r="F20" s="16">
        <v>0.13829787234042601</v>
      </c>
      <c r="G20" s="16">
        <v>9.8159509202454004E-2</v>
      </c>
      <c r="H20" s="16">
        <v>0.10126582278481</v>
      </c>
      <c r="I20" s="16"/>
      <c r="J20" s="16">
        <v>0.101398601398601</v>
      </c>
      <c r="K20" s="16">
        <v>0.122171945701357</v>
      </c>
      <c r="L20" s="16"/>
      <c r="M20" s="16">
        <v>0.10197368421052599</v>
      </c>
      <c r="N20" s="16">
        <v>0.09</v>
      </c>
      <c r="O20" s="16">
        <v>0.18333333333333299</v>
      </c>
      <c r="P20" s="16">
        <v>0.125</v>
      </c>
      <c r="Q20" s="16"/>
      <c r="R20" s="16">
        <v>0.108</v>
      </c>
      <c r="S20" s="16">
        <v>0.12345679012345701</v>
      </c>
      <c r="T20" s="16">
        <v>0.12418300653594801</v>
      </c>
      <c r="U20" s="16">
        <v>0</v>
      </c>
      <c r="V20" s="16"/>
      <c r="W20" s="16">
        <v>0.14864864864864899</v>
      </c>
      <c r="X20" s="16">
        <v>0.123711340206186</v>
      </c>
      <c r="Y20" s="16">
        <v>0.115384615384615</v>
      </c>
      <c r="Z20" s="16">
        <v>4.3478260869565202E-2</v>
      </c>
      <c r="AA20" s="16">
        <v>0.135135135135135</v>
      </c>
      <c r="AB20" s="16">
        <v>0.183673469387755</v>
      </c>
      <c r="AC20" s="16">
        <v>4.08163265306122E-2</v>
      </c>
      <c r="AD20" s="16">
        <v>5.5555555555555601E-2</v>
      </c>
      <c r="AE20" s="16">
        <v>0.17142857142857101</v>
      </c>
      <c r="AF20" s="16">
        <v>7.1428571428571397E-2</v>
      </c>
      <c r="AG20" s="16">
        <v>0</v>
      </c>
      <c r="AH20" s="16">
        <v>0</v>
      </c>
      <c r="AI20" s="16"/>
      <c r="AJ20" s="16">
        <v>0.134328358208955</v>
      </c>
      <c r="AK20" s="16">
        <v>0.10666666666666701</v>
      </c>
      <c r="AL20" s="16">
        <v>7.4712643678160898E-2</v>
      </c>
      <c r="AM20" s="16">
        <v>0.117021276595745</v>
      </c>
      <c r="AN20" s="16">
        <v>0.11111111111111099</v>
      </c>
      <c r="AO20" s="16"/>
      <c r="AP20" s="16">
        <v>0.113259668508287</v>
      </c>
      <c r="AQ20" s="16">
        <v>9.6000000000000002E-2</v>
      </c>
      <c r="AR20" s="16">
        <v>0.14285714285714299</v>
      </c>
      <c r="AS20" s="16"/>
      <c r="AT20" s="16">
        <v>0.14393939393939401</v>
      </c>
      <c r="AU20" s="16">
        <v>0.10610932475884199</v>
      </c>
      <c r="AV20" s="16">
        <v>4.4444444444444398E-2</v>
      </c>
      <c r="AW20" s="16">
        <v>0.1</v>
      </c>
      <c r="AX20" s="16"/>
      <c r="AY20" s="16">
        <v>0.135135135135135</v>
      </c>
      <c r="AZ20" s="16">
        <v>0.10828025477707</v>
      </c>
      <c r="BA20" s="16"/>
      <c r="BB20" s="16">
        <v>0.25</v>
      </c>
      <c r="BC20" s="16">
        <v>8.3333333333333301E-2</v>
      </c>
      <c r="BD20" s="16">
        <v>9.6573208722741402E-2</v>
      </c>
      <c r="BE20" s="16">
        <v>0.134328358208955</v>
      </c>
      <c r="BF20" s="16"/>
      <c r="BG20" s="16">
        <v>3.2258064516128997E-2</v>
      </c>
      <c r="BH20" s="16">
        <v>7.7551020408163293E-2</v>
      </c>
      <c r="BI20" s="16">
        <v>0.162162162162162</v>
      </c>
      <c r="BJ20" s="16">
        <v>0.217391304347826</v>
      </c>
      <c r="BK20" s="16">
        <v>0.18518518518518501</v>
      </c>
      <c r="BL20" s="16">
        <v>0.33333333333333298</v>
      </c>
    </row>
    <row r="21" spans="2:64" x14ac:dyDescent="0.35">
      <c r="B21" t="s">
        <v>89</v>
      </c>
      <c r="C21" s="16">
        <v>0.102362204724409</v>
      </c>
      <c r="D21" s="16">
        <v>0.17241379310344801</v>
      </c>
      <c r="E21" s="16">
        <v>0.15625</v>
      </c>
      <c r="F21" s="16">
        <v>0.12765957446808501</v>
      </c>
      <c r="G21" s="16">
        <v>7.3619631901840496E-2</v>
      </c>
      <c r="H21" s="16">
        <v>8.2278481012658194E-2</v>
      </c>
      <c r="I21" s="16"/>
      <c r="J21" s="16">
        <v>0.132867132867133</v>
      </c>
      <c r="K21" s="16">
        <v>6.3348416289592799E-2</v>
      </c>
      <c r="L21" s="16"/>
      <c r="M21" s="16">
        <v>9.8684210526315805E-2</v>
      </c>
      <c r="N21" s="16">
        <v>0.12</v>
      </c>
      <c r="O21" s="16">
        <v>0.1</v>
      </c>
      <c r="P21" s="16">
        <v>0.1</v>
      </c>
      <c r="Q21" s="16"/>
      <c r="R21" s="16">
        <v>0.13200000000000001</v>
      </c>
      <c r="S21" s="16">
        <v>4.9382716049382699E-2</v>
      </c>
      <c r="T21" s="16">
        <v>7.8431372549019607E-2</v>
      </c>
      <c r="U21" s="16">
        <v>0.125</v>
      </c>
      <c r="V21" s="16"/>
      <c r="W21" s="16">
        <v>0.17567567567567599</v>
      </c>
      <c r="X21" s="16">
        <v>0.10309278350515499</v>
      </c>
      <c r="Y21" s="16">
        <v>7.69230769230769E-2</v>
      </c>
      <c r="Z21" s="16">
        <v>0.15217391304347799</v>
      </c>
      <c r="AA21" s="16">
        <v>8.1081081081081099E-2</v>
      </c>
      <c r="AB21" s="16">
        <v>0.102040816326531</v>
      </c>
      <c r="AC21" s="16">
        <v>0.122448979591837</v>
      </c>
      <c r="AD21" s="16">
        <v>0</v>
      </c>
      <c r="AE21" s="16">
        <v>2.8571428571428598E-2</v>
      </c>
      <c r="AF21" s="16">
        <v>7.1428571428571397E-2</v>
      </c>
      <c r="AG21" s="16">
        <v>0.05</v>
      </c>
      <c r="AH21" s="16">
        <v>0</v>
      </c>
      <c r="AI21" s="16"/>
      <c r="AJ21" s="16">
        <v>5.9701492537313397E-2</v>
      </c>
      <c r="AK21" s="16">
        <v>0.12</v>
      </c>
      <c r="AL21" s="16">
        <v>0.114942528735632</v>
      </c>
      <c r="AM21" s="16">
        <v>8.5106382978723402E-2</v>
      </c>
      <c r="AN21" s="16">
        <v>0.11111111111111099</v>
      </c>
      <c r="AO21" s="16"/>
      <c r="AP21" s="16">
        <v>0.10773480662983401</v>
      </c>
      <c r="AQ21" s="16">
        <v>0.08</v>
      </c>
      <c r="AR21" s="16">
        <v>0.14285714285714299</v>
      </c>
      <c r="AS21" s="16"/>
      <c r="AT21" s="16">
        <v>0.18181818181818199</v>
      </c>
      <c r="AU21" s="16">
        <v>6.4308681672025705E-2</v>
      </c>
      <c r="AV21" s="16">
        <v>0.11111111111111099</v>
      </c>
      <c r="AW21" s="16">
        <v>0.15</v>
      </c>
      <c r="AX21" s="16"/>
      <c r="AY21" s="16">
        <v>5.4054054054054099E-2</v>
      </c>
      <c r="AZ21" s="16">
        <v>0.106157112526539</v>
      </c>
      <c r="BA21" s="16"/>
      <c r="BB21" s="16">
        <v>0.11111111111111099</v>
      </c>
      <c r="BC21" s="16">
        <v>0.14285714285714299</v>
      </c>
      <c r="BD21" s="16">
        <v>9.0342679127725894E-2</v>
      </c>
      <c r="BE21" s="16">
        <v>0.104477611940299</v>
      </c>
      <c r="BF21" s="16"/>
      <c r="BG21" s="16">
        <v>3.2258064516128997E-2</v>
      </c>
      <c r="BH21" s="16">
        <v>6.1224489795918401E-2</v>
      </c>
      <c r="BI21" s="16">
        <v>0.141891891891892</v>
      </c>
      <c r="BJ21" s="16">
        <v>0.26086956521739102</v>
      </c>
      <c r="BK21" s="16">
        <v>0.296296296296296</v>
      </c>
      <c r="BL21" s="16">
        <v>0</v>
      </c>
    </row>
    <row r="22" spans="2:64" x14ac:dyDescent="0.35">
      <c r="B22" t="s">
        <v>90</v>
      </c>
      <c r="C22" s="16">
        <v>4.7244094488188997E-2</v>
      </c>
      <c r="D22" s="16">
        <v>0.10344827586206901</v>
      </c>
      <c r="E22" s="16">
        <v>3.125E-2</v>
      </c>
      <c r="F22" s="16">
        <v>2.1276595744680899E-2</v>
      </c>
      <c r="G22" s="16">
        <v>4.2944785276073601E-2</v>
      </c>
      <c r="H22" s="16">
        <v>6.3291139240506306E-2</v>
      </c>
      <c r="I22" s="16"/>
      <c r="J22" s="16">
        <v>4.5454545454545497E-2</v>
      </c>
      <c r="K22" s="16">
        <v>4.9773755656108601E-2</v>
      </c>
      <c r="L22" s="16"/>
      <c r="M22" s="16">
        <v>4.2763157894736802E-2</v>
      </c>
      <c r="N22" s="16">
        <v>0.02</v>
      </c>
      <c r="O22" s="16">
        <v>3.3333333333333298E-2</v>
      </c>
      <c r="P22" s="16">
        <v>0.125</v>
      </c>
      <c r="Q22" s="16"/>
      <c r="R22" s="16">
        <v>4.8000000000000001E-2</v>
      </c>
      <c r="S22" s="16">
        <v>2.4691358024691398E-2</v>
      </c>
      <c r="T22" s="16">
        <v>5.8823529411764698E-2</v>
      </c>
      <c r="U22" s="16">
        <v>4.1666666666666699E-2</v>
      </c>
      <c r="V22" s="16"/>
      <c r="W22" s="16">
        <v>6.7567567567567599E-2</v>
      </c>
      <c r="X22" s="16">
        <v>6.18556701030928E-2</v>
      </c>
      <c r="Y22" s="16">
        <v>5.7692307692307702E-2</v>
      </c>
      <c r="Z22" s="16">
        <v>2.1739130434782601E-2</v>
      </c>
      <c r="AA22" s="16">
        <v>5.4054054054054099E-2</v>
      </c>
      <c r="AB22" s="16">
        <v>2.04081632653061E-2</v>
      </c>
      <c r="AC22" s="16">
        <v>4.08163265306122E-2</v>
      </c>
      <c r="AD22" s="16">
        <v>0</v>
      </c>
      <c r="AE22" s="16">
        <v>5.7142857142857099E-2</v>
      </c>
      <c r="AF22" s="16">
        <v>0</v>
      </c>
      <c r="AG22" s="16">
        <v>0.1</v>
      </c>
      <c r="AH22" s="16">
        <v>0</v>
      </c>
      <c r="AI22" s="16"/>
      <c r="AJ22" s="16">
        <v>8.9552238805970102E-2</v>
      </c>
      <c r="AK22" s="16">
        <v>1.3333333333333299E-2</v>
      </c>
      <c r="AL22" s="16">
        <v>4.5977011494252901E-2</v>
      </c>
      <c r="AM22" s="16">
        <v>8.5106382978723402E-2</v>
      </c>
      <c r="AN22" s="16">
        <v>3.7037037037037E-2</v>
      </c>
      <c r="AO22" s="16"/>
      <c r="AP22" s="16">
        <v>3.8674033149171297E-2</v>
      </c>
      <c r="AQ22" s="16">
        <v>6.4000000000000001E-2</v>
      </c>
      <c r="AR22" s="16">
        <v>9.5238095238095205E-2</v>
      </c>
      <c r="AS22" s="16"/>
      <c r="AT22" s="16">
        <v>3.7878787878787901E-2</v>
      </c>
      <c r="AU22" s="16">
        <v>5.1446945337620599E-2</v>
      </c>
      <c r="AV22" s="16">
        <v>6.6666666666666693E-2</v>
      </c>
      <c r="AW22" s="16">
        <v>0</v>
      </c>
      <c r="AX22" s="16"/>
      <c r="AY22" s="16">
        <v>0.135135135135135</v>
      </c>
      <c r="AZ22" s="16">
        <v>4.0339702760084903E-2</v>
      </c>
      <c r="BA22" s="16"/>
      <c r="BB22" s="16">
        <v>8.3333333333333301E-2</v>
      </c>
      <c r="BC22" s="16">
        <v>7.1428571428571397E-2</v>
      </c>
      <c r="BD22" s="16">
        <v>4.67289719626168E-2</v>
      </c>
      <c r="BE22" s="16">
        <v>0</v>
      </c>
      <c r="BF22" s="16"/>
      <c r="BG22" s="16">
        <v>0</v>
      </c>
      <c r="BH22" s="16">
        <v>5.3061224489795902E-2</v>
      </c>
      <c r="BI22" s="16">
        <v>3.37837837837838E-2</v>
      </c>
      <c r="BJ22" s="16">
        <v>8.6956521739130405E-2</v>
      </c>
      <c r="BK22" s="16">
        <v>0.148148148148148</v>
      </c>
      <c r="BL22" s="16">
        <v>0</v>
      </c>
    </row>
    <row r="23" spans="2:64" x14ac:dyDescent="0.35">
      <c r="B23" t="s">
        <v>91</v>
      </c>
      <c r="C23" s="16">
        <v>4.1338582677165399E-2</v>
      </c>
      <c r="D23" s="16">
        <v>0.13793103448275901</v>
      </c>
      <c r="E23" s="16">
        <v>3.125E-2</v>
      </c>
      <c r="F23" s="16">
        <v>5.31914893617021E-2</v>
      </c>
      <c r="G23" s="16">
        <v>3.0674846625766899E-2</v>
      </c>
      <c r="H23" s="16">
        <v>3.1645569620253201E-2</v>
      </c>
      <c r="I23" s="16"/>
      <c r="J23" s="16">
        <v>3.4965034965035002E-2</v>
      </c>
      <c r="K23" s="16">
        <v>4.9773755656108601E-2</v>
      </c>
      <c r="L23" s="16"/>
      <c r="M23" s="16">
        <v>4.2763157894736802E-2</v>
      </c>
      <c r="N23" s="16">
        <v>0.05</v>
      </c>
      <c r="O23" s="16">
        <v>0.05</v>
      </c>
      <c r="P23" s="16">
        <v>0</v>
      </c>
      <c r="Q23" s="16"/>
      <c r="R23" s="16">
        <v>0.06</v>
      </c>
      <c r="S23" s="16">
        <v>1.2345679012345699E-2</v>
      </c>
      <c r="T23" s="16">
        <v>2.61437908496732E-2</v>
      </c>
      <c r="U23" s="16">
        <v>4.1666666666666699E-2</v>
      </c>
      <c r="V23" s="16"/>
      <c r="W23" s="16">
        <v>5.4054054054054099E-2</v>
      </c>
      <c r="X23" s="16">
        <v>3.09278350515464E-2</v>
      </c>
      <c r="Y23" s="16">
        <v>5.7692307692307702E-2</v>
      </c>
      <c r="Z23" s="16">
        <v>4.3478260869565202E-2</v>
      </c>
      <c r="AA23" s="16">
        <v>8.1081081081081099E-2</v>
      </c>
      <c r="AB23" s="16">
        <v>2.04081632653061E-2</v>
      </c>
      <c r="AC23" s="16">
        <v>4.08163265306122E-2</v>
      </c>
      <c r="AD23" s="16">
        <v>0</v>
      </c>
      <c r="AE23" s="16">
        <v>0</v>
      </c>
      <c r="AF23" s="16">
        <v>3.5714285714285698E-2</v>
      </c>
      <c r="AG23" s="16">
        <v>0.1</v>
      </c>
      <c r="AH23" s="16">
        <v>0</v>
      </c>
      <c r="AI23" s="16"/>
      <c r="AJ23" s="16">
        <v>2.9850746268656699E-2</v>
      </c>
      <c r="AK23" s="16">
        <v>5.3333333333333302E-2</v>
      </c>
      <c r="AL23" s="16">
        <v>5.1724137931034503E-2</v>
      </c>
      <c r="AM23" s="16">
        <v>3.1914893617021302E-2</v>
      </c>
      <c r="AN23" s="16">
        <v>3.7037037037037E-2</v>
      </c>
      <c r="AO23" s="16"/>
      <c r="AP23" s="16">
        <v>4.4198895027624301E-2</v>
      </c>
      <c r="AQ23" s="16">
        <v>0.04</v>
      </c>
      <c r="AR23" s="16">
        <v>0</v>
      </c>
      <c r="AS23" s="16"/>
      <c r="AT23" s="16">
        <v>4.5454545454545497E-2</v>
      </c>
      <c r="AU23" s="16">
        <v>3.8585209003215402E-2</v>
      </c>
      <c r="AV23" s="16">
        <v>6.6666666666666693E-2</v>
      </c>
      <c r="AW23" s="16">
        <v>0</v>
      </c>
      <c r="AX23" s="16"/>
      <c r="AY23" s="16">
        <v>5.4054054054054099E-2</v>
      </c>
      <c r="AZ23" s="16">
        <v>4.0339702760084903E-2</v>
      </c>
      <c r="BA23" s="16"/>
      <c r="BB23" s="16">
        <v>0.11111111111111099</v>
      </c>
      <c r="BC23" s="16">
        <v>1.1904761904761901E-2</v>
      </c>
      <c r="BD23" s="16">
        <v>3.7383177570093497E-2</v>
      </c>
      <c r="BE23" s="16">
        <v>5.9701492537313397E-2</v>
      </c>
      <c r="BF23" s="16"/>
      <c r="BG23" s="16">
        <v>1.6129032258064498E-2</v>
      </c>
      <c r="BH23" s="16">
        <v>3.6734693877551003E-2</v>
      </c>
      <c r="BI23" s="16">
        <v>5.4054054054054099E-2</v>
      </c>
      <c r="BJ23" s="16">
        <v>8.6956521739130405E-2</v>
      </c>
      <c r="BK23" s="16">
        <v>3.7037037037037E-2</v>
      </c>
      <c r="BL23" s="16">
        <v>0</v>
      </c>
    </row>
    <row r="24" spans="2:64" x14ac:dyDescent="0.35">
      <c r="B24" t="s">
        <v>92</v>
      </c>
      <c r="C24" s="16">
        <v>2.55905511811024E-2</v>
      </c>
      <c r="D24" s="16">
        <v>3.4482758620689703E-2</v>
      </c>
      <c r="E24" s="16">
        <v>0</v>
      </c>
      <c r="F24" s="16">
        <v>2.1276595744680899E-2</v>
      </c>
      <c r="G24" s="16">
        <v>3.0674846625766899E-2</v>
      </c>
      <c r="H24" s="16">
        <v>3.1645569620253201E-2</v>
      </c>
      <c r="I24" s="16"/>
      <c r="J24" s="16">
        <v>3.4965034965035002E-2</v>
      </c>
      <c r="K24" s="16">
        <v>1.35746606334842E-2</v>
      </c>
      <c r="L24" s="16"/>
      <c r="M24" s="16">
        <v>1.9736842105263198E-2</v>
      </c>
      <c r="N24" s="16">
        <v>0.05</v>
      </c>
      <c r="O24" s="16">
        <v>1.6666666666666701E-2</v>
      </c>
      <c r="P24" s="16">
        <v>2.5000000000000001E-2</v>
      </c>
      <c r="Q24" s="16"/>
      <c r="R24" s="16">
        <v>2.8000000000000001E-2</v>
      </c>
      <c r="S24" s="16">
        <v>0</v>
      </c>
      <c r="T24" s="16">
        <v>2.61437908496732E-2</v>
      </c>
      <c r="U24" s="16">
        <v>8.3333333333333301E-2</v>
      </c>
      <c r="V24" s="16"/>
      <c r="W24" s="16">
        <v>4.0540540540540501E-2</v>
      </c>
      <c r="X24" s="16">
        <v>1.03092783505155E-2</v>
      </c>
      <c r="Y24" s="16">
        <v>1.9230769230769201E-2</v>
      </c>
      <c r="Z24" s="16">
        <v>2.1739130434782601E-2</v>
      </c>
      <c r="AA24" s="16">
        <v>2.7027027027027001E-2</v>
      </c>
      <c r="AB24" s="16">
        <v>2.04081632653061E-2</v>
      </c>
      <c r="AC24" s="16">
        <v>2.04081632653061E-2</v>
      </c>
      <c r="AD24" s="16">
        <v>0</v>
      </c>
      <c r="AE24" s="16">
        <v>5.7142857142857099E-2</v>
      </c>
      <c r="AF24" s="16">
        <v>3.5714285714285698E-2</v>
      </c>
      <c r="AG24" s="16">
        <v>0.05</v>
      </c>
      <c r="AH24" s="16">
        <v>0</v>
      </c>
      <c r="AI24" s="16"/>
      <c r="AJ24" s="16">
        <v>4.47761194029851E-2</v>
      </c>
      <c r="AK24" s="16">
        <v>2.66666666666667E-2</v>
      </c>
      <c r="AL24" s="16">
        <v>1.72413793103448E-2</v>
      </c>
      <c r="AM24" s="16">
        <v>1.0638297872340399E-2</v>
      </c>
      <c r="AN24" s="16">
        <v>3.7037037037037E-2</v>
      </c>
      <c r="AO24" s="16"/>
      <c r="AP24" s="16">
        <v>3.0386740331491701E-2</v>
      </c>
      <c r="AQ24" s="16">
        <v>1.6E-2</v>
      </c>
      <c r="AR24" s="16">
        <v>0</v>
      </c>
      <c r="AS24" s="16"/>
      <c r="AT24" s="16">
        <v>1.5151515151515201E-2</v>
      </c>
      <c r="AU24" s="16">
        <v>3.2154340836012901E-2</v>
      </c>
      <c r="AV24" s="16">
        <v>2.2222222222222199E-2</v>
      </c>
      <c r="AW24" s="16">
        <v>0</v>
      </c>
      <c r="AX24" s="16"/>
      <c r="AY24" s="16">
        <v>2.7027027027027001E-2</v>
      </c>
      <c r="AZ24" s="16">
        <v>2.54777070063694E-2</v>
      </c>
      <c r="BA24" s="16"/>
      <c r="BB24" s="16">
        <v>2.7777777777777801E-2</v>
      </c>
      <c r="BC24" s="16">
        <v>5.95238095238095E-2</v>
      </c>
      <c r="BD24" s="16">
        <v>1.86915887850467E-2</v>
      </c>
      <c r="BE24" s="16">
        <v>1.49253731343284E-2</v>
      </c>
      <c r="BF24" s="16"/>
      <c r="BG24" s="16">
        <v>1.6129032258064498E-2</v>
      </c>
      <c r="BH24" s="16">
        <v>2.04081632653061E-2</v>
      </c>
      <c r="BI24" s="16">
        <v>2.7027027027027001E-2</v>
      </c>
      <c r="BJ24" s="16">
        <v>8.6956521739130405E-2</v>
      </c>
      <c r="BK24" s="16">
        <v>3.7037037037037E-2</v>
      </c>
      <c r="BL24" s="16">
        <v>0</v>
      </c>
    </row>
    <row r="25" spans="2:64" x14ac:dyDescent="0.35">
      <c r="B25" t="s">
        <v>93</v>
      </c>
      <c r="C25" s="16">
        <v>2.3622047244094498E-2</v>
      </c>
      <c r="D25" s="16">
        <v>6.8965517241379296E-2</v>
      </c>
      <c r="E25" s="16">
        <v>0</v>
      </c>
      <c r="F25" s="16">
        <v>1.0638297872340399E-2</v>
      </c>
      <c r="G25" s="16">
        <v>2.4539877300613501E-2</v>
      </c>
      <c r="H25" s="16">
        <v>3.1645569620253201E-2</v>
      </c>
      <c r="I25" s="16"/>
      <c r="J25" s="16">
        <v>3.1468531468531499E-2</v>
      </c>
      <c r="K25" s="16">
        <v>1.35746606334842E-2</v>
      </c>
      <c r="L25" s="16"/>
      <c r="M25" s="16">
        <v>2.6315789473684199E-2</v>
      </c>
      <c r="N25" s="16">
        <v>0.04</v>
      </c>
      <c r="O25" s="16">
        <v>0</v>
      </c>
      <c r="P25" s="16">
        <v>0</v>
      </c>
      <c r="Q25" s="16"/>
      <c r="R25" s="16">
        <v>2.4E-2</v>
      </c>
      <c r="S25" s="16">
        <v>3.7037037037037E-2</v>
      </c>
      <c r="T25" s="16">
        <v>1.9607843137254902E-2</v>
      </c>
      <c r="U25" s="16">
        <v>0</v>
      </c>
      <c r="V25" s="16"/>
      <c r="W25" s="16">
        <v>2.7027027027027001E-2</v>
      </c>
      <c r="X25" s="16">
        <v>3.09278350515464E-2</v>
      </c>
      <c r="Y25" s="16">
        <v>1.9230769230769201E-2</v>
      </c>
      <c r="Z25" s="16">
        <v>0</v>
      </c>
      <c r="AA25" s="16">
        <v>2.7027027027027001E-2</v>
      </c>
      <c r="AB25" s="16">
        <v>0</v>
      </c>
      <c r="AC25" s="16">
        <v>6.1224489795918401E-2</v>
      </c>
      <c r="AD25" s="16">
        <v>0</v>
      </c>
      <c r="AE25" s="16">
        <v>2.8571428571428598E-2</v>
      </c>
      <c r="AF25" s="16">
        <v>3.5714285714285698E-2</v>
      </c>
      <c r="AG25" s="16">
        <v>0</v>
      </c>
      <c r="AH25" s="16">
        <v>0</v>
      </c>
      <c r="AI25" s="16"/>
      <c r="AJ25" s="16">
        <v>1.49253731343284E-2</v>
      </c>
      <c r="AK25" s="16">
        <v>0</v>
      </c>
      <c r="AL25" s="16">
        <v>3.4482758620689703E-2</v>
      </c>
      <c r="AM25" s="16">
        <v>3.1914893617021302E-2</v>
      </c>
      <c r="AN25" s="16">
        <v>3.7037037037037E-2</v>
      </c>
      <c r="AO25" s="16"/>
      <c r="AP25" s="16">
        <v>2.2099447513812199E-2</v>
      </c>
      <c r="AQ25" s="16">
        <v>1.6E-2</v>
      </c>
      <c r="AR25" s="16">
        <v>9.5238095238095205E-2</v>
      </c>
      <c r="AS25" s="16"/>
      <c r="AT25" s="16">
        <v>2.27272727272727E-2</v>
      </c>
      <c r="AU25" s="16">
        <v>2.8938906752411599E-2</v>
      </c>
      <c r="AV25" s="16">
        <v>0</v>
      </c>
      <c r="AW25" s="16">
        <v>0</v>
      </c>
      <c r="AX25" s="16"/>
      <c r="AY25" s="16">
        <v>2.7027027027027001E-2</v>
      </c>
      <c r="AZ25" s="16">
        <v>2.3354564755838601E-2</v>
      </c>
      <c r="BA25" s="16"/>
      <c r="BB25" s="16">
        <v>5.5555555555555601E-2</v>
      </c>
      <c r="BC25" s="16">
        <v>8.3333333333333301E-2</v>
      </c>
      <c r="BD25" s="16">
        <v>6.2305295950155796E-3</v>
      </c>
      <c r="BE25" s="16">
        <v>1.49253731343284E-2</v>
      </c>
      <c r="BF25" s="16"/>
      <c r="BG25" s="16">
        <v>1.6129032258064498E-2</v>
      </c>
      <c r="BH25" s="16">
        <v>2.04081632653061E-2</v>
      </c>
      <c r="BI25" s="16">
        <v>6.7567567567567597E-3</v>
      </c>
      <c r="BJ25" s="16">
        <v>0.13043478260869601</v>
      </c>
      <c r="BK25" s="16">
        <v>7.4074074074074098E-2</v>
      </c>
      <c r="BL25" s="16">
        <v>0</v>
      </c>
    </row>
    <row r="26" spans="2:64" x14ac:dyDescent="0.35">
      <c r="B26" t="s">
        <v>94</v>
      </c>
      <c r="C26" s="16">
        <v>2.16535433070866E-2</v>
      </c>
      <c r="D26" s="16">
        <v>0</v>
      </c>
      <c r="E26" s="16">
        <v>1.5625E-2</v>
      </c>
      <c r="F26" s="16">
        <v>3.1914893617021302E-2</v>
      </c>
      <c r="G26" s="16">
        <v>1.84049079754601E-2</v>
      </c>
      <c r="H26" s="16">
        <v>2.53164556962025E-2</v>
      </c>
      <c r="I26" s="16"/>
      <c r="J26" s="16">
        <v>2.0979020979021001E-2</v>
      </c>
      <c r="K26" s="16">
        <v>2.2624434389140299E-2</v>
      </c>
      <c r="L26" s="16"/>
      <c r="M26" s="16">
        <v>2.30263157894737E-2</v>
      </c>
      <c r="N26" s="16">
        <v>0.03</v>
      </c>
      <c r="O26" s="16">
        <v>1.6666666666666701E-2</v>
      </c>
      <c r="P26" s="16">
        <v>0</v>
      </c>
      <c r="Q26" s="16"/>
      <c r="R26" s="16">
        <v>0.02</v>
      </c>
      <c r="S26" s="16">
        <v>2.4691358024691398E-2</v>
      </c>
      <c r="T26" s="16">
        <v>2.61437908496732E-2</v>
      </c>
      <c r="U26" s="16">
        <v>0</v>
      </c>
      <c r="V26" s="16"/>
      <c r="W26" s="16">
        <v>1.35135135135135E-2</v>
      </c>
      <c r="X26" s="16">
        <v>3.09278350515464E-2</v>
      </c>
      <c r="Y26" s="16">
        <v>0</v>
      </c>
      <c r="Z26" s="16">
        <v>4.3478260869565202E-2</v>
      </c>
      <c r="AA26" s="16">
        <v>0</v>
      </c>
      <c r="AB26" s="16">
        <v>2.04081632653061E-2</v>
      </c>
      <c r="AC26" s="16">
        <v>2.04081632653061E-2</v>
      </c>
      <c r="AD26" s="16">
        <v>0</v>
      </c>
      <c r="AE26" s="16">
        <v>2.8571428571428598E-2</v>
      </c>
      <c r="AF26" s="16">
        <v>7.1428571428571397E-2</v>
      </c>
      <c r="AG26" s="16">
        <v>0</v>
      </c>
      <c r="AH26" s="16">
        <v>0</v>
      </c>
      <c r="AI26" s="16"/>
      <c r="AJ26" s="16">
        <v>2.9850746268656699E-2</v>
      </c>
      <c r="AK26" s="16">
        <v>0</v>
      </c>
      <c r="AL26" s="16">
        <v>3.4482758620689703E-2</v>
      </c>
      <c r="AM26" s="16">
        <v>1.0638297872340399E-2</v>
      </c>
      <c r="AN26" s="16">
        <v>7.4074074074074098E-2</v>
      </c>
      <c r="AO26" s="16"/>
      <c r="AP26" s="16">
        <v>2.4861878453038701E-2</v>
      </c>
      <c r="AQ26" s="16">
        <v>1.6E-2</v>
      </c>
      <c r="AR26" s="16">
        <v>0</v>
      </c>
      <c r="AS26" s="16"/>
      <c r="AT26" s="16">
        <v>3.03030303030303E-2</v>
      </c>
      <c r="AU26" s="16">
        <v>1.9292604501607701E-2</v>
      </c>
      <c r="AV26" s="16">
        <v>0</v>
      </c>
      <c r="AW26" s="16">
        <v>0.05</v>
      </c>
      <c r="AX26" s="16"/>
      <c r="AY26" s="16">
        <v>2.7027027027027001E-2</v>
      </c>
      <c r="AZ26" s="16">
        <v>2.1231422505307899E-2</v>
      </c>
      <c r="BA26" s="16"/>
      <c r="BB26" s="16">
        <v>5.5555555555555601E-2</v>
      </c>
      <c r="BC26" s="16">
        <v>0</v>
      </c>
      <c r="BD26" s="16">
        <v>2.80373831775701E-2</v>
      </c>
      <c r="BE26" s="16">
        <v>0</v>
      </c>
      <c r="BF26" s="16"/>
      <c r="BG26" s="16">
        <v>0</v>
      </c>
      <c r="BH26" s="16">
        <v>2.04081632653061E-2</v>
      </c>
      <c r="BI26" s="16">
        <v>4.0540540540540501E-2</v>
      </c>
      <c r="BJ26" s="16">
        <v>0</v>
      </c>
      <c r="BK26" s="16">
        <v>0</v>
      </c>
      <c r="BL26" s="16">
        <v>0</v>
      </c>
    </row>
    <row r="27" spans="2:64" x14ac:dyDescent="0.35">
      <c r="B27" t="s">
        <v>95</v>
      </c>
      <c r="C27" s="16">
        <v>1.9685039370078701E-3</v>
      </c>
      <c r="D27" s="16">
        <v>0</v>
      </c>
      <c r="E27" s="16">
        <v>0</v>
      </c>
      <c r="F27" s="16">
        <v>0</v>
      </c>
      <c r="G27" s="16">
        <v>0</v>
      </c>
      <c r="H27" s="16">
        <v>6.3291139240506302E-3</v>
      </c>
      <c r="I27" s="16"/>
      <c r="J27" s="16">
        <v>3.4965034965035E-3</v>
      </c>
      <c r="K27" s="16">
        <v>0</v>
      </c>
      <c r="L27" s="16"/>
      <c r="M27" s="16">
        <v>3.28947368421053E-3</v>
      </c>
      <c r="N27" s="16">
        <v>0</v>
      </c>
      <c r="O27" s="16">
        <v>0</v>
      </c>
      <c r="P27" s="16">
        <v>0</v>
      </c>
      <c r="Q27" s="16"/>
      <c r="R27" s="16">
        <v>0</v>
      </c>
      <c r="S27" s="16">
        <v>0</v>
      </c>
      <c r="T27" s="16">
        <v>6.5359477124183E-3</v>
      </c>
      <c r="U27" s="16">
        <v>0</v>
      </c>
      <c r="V27" s="16"/>
      <c r="W27" s="16">
        <v>0</v>
      </c>
      <c r="X27" s="16">
        <v>0</v>
      </c>
      <c r="Y27" s="16">
        <v>0</v>
      </c>
      <c r="Z27" s="16">
        <v>0</v>
      </c>
      <c r="AA27" s="16">
        <v>2.7027027027027001E-2</v>
      </c>
      <c r="AB27" s="16">
        <v>0</v>
      </c>
      <c r="AC27" s="16">
        <v>0</v>
      </c>
      <c r="AD27" s="16">
        <v>0</v>
      </c>
      <c r="AE27" s="16">
        <v>0</v>
      </c>
      <c r="AF27" s="16">
        <v>0</v>
      </c>
      <c r="AG27" s="16">
        <v>0</v>
      </c>
      <c r="AH27" s="16">
        <v>0</v>
      </c>
      <c r="AI27" s="16"/>
      <c r="AJ27" s="16">
        <v>0</v>
      </c>
      <c r="AK27" s="16">
        <v>0</v>
      </c>
      <c r="AL27" s="16">
        <v>0</v>
      </c>
      <c r="AM27" s="16">
        <v>1.0638297872340399E-2</v>
      </c>
      <c r="AN27" s="16">
        <v>0</v>
      </c>
      <c r="AO27" s="16"/>
      <c r="AP27" s="16">
        <v>2.7624309392265201E-3</v>
      </c>
      <c r="AQ27" s="16">
        <v>0</v>
      </c>
      <c r="AR27" s="16">
        <v>0</v>
      </c>
      <c r="AS27" s="16"/>
      <c r="AT27" s="16">
        <v>0</v>
      </c>
      <c r="AU27" s="16">
        <v>0</v>
      </c>
      <c r="AV27" s="16">
        <v>2.2222222222222199E-2</v>
      </c>
      <c r="AW27" s="16">
        <v>0</v>
      </c>
      <c r="AX27" s="16"/>
      <c r="AY27" s="16">
        <v>0</v>
      </c>
      <c r="AZ27" s="16">
        <v>2.1231422505307899E-3</v>
      </c>
      <c r="BA27" s="16"/>
      <c r="BB27" s="16">
        <v>0</v>
      </c>
      <c r="BC27" s="16">
        <v>0</v>
      </c>
      <c r="BD27" s="16">
        <v>3.1152647975077898E-3</v>
      </c>
      <c r="BE27" s="16">
        <v>0</v>
      </c>
      <c r="BF27" s="16"/>
      <c r="BG27" s="16">
        <v>0</v>
      </c>
      <c r="BH27" s="16">
        <v>0</v>
      </c>
      <c r="BI27" s="16">
        <v>6.7567567567567597E-3</v>
      </c>
      <c r="BJ27" s="16">
        <v>0</v>
      </c>
      <c r="BK27" s="16">
        <v>0</v>
      </c>
      <c r="BL27" s="16">
        <v>0</v>
      </c>
    </row>
    <row r="28" spans="2:64" x14ac:dyDescent="0.35">
      <c r="B28" t="s">
        <v>61</v>
      </c>
      <c r="C28" s="16">
        <v>1.9685039370078701E-3</v>
      </c>
      <c r="D28" s="16">
        <v>0</v>
      </c>
      <c r="E28" s="16">
        <v>0</v>
      </c>
      <c r="F28" s="16">
        <v>0</v>
      </c>
      <c r="G28" s="16">
        <v>0</v>
      </c>
      <c r="H28" s="16">
        <v>6.3291139240506302E-3</v>
      </c>
      <c r="I28" s="16"/>
      <c r="J28" s="16">
        <v>3.4965034965035E-3</v>
      </c>
      <c r="K28" s="16">
        <v>0</v>
      </c>
      <c r="L28" s="16"/>
      <c r="M28" s="16">
        <v>3.28947368421053E-3</v>
      </c>
      <c r="N28" s="16">
        <v>0</v>
      </c>
      <c r="O28" s="16">
        <v>0</v>
      </c>
      <c r="P28" s="16">
        <v>0</v>
      </c>
      <c r="Q28" s="16"/>
      <c r="R28" s="16">
        <v>0</v>
      </c>
      <c r="S28" s="16">
        <v>0</v>
      </c>
      <c r="T28" s="16">
        <v>6.5359477124183E-3</v>
      </c>
      <c r="U28" s="16">
        <v>0</v>
      </c>
      <c r="V28" s="16"/>
      <c r="W28" s="16">
        <v>0</v>
      </c>
      <c r="X28" s="16">
        <v>0</v>
      </c>
      <c r="Y28" s="16">
        <v>0</v>
      </c>
      <c r="Z28" s="16">
        <v>0</v>
      </c>
      <c r="AA28" s="16">
        <v>0</v>
      </c>
      <c r="AB28" s="16">
        <v>0</v>
      </c>
      <c r="AC28" s="16">
        <v>0</v>
      </c>
      <c r="AD28" s="16">
        <v>0</v>
      </c>
      <c r="AE28" s="16">
        <v>0</v>
      </c>
      <c r="AF28" s="16">
        <v>3.5714285714285698E-2</v>
      </c>
      <c r="AG28" s="16">
        <v>0</v>
      </c>
      <c r="AH28" s="16">
        <v>0</v>
      </c>
      <c r="AI28" s="16"/>
      <c r="AJ28" s="16">
        <v>0</v>
      </c>
      <c r="AK28" s="16">
        <v>0</v>
      </c>
      <c r="AL28" s="16">
        <v>0</v>
      </c>
      <c r="AM28" s="16">
        <v>1.0638297872340399E-2</v>
      </c>
      <c r="AN28" s="16">
        <v>0</v>
      </c>
      <c r="AO28" s="16"/>
      <c r="AP28" s="16">
        <v>2.7624309392265201E-3</v>
      </c>
      <c r="AQ28" s="16">
        <v>0</v>
      </c>
      <c r="AR28" s="16">
        <v>0</v>
      </c>
      <c r="AS28" s="16"/>
      <c r="AT28" s="16">
        <v>0</v>
      </c>
      <c r="AU28" s="16">
        <v>3.21543408360129E-3</v>
      </c>
      <c r="AV28" s="16">
        <v>0</v>
      </c>
      <c r="AW28" s="16">
        <v>0</v>
      </c>
      <c r="AX28" s="16"/>
      <c r="AY28" s="16">
        <v>2.7027027027027001E-2</v>
      </c>
      <c r="AZ28" s="16">
        <v>0</v>
      </c>
      <c r="BA28" s="16"/>
      <c r="BB28" s="16">
        <v>0</v>
      </c>
      <c r="BC28" s="16">
        <v>0</v>
      </c>
      <c r="BD28" s="16">
        <v>3.1152647975077898E-3</v>
      </c>
      <c r="BE28" s="16">
        <v>0</v>
      </c>
      <c r="BF28" s="16"/>
      <c r="BG28" s="16">
        <v>0</v>
      </c>
      <c r="BH28" s="16">
        <v>4.0816326530612197E-3</v>
      </c>
      <c r="BI28" s="16">
        <v>0</v>
      </c>
      <c r="BJ28" s="16">
        <v>0</v>
      </c>
      <c r="BK28" s="16">
        <v>0</v>
      </c>
      <c r="BL28" s="16">
        <v>0</v>
      </c>
    </row>
    <row r="29" spans="2:64" x14ac:dyDescent="0.3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row>
    <row r="30" spans="2:64" x14ac:dyDescent="0.35">
      <c r="B30" s="5" t="s">
        <v>109</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2:64" x14ac:dyDescent="0.35">
      <c r="B31" s="23" t="s">
        <v>97</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2:64" x14ac:dyDescent="0.35">
      <c r="B32" t="s">
        <v>99</v>
      </c>
      <c r="C32" s="16">
        <v>2.3622047244094498E-2</v>
      </c>
      <c r="D32" s="16">
        <v>0</v>
      </c>
      <c r="E32" s="16">
        <v>4.6875E-2</v>
      </c>
      <c r="F32" s="16">
        <v>2.1276595744680899E-2</v>
      </c>
      <c r="G32" s="16">
        <v>1.84049079754601E-2</v>
      </c>
      <c r="H32" s="16">
        <v>2.53164556962025E-2</v>
      </c>
      <c r="I32" s="16"/>
      <c r="J32" s="16">
        <v>1.7482517482517501E-2</v>
      </c>
      <c r="K32" s="16">
        <v>3.1674208144796399E-2</v>
      </c>
      <c r="L32" s="16"/>
      <c r="M32" s="16">
        <v>1.6447368421052599E-2</v>
      </c>
      <c r="N32" s="16">
        <v>0.02</v>
      </c>
      <c r="O32" s="16">
        <v>0.05</v>
      </c>
      <c r="P32" s="16">
        <v>0.05</v>
      </c>
      <c r="Q32" s="16"/>
      <c r="R32" s="16">
        <v>1.6E-2</v>
      </c>
      <c r="S32" s="16">
        <v>1.2345679012345699E-2</v>
      </c>
      <c r="T32" s="16">
        <v>3.2679738562091498E-2</v>
      </c>
      <c r="U32" s="16">
        <v>8.3333333333333301E-2</v>
      </c>
      <c r="V32" s="16"/>
      <c r="W32" s="16">
        <v>2.7027027027027001E-2</v>
      </c>
      <c r="X32" s="16">
        <v>4.1237113402061903E-2</v>
      </c>
      <c r="Y32" s="16">
        <v>0</v>
      </c>
      <c r="Z32" s="16">
        <v>0</v>
      </c>
      <c r="AA32" s="16">
        <v>5.4054054054054099E-2</v>
      </c>
      <c r="AB32" s="16">
        <v>2.04081632653061E-2</v>
      </c>
      <c r="AC32" s="16">
        <v>0</v>
      </c>
      <c r="AD32" s="16">
        <v>5.5555555555555601E-2</v>
      </c>
      <c r="AE32" s="16">
        <v>0</v>
      </c>
      <c r="AF32" s="16">
        <v>3.5714285714285698E-2</v>
      </c>
      <c r="AG32" s="16">
        <v>0.05</v>
      </c>
      <c r="AH32" s="16">
        <v>0</v>
      </c>
      <c r="AI32" s="16"/>
      <c r="AJ32" s="16">
        <v>5.9701492537313397E-2</v>
      </c>
      <c r="AK32" s="16">
        <v>1.3333333333333299E-2</v>
      </c>
      <c r="AL32" s="16">
        <v>1.72413793103448E-2</v>
      </c>
      <c r="AM32" s="16">
        <v>1.0638297872340399E-2</v>
      </c>
      <c r="AN32" s="16">
        <v>0</v>
      </c>
      <c r="AO32" s="16"/>
      <c r="AP32" s="16">
        <v>2.4861878453038701E-2</v>
      </c>
      <c r="AQ32" s="16">
        <v>2.4E-2</v>
      </c>
      <c r="AR32" s="16">
        <v>0</v>
      </c>
      <c r="AS32" s="16"/>
      <c r="AT32" s="16">
        <v>2.27272727272727E-2</v>
      </c>
      <c r="AU32" s="16">
        <v>1.6077170418006399E-2</v>
      </c>
      <c r="AV32" s="16">
        <v>4.4444444444444398E-2</v>
      </c>
      <c r="AW32" s="16">
        <v>0.1</v>
      </c>
      <c r="AX32" s="16"/>
      <c r="AY32" s="16">
        <v>5.4054054054054099E-2</v>
      </c>
      <c r="AZ32" s="16">
        <v>2.1231422505307899E-2</v>
      </c>
      <c r="BA32" s="16"/>
      <c r="BB32" s="16">
        <v>0</v>
      </c>
      <c r="BC32" s="16">
        <v>2.3809523809523801E-2</v>
      </c>
      <c r="BD32" s="16">
        <v>2.4922118380062301E-2</v>
      </c>
      <c r="BE32" s="16">
        <v>2.9850746268656699E-2</v>
      </c>
      <c r="BF32" s="16"/>
      <c r="BG32" s="16">
        <v>0</v>
      </c>
      <c r="BH32" s="16">
        <v>1.6326530612244899E-2</v>
      </c>
      <c r="BI32" s="16">
        <v>4.0540540540540501E-2</v>
      </c>
      <c r="BJ32" s="16">
        <v>4.3478260869565202E-2</v>
      </c>
      <c r="BK32" s="16">
        <v>3.7037037037037E-2</v>
      </c>
      <c r="BL32" s="16">
        <v>0</v>
      </c>
    </row>
    <row r="33" spans="2:64" x14ac:dyDescent="0.35">
      <c r="B33" t="s">
        <v>49</v>
      </c>
      <c r="C33" s="16">
        <v>3.9370078740157497E-3</v>
      </c>
      <c r="D33" s="16">
        <v>0</v>
      </c>
      <c r="E33" s="16">
        <v>0</v>
      </c>
      <c r="F33" s="16">
        <v>0</v>
      </c>
      <c r="G33" s="16">
        <v>1.22699386503067E-2</v>
      </c>
      <c r="H33" s="16">
        <v>0</v>
      </c>
      <c r="I33" s="16"/>
      <c r="J33" s="16">
        <v>6.9930069930069904E-3</v>
      </c>
      <c r="K33" s="16">
        <v>0</v>
      </c>
      <c r="L33" s="16"/>
      <c r="M33" s="16">
        <v>6.5789473684210497E-3</v>
      </c>
      <c r="N33" s="16">
        <v>0</v>
      </c>
      <c r="O33" s="16">
        <v>0</v>
      </c>
      <c r="P33" s="16">
        <v>0</v>
      </c>
      <c r="Q33" s="16"/>
      <c r="R33" s="16">
        <v>8.0000000000000002E-3</v>
      </c>
      <c r="S33" s="16">
        <v>0</v>
      </c>
      <c r="T33" s="16">
        <v>0</v>
      </c>
      <c r="U33" s="16">
        <v>0</v>
      </c>
      <c r="V33" s="16"/>
      <c r="W33" s="16">
        <v>0</v>
      </c>
      <c r="X33" s="16">
        <v>1.03092783505155E-2</v>
      </c>
      <c r="Y33" s="16">
        <v>0</v>
      </c>
      <c r="Z33" s="16">
        <v>0</v>
      </c>
      <c r="AA33" s="16">
        <v>0</v>
      </c>
      <c r="AB33" s="16">
        <v>0</v>
      </c>
      <c r="AC33" s="16">
        <v>2.04081632653061E-2</v>
      </c>
      <c r="AD33" s="16">
        <v>0</v>
      </c>
      <c r="AE33" s="16">
        <v>0</v>
      </c>
      <c r="AF33" s="16">
        <v>0</v>
      </c>
      <c r="AG33" s="16">
        <v>0</v>
      </c>
      <c r="AH33" s="16">
        <v>0</v>
      </c>
      <c r="AI33" s="16"/>
      <c r="AJ33" s="16">
        <v>0</v>
      </c>
      <c r="AK33" s="16">
        <v>0</v>
      </c>
      <c r="AL33" s="16">
        <v>5.74712643678161E-3</v>
      </c>
      <c r="AM33" s="16">
        <v>0</v>
      </c>
      <c r="AN33" s="16">
        <v>3.7037037037037E-2</v>
      </c>
      <c r="AO33" s="16"/>
      <c r="AP33" s="16">
        <v>2.7624309392265201E-3</v>
      </c>
      <c r="AQ33" s="16">
        <v>8.0000000000000002E-3</v>
      </c>
      <c r="AR33" s="16">
        <v>0</v>
      </c>
      <c r="AS33" s="16"/>
      <c r="AT33" s="16">
        <v>7.5757575757575803E-3</v>
      </c>
      <c r="AU33" s="16">
        <v>3.21543408360129E-3</v>
      </c>
      <c r="AV33" s="16">
        <v>0</v>
      </c>
      <c r="AW33" s="16">
        <v>0</v>
      </c>
      <c r="AX33" s="16"/>
      <c r="AY33" s="16">
        <v>0</v>
      </c>
      <c r="AZ33" s="16">
        <v>4.2462845010615702E-3</v>
      </c>
      <c r="BA33" s="16"/>
      <c r="BB33" s="16">
        <v>0</v>
      </c>
      <c r="BC33" s="16">
        <v>0</v>
      </c>
      <c r="BD33" s="16">
        <v>6.2305295950155796E-3</v>
      </c>
      <c r="BE33" s="16">
        <v>0</v>
      </c>
      <c r="BF33" s="16"/>
      <c r="BG33" s="16">
        <v>0</v>
      </c>
      <c r="BH33" s="16">
        <v>4.0816326530612197E-3</v>
      </c>
      <c r="BI33" s="16">
        <v>6.7567567567567597E-3</v>
      </c>
      <c r="BJ33" s="16">
        <v>0</v>
      </c>
      <c r="BK33" s="16">
        <v>0</v>
      </c>
      <c r="BL33" s="16">
        <v>0</v>
      </c>
    </row>
    <row r="34" spans="2:64" x14ac:dyDescent="0.35">
      <c r="B34" t="s">
        <v>100</v>
      </c>
      <c r="C34" s="16">
        <v>5.9055118110236202E-3</v>
      </c>
      <c r="D34" s="16">
        <v>0</v>
      </c>
      <c r="E34" s="16">
        <v>3.125E-2</v>
      </c>
      <c r="F34" s="16">
        <v>0</v>
      </c>
      <c r="G34" s="16">
        <v>6.13496932515337E-3</v>
      </c>
      <c r="H34" s="16">
        <v>0</v>
      </c>
      <c r="I34" s="16"/>
      <c r="J34" s="16">
        <v>6.9930069930069904E-3</v>
      </c>
      <c r="K34" s="16">
        <v>4.5248868778280504E-3</v>
      </c>
      <c r="L34" s="16"/>
      <c r="M34" s="16">
        <v>6.5789473684210497E-3</v>
      </c>
      <c r="N34" s="16">
        <v>0.01</v>
      </c>
      <c r="O34" s="16">
        <v>0</v>
      </c>
      <c r="P34" s="16">
        <v>0</v>
      </c>
      <c r="Q34" s="16"/>
      <c r="R34" s="16">
        <v>8.0000000000000002E-3</v>
      </c>
      <c r="S34" s="16">
        <v>0</v>
      </c>
      <c r="T34" s="16">
        <v>0</v>
      </c>
      <c r="U34" s="16">
        <v>4.1666666666666699E-2</v>
      </c>
      <c r="V34" s="16"/>
      <c r="W34" s="16">
        <v>1.35135135135135E-2</v>
      </c>
      <c r="X34" s="16">
        <v>0</v>
      </c>
      <c r="Y34" s="16">
        <v>0</v>
      </c>
      <c r="Z34" s="16">
        <v>0</v>
      </c>
      <c r="AA34" s="16">
        <v>0</v>
      </c>
      <c r="AB34" s="16">
        <v>2.04081632653061E-2</v>
      </c>
      <c r="AC34" s="16">
        <v>2.04081632653061E-2</v>
      </c>
      <c r="AD34" s="16">
        <v>0</v>
      </c>
      <c r="AE34" s="16">
        <v>0</v>
      </c>
      <c r="AF34" s="16">
        <v>0</v>
      </c>
      <c r="AG34" s="16">
        <v>0</v>
      </c>
      <c r="AH34" s="16">
        <v>0</v>
      </c>
      <c r="AI34" s="16"/>
      <c r="AJ34" s="16">
        <v>0</v>
      </c>
      <c r="AK34" s="16">
        <v>1.3333333333333299E-2</v>
      </c>
      <c r="AL34" s="16">
        <v>5.74712643678161E-3</v>
      </c>
      <c r="AM34" s="16">
        <v>0</v>
      </c>
      <c r="AN34" s="16">
        <v>0</v>
      </c>
      <c r="AO34" s="16"/>
      <c r="AP34" s="16">
        <v>8.2872928176795594E-3</v>
      </c>
      <c r="AQ34" s="16">
        <v>0</v>
      </c>
      <c r="AR34" s="16">
        <v>0</v>
      </c>
      <c r="AS34" s="16"/>
      <c r="AT34" s="16">
        <v>0</v>
      </c>
      <c r="AU34" s="16">
        <v>3.21543408360129E-3</v>
      </c>
      <c r="AV34" s="16">
        <v>0</v>
      </c>
      <c r="AW34" s="16">
        <v>0.1</v>
      </c>
      <c r="AX34" s="16"/>
      <c r="AY34" s="16">
        <v>0</v>
      </c>
      <c r="AZ34" s="16">
        <v>6.3694267515923596E-3</v>
      </c>
      <c r="BA34" s="16"/>
      <c r="BB34" s="16">
        <v>0</v>
      </c>
      <c r="BC34" s="16">
        <v>0</v>
      </c>
      <c r="BD34" s="16">
        <v>0</v>
      </c>
      <c r="BE34" s="16">
        <v>4.47761194029851E-2</v>
      </c>
      <c r="BF34" s="16"/>
      <c r="BG34" s="16">
        <v>0</v>
      </c>
      <c r="BH34" s="16">
        <v>4.0816326530612197E-3</v>
      </c>
      <c r="BI34" s="16">
        <v>6.7567567567567597E-3</v>
      </c>
      <c r="BJ34" s="16">
        <v>4.3478260869565202E-2</v>
      </c>
      <c r="BK34" s="16">
        <v>0</v>
      </c>
      <c r="BL34" s="16">
        <v>0</v>
      </c>
    </row>
    <row r="35" spans="2:64" x14ac:dyDescent="0.35">
      <c r="B35" t="s">
        <v>101</v>
      </c>
      <c r="C35" s="16">
        <v>1.1811023622047201E-2</v>
      </c>
      <c r="D35" s="16">
        <v>3.4482758620689703E-2</v>
      </c>
      <c r="E35" s="16">
        <v>1.5625E-2</v>
      </c>
      <c r="F35" s="16">
        <v>0</v>
      </c>
      <c r="G35" s="16">
        <v>1.84049079754601E-2</v>
      </c>
      <c r="H35" s="16">
        <v>6.3291139240506302E-3</v>
      </c>
      <c r="I35" s="16"/>
      <c r="J35" s="16">
        <v>1.7482517482517501E-2</v>
      </c>
      <c r="K35" s="16">
        <v>4.5248868778280504E-3</v>
      </c>
      <c r="L35" s="16"/>
      <c r="M35" s="16">
        <v>1.6447368421052599E-2</v>
      </c>
      <c r="N35" s="16">
        <v>0</v>
      </c>
      <c r="O35" s="16">
        <v>1.6666666666666701E-2</v>
      </c>
      <c r="P35" s="16">
        <v>0</v>
      </c>
      <c r="Q35" s="16"/>
      <c r="R35" s="16">
        <v>8.0000000000000002E-3</v>
      </c>
      <c r="S35" s="16">
        <v>0</v>
      </c>
      <c r="T35" s="16">
        <v>1.9607843137254902E-2</v>
      </c>
      <c r="U35" s="16">
        <v>4.1666666666666699E-2</v>
      </c>
      <c r="V35" s="16"/>
      <c r="W35" s="16">
        <v>0</v>
      </c>
      <c r="X35" s="16">
        <v>2.06185567010309E-2</v>
      </c>
      <c r="Y35" s="16">
        <v>0</v>
      </c>
      <c r="Z35" s="16">
        <v>0</v>
      </c>
      <c r="AA35" s="16">
        <v>5.4054054054054099E-2</v>
      </c>
      <c r="AB35" s="16">
        <v>0</v>
      </c>
      <c r="AC35" s="16">
        <v>0</v>
      </c>
      <c r="AD35" s="16">
        <v>0</v>
      </c>
      <c r="AE35" s="16">
        <v>2.8571428571428598E-2</v>
      </c>
      <c r="AF35" s="16">
        <v>0</v>
      </c>
      <c r="AG35" s="16">
        <v>0.05</v>
      </c>
      <c r="AH35" s="16">
        <v>0</v>
      </c>
      <c r="AI35" s="16"/>
      <c r="AJ35" s="16">
        <v>1.49253731343284E-2</v>
      </c>
      <c r="AK35" s="16">
        <v>0</v>
      </c>
      <c r="AL35" s="16">
        <v>5.74712643678161E-3</v>
      </c>
      <c r="AM35" s="16">
        <v>2.1276595744680899E-2</v>
      </c>
      <c r="AN35" s="16">
        <v>0</v>
      </c>
      <c r="AO35" s="16"/>
      <c r="AP35" s="16">
        <v>1.1049723756906099E-2</v>
      </c>
      <c r="AQ35" s="16">
        <v>8.0000000000000002E-3</v>
      </c>
      <c r="AR35" s="16">
        <v>4.7619047619047603E-2</v>
      </c>
      <c r="AS35" s="16"/>
      <c r="AT35" s="16">
        <v>3.03030303030303E-2</v>
      </c>
      <c r="AU35" s="16">
        <v>6.4308681672025697E-3</v>
      </c>
      <c r="AV35" s="16">
        <v>0</v>
      </c>
      <c r="AW35" s="16">
        <v>0</v>
      </c>
      <c r="AX35" s="16"/>
      <c r="AY35" s="16">
        <v>0</v>
      </c>
      <c r="AZ35" s="16">
        <v>1.27388535031847E-2</v>
      </c>
      <c r="BA35" s="16"/>
      <c r="BB35" s="16">
        <v>0</v>
      </c>
      <c r="BC35" s="16">
        <v>1.1904761904761901E-2</v>
      </c>
      <c r="BD35" s="16">
        <v>1.2461059190031199E-2</v>
      </c>
      <c r="BE35" s="16">
        <v>1.49253731343284E-2</v>
      </c>
      <c r="BF35" s="16"/>
      <c r="BG35" s="16">
        <v>0</v>
      </c>
      <c r="BH35" s="16">
        <v>1.2244897959183701E-2</v>
      </c>
      <c r="BI35" s="16">
        <v>2.0270270270270299E-2</v>
      </c>
      <c r="BJ35" s="16">
        <v>0</v>
      </c>
      <c r="BK35" s="16">
        <v>0</v>
      </c>
      <c r="BL35" s="16">
        <v>0</v>
      </c>
    </row>
    <row r="36" spans="2:64" x14ac:dyDescent="0.35">
      <c r="B36" t="s">
        <v>102</v>
      </c>
      <c r="C36" s="16">
        <v>5.9055118110236202E-3</v>
      </c>
      <c r="D36" s="16">
        <v>3.4482758620689703E-2</v>
      </c>
      <c r="E36" s="16">
        <v>0</v>
      </c>
      <c r="F36" s="16">
        <v>1.0638297872340399E-2</v>
      </c>
      <c r="G36" s="16">
        <v>6.13496932515337E-3</v>
      </c>
      <c r="H36" s="16">
        <v>0</v>
      </c>
      <c r="I36" s="16"/>
      <c r="J36" s="16">
        <v>3.4965034965035E-3</v>
      </c>
      <c r="K36" s="16">
        <v>9.0497737556561094E-3</v>
      </c>
      <c r="L36" s="16"/>
      <c r="M36" s="16">
        <v>3.28947368421053E-3</v>
      </c>
      <c r="N36" s="16">
        <v>0.01</v>
      </c>
      <c r="O36" s="16">
        <v>1.6666666666666701E-2</v>
      </c>
      <c r="P36" s="16">
        <v>0</v>
      </c>
      <c r="Q36" s="16"/>
      <c r="R36" s="16">
        <v>4.0000000000000001E-3</v>
      </c>
      <c r="S36" s="16">
        <v>1.2345679012345699E-2</v>
      </c>
      <c r="T36" s="16">
        <v>0</v>
      </c>
      <c r="U36" s="16">
        <v>4.1666666666666699E-2</v>
      </c>
      <c r="V36" s="16"/>
      <c r="W36" s="16">
        <v>1.35135135135135E-2</v>
      </c>
      <c r="X36" s="16">
        <v>1.03092783505155E-2</v>
      </c>
      <c r="Y36" s="16">
        <v>0</v>
      </c>
      <c r="Z36" s="16">
        <v>0</v>
      </c>
      <c r="AA36" s="16">
        <v>0</v>
      </c>
      <c r="AB36" s="16">
        <v>0</v>
      </c>
      <c r="AC36" s="16">
        <v>0</v>
      </c>
      <c r="AD36" s="16">
        <v>0</v>
      </c>
      <c r="AE36" s="16">
        <v>0</v>
      </c>
      <c r="AF36" s="16">
        <v>3.5714285714285698E-2</v>
      </c>
      <c r="AG36" s="16">
        <v>0</v>
      </c>
      <c r="AH36" s="16">
        <v>0</v>
      </c>
      <c r="AI36" s="16"/>
      <c r="AJ36" s="16">
        <v>0</v>
      </c>
      <c r="AK36" s="16">
        <v>0</v>
      </c>
      <c r="AL36" s="16">
        <v>1.1494252873563199E-2</v>
      </c>
      <c r="AM36" s="16">
        <v>0</v>
      </c>
      <c r="AN36" s="16">
        <v>0</v>
      </c>
      <c r="AO36" s="16"/>
      <c r="AP36" s="16">
        <v>8.2872928176795594E-3</v>
      </c>
      <c r="AQ36" s="16">
        <v>0</v>
      </c>
      <c r="AR36" s="16">
        <v>0</v>
      </c>
      <c r="AS36" s="16"/>
      <c r="AT36" s="16">
        <v>7.5757575757575803E-3</v>
      </c>
      <c r="AU36" s="16">
        <v>6.4308681672025697E-3</v>
      </c>
      <c r="AV36" s="16">
        <v>0</v>
      </c>
      <c r="AW36" s="16">
        <v>0</v>
      </c>
      <c r="AX36" s="16"/>
      <c r="AY36" s="16">
        <v>0</v>
      </c>
      <c r="AZ36" s="16">
        <v>6.3694267515923596E-3</v>
      </c>
      <c r="BA36" s="16"/>
      <c r="BB36" s="16">
        <v>0</v>
      </c>
      <c r="BC36" s="16">
        <v>1.1904761904761901E-2</v>
      </c>
      <c r="BD36" s="16">
        <v>6.2305295950155796E-3</v>
      </c>
      <c r="BE36" s="16">
        <v>0</v>
      </c>
      <c r="BF36" s="16"/>
      <c r="BG36" s="16">
        <v>0</v>
      </c>
      <c r="BH36" s="16">
        <v>0</v>
      </c>
      <c r="BI36" s="16">
        <v>1.35135135135135E-2</v>
      </c>
      <c r="BJ36" s="16">
        <v>4.3478260869565202E-2</v>
      </c>
      <c r="BK36" s="16">
        <v>0</v>
      </c>
      <c r="BL36" s="16">
        <v>0</v>
      </c>
    </row>
    <row r="37" spans="2:64" x14ac:dyDescent="0.35">
      <c r="B37" t="s">
        <v>103</v>
      </c>
      <c r="C37" s="16">
        <v>2.16535433070866E-2</v>
      </c>
      <c r="D37" s="16">
        <v>0</v>
      </c>
      <c r="E37" s="16">
        <v>1.5625E-2</v>
      </c>
      <c r="F37" s="16">
        <v>3.1914893617021302E-2</v>
      </c>
      <c r="G37" s="16">
        <v>3.6809815950920199E-2</v>
      </c>
      <c r="H37" s="16">
        <v>6.3291139240506302E-3</v>
      </c>
      <c r="I37" s="16"/>
      <c r="J37" s="16">
        <v>1.7482517482517501E-2</v>
      </c>
      <c r="K37" s="16">
        <v>2.7149321266968299E-2</v>
      </c>
      <c r="L37" s="16"/>
      <c r="M37" s="16">
        <v>9.8684210526315801E-3</v>
      </c>
      <c r="N37" s="16">
        <v>0.04</v>
      </c>
      <c r="O37" s="16">
        <v>6.6666666666666693E-2</v>
      </c>
      <c r="P37" s="16">
        <v>0</v>
      </c>
      <c r="Q37" s="16"/>
      <c r="R37" s="16">
        <v>2.4E-2</v>
      </c>
      <c r="S37" s="16">
        <v>2.4691358024691398E-2</v>
      </c>
      <c r="T37" s="16">
        <v>1.9607843137254902E-2</v>
      </c>
      <c r="U37" s="16">
        <v>0</v>
      </c>
      <c r="V37" s="16"/>
      <c r="W37" s="16">
        <v>2.7027027027027001E-2</v>
      </c>
      <c r="X37" s="16">
        <v>0</v>
      </c>
      <c r="Y37" s="16">
        <v>3.8461538461538498E-2</v>
      </c>
      <c r="Z37" s="16">
        <v>2.1739130434782601E-2</v>
      </c>
      <c r="AA37" s="16">
        <v>2.7027027027027001E-2</v>
      </c>
      <c r="AB37" s="16">
        <v>2.04081632653061E-2</v>
      </c>
      <c r="AC37" s="16">
        <v>2.04081632653061E-2</v>
      </c>
      <c r="AD37" s="16">
        <v>0</v>
      </c>
      <c r="AE37" s="16">
        <v>5.7142857142857099E-2</v>
      </c>
      <c r="AF37" s="16">
        <v>0</v>
      </c>
      <c r="AG37" s="16">
        <v>0.05</v>
      </c>
      <c r="AH37" s="16">
        <v>0</v>
      </c>
      <c r="AI37" s="16"/>
      <c r="AJ37" s="16">
        <v>2.9850746268656699E-2</v>
      </c>
      <c r="AK37" s="16">
        <v>5.3333333333333302E-2</v>
      </c>
      <c r="AL37" s="16">
        <v>0</v>
      </c>
      <c r="AM37" s="16">
        <v>2.1276595744680899E-2</v>
      </c>
      <c r="AN37" s="16">
        <v>0</v>
      </c>
      <c r="AO37" s="16"/>
      <c r="AP37" s="16">
        <v>1.6574585635359101E-2</v>
      </c>
      <c r="AQ37" s="16">
        <v>3.2000000000000001E-2</v>
      </c>
      <c r="AR37" s="16">
        <v>4.7619047619047603E-2</v>
      </c>
      <c r="AS37" s="16"/>
      <c r="AT37" s="16">
        <v>3.7878787878787901E-2</v>
      </c>
      <c r="AU37" s="16">
        <v>1.6077170418006399E-2</v>
      </c>
      <c r="AV37" s="16">
        <v>0</v>
      </c>
      <c r="AW37" s="16">
        <v>0.05</v>
      </c>
      <c r="AX37" s="16"/>
      <c r="AY37" s="16">
        <v>2.7027027027027001E-2</v>
      </c>
      <c r="AZ37" s="16">
        <v>2.1231422505307899E-2</v>
      </c>
      <c r="BA37" s="16"/>
      <c r="BB37" s="16">
        <v>8.3333333333333301E-2</v>
      </c>
      <c r="BC37" s="16">
        <v>2.3809523809523801E-2</v>
      </c>
      <c r="BD37" s="16">
        <v>9.3457943925233603E-3</v>
      </c>
      <c r="BE37" s="16">
        <v>4.47761194029851E-2</v>
      </c>
      <c r="BF37" s="16"/>
      <c r="BG37" s="16">
        <v>0</v>
      </c>
      <c r="BH37" s="16">
        <v>2.04081632653061E-2</v>
      </c>
      <c r="BI37" s="16">
        <v>2.7027027027027001E-2</v>
      </c>
      <c r="BJ37" s="16">
        <v>4.3478260869565202E-2</v>
      </c>
      <c r="BK37" s="16">
        <v>3.7037037037037E-2</v>
      </c>
      <c r="BL37" s="16">
        <v>0</v>
      </c>
    </row>
    <row r="38" spans="2:64" x14ac:dyDescent="0.35">
      <c r="B38" t="s">
        <v>104</v>
      </c>
      <c r="C38" s="16">
        <v>2.7559055118110201E-2</v>
      </c>
      <c r="D38" s="16">
        <v>3.4482758620689703E-2</v>
      </c>
      <c r="E38" s="16">
        <v>3.125E-2</v>
      </c>
      <c r="F38" s="16">
        <v>5.31914893617021E-2</v>
      </c>
      <c r="G38" s="16">
        <v>2.4539877300613501E-2</v>
      </c>
      <c r="H38" s="16">
        <v>1.26582278481013E-2</v>
      </c>
      <c r="I38" s="16"/>
      <c r="J38" s="16">
        <v>2.44755244755245E-2</v>
      </c>
      <c r="K38" s="16">
        <v>3.1674208144796399E-2</v>
      </c>
      <c r="L38" s="16"/>
      <c r="M38" s="16">
        <v>1.6447368421052599E-2</v>
      </c>
      <c r="N38" s="16">
        <v>0.05</v>
      </c>
      <c r="O38" s="16">
        <v>0.05</v>
      </c>
      <c r="P38" s="16">
        <v>2.5000000000000001E-2</v>
      </c>
      <c r="Q38" s="16"/>
      <c r="R38" s="16">
        <v>3.2000000000000001E-2</v>
      </c>
      <c r="S38" s="16">
        <v>7.4074074074074098E-2</v>
      </c>
      <c r="T38" s="16">
        <v>0</v>
      </c>
      <c r="U38" s="16">
        <v>0</v>
      </c>
      <c r="V38" s="16"/>
      <c r="W38" s="16">
        <v>1.35135135135135E-2</v>
      </c>
      <c r="X38" s="16">
        <v>3.09278350515464E-2</v>
      </c>
      <c r="Y38" s="16">
        <v>3.8461538461538498E-2</v>
      </c>
      <c r="Z38" s="16">
        <v>4.3478260869565202E-2</v>
      </c>
      <c r="AA38" s="16">
        <v>2.7027027027027001E-2</v>
      </c>
      <c r="AB38" s="16">
        <v>2.04081632653061E-2</v>
      </c>
      <c r="AC38" s="16">
        <v>0</v>
      </c>
      <c r="AD38" s="16">
        <v>0.11111111111111099</v>
      </c>
      <c r="AE38" s="16">
        <v>5.7142857142857099E-2</v>
      </c>
      <c r="AF38" s="16">
        <v>0</v>
      </c>
      <c r="AG38" s="16">
        <v>0</v>
      </c>
      <c r="AH38" s="16">
        <v>0</v>
      </c>
      <c r="AI38" s="16"/>
      <c r="AJ38" s="16">
        <v>7.4626865671641798E-2</v>
      </c>
      <c r="AK38" s="16">
        <v>2.66666666666667E-2</v>
      </c>
      <c r="AL38" s="16">
        <v>2.2988505747126398E-2</v>
      </c>
      <c r="AM38" s="16">
        <v>1.0638297872340399E-2</v>
      </c>
      <c r="AN38" s="16">
        <v>0</v>
      </c>
      <c r="AO38" s="16"/>
      <c r="AP38" s="16">
        <v>2.4861878453038701E-2</v>
      </c>
      <c r="AQ38" s="16">
        <v>3.2000000000000001E-2</v>
      </c>
      <c r="AR38" s="16">
        <v>4.7619047619047603E-2</v>
      </c>
      <c r="AS38" s="16"/>
      <c r="AT38" s="16">
        <v>3.7878787878787901E-2</v>
      </c>
      <c r="AU38" s="16">
        <v>2.2508038585209E-2</v>
      </c>
      <c r="AV38" s="16">
        <v>2.2222222222222199E-2</v>
      </c>
      <c r="AW38" s="16">
        <v>0.05</v>
      </c>
      <c r="AX38" s="16"/>
      <c r="AY38" s="16">
        <v>5.4054054054054099E-2</v>
      </c>
      <c r="AZ38" s="16">
        <v>2.54777070063694E-2</v>
      </c>
      <c r="BA38" s="16"/>
      <c r="BB38" s="16">
        <v>0</v>
      </c>
      <c r="BC38" s="16">
        <v>3.5714285714285698E-2</v>
      </c>
      <c r="BD38" s="16">
        <v>2.1806853582554499E-2</v>
      </c>
      <c r="BE38" s="16">
        <v>5.9701492537313397E-2</v>
      </c>
      <c r="BF38" s="16"/>
      <c r="BG38" s="16">
        <v>1.6129032258064498E-2</v>
      </c>
      <c r="BH38" s="16">
        <v>2.8571428571428598E-2</v>
      </c>
      <c r="BI38" s="16">
        <v>2.7027027027027001E-2</v>
      </c>
      <c r="BJ38" s="16">
        <v>0</v>
      </c>
      <c r="BK38" s="16">
        <v>0</v>
      </c>
      <c r="BL38" s="16">
        <v>0.66666666666666696</v>
      </c>
    </row>
    <row r="39" spans="2:64" x14ac:dyDescent="0.35">
      <c r="B39" t="s">
        <v>105</v>
      </c>
      <c r="C39" s="16">
        <v>2.9527559055118099E-2</v>
      </c>
      <c r="D39" s="16">
        <v>3.4482758620689703E-2</v>
      </c>
      <c r="E39" s="16">
        <v>6.25E-2</v>
      </c>
      <c r="F39" s="16">
        <v>2.1276595744680899E-2</v>
      </c>
      <c r="G39" s="16">
        <v>2.4539877300613501E-2</v>
      </c>
      <c r="H39" s="16">
        <v>2.53164556962025E-2</v>
      </c>
      <c r="I39" s="16"/>
      <c r="J39" s="16">
        <v>3.4965034965035002E-2</v>
      </c>
      <c r="K39" s="16">
        <v>2.2624434389140299E-2</v>
      </c>
      <c r="L39" s="16"/>
      <c r="M39" s="16">
        <v>2.30263157894737E-2</v>
      </c>
      <c r="N39" s="16">
        <v>0.03</v>
      </c>
      <c r="O39" s="16">
        <v>6.6666666666666693E-2</v>
      </c>
      <c r="P39" s="16">
        <v>2.5000000000000001E-2</v>
      </c>
      <c r="Q39" s="16"/>
      <c r="R39" s="16">
        <v>0.04</v>
      </c>
      <c r="S39" s="16">
        <v>4.9382716049382699E-2</v>
      </c>
      <c r="T39" s="16">
        <v>6.5359477124183E-3</v>
      </c>
      <c r="U39" s="16">
        <v>0</v>
      </c>
      <c r="V39" s="16"/>
      <c r="W39" s="16">
        <v>4.0540540540540501E-2</v>
      </c>
      <c r="X39" s="16">
        <v>1.03092783505155E-2</v>
      </c>
      <c r="Y39" s="16">
        <v>1.9230769230769201E-2</v>
      </c>
      <c r="Z39" s="16">
        <v>4.3478260869565202E-2</v>
      </c>
      <c r="AA39" s="16">
        <v>8.1081081081081099E-2</v>
      </c>
      <c r="AB39" s="16">
        <v>2.04081632653061E-2</v>
      </c>
      <c r="AC39" s="16">
        <v>4.08163265306122E-2</v>
      </c>
      <c r="AD39" s="16">
        <v>5.5555555555555601E-2</v>
      </c>
      <c r="AE39" s="16">
        <v>2.8571428571428598E-2</v>
      </c>
      <c r="AF39" s="16">
        <v>0</v>
      </c>
      <c r="AG39" s="16">
        <v>0</v>
      </c>
      <c r="AH39" s="16">
        <v>0</v>
      </c>
      <c r="AI39" s="16"/>
      <c r="AJ39" s="16">
        <v>5.9701492537313397E-2</v>
      </c>
      <c r="AK39" s="16">
        <v>0.04</v>
      </c>
      <c r="AL39" s="16">
        <v>1.72413793103448E-2</v>
      </c>
      <c r="AM39" s="16">
        <v>2.1276595744680899E-2</v>
      </c>
      <c r="AN39" s="16">
        <v>3.7037037037037E-2</v>
      </c>
      <c r="AO39" s="16"/>
      <c r="AP39" s="16">
        <v>3.3149171270718203E-2</v>
      </c>
      <c r="AQ39" s="16">
        <v>2.4E-2</v>
      </c>
      <c r="AR39" s="16">
        <v>0</v>
      </c>
      <c r="AS39" s="16"/>
      <c r="AT39" s="16">
        <v>3.03030303030303E-2</v>
      </c>
      <c r="AU39" s="16">
        <v>1.9292604501607701E-2</v>
      </c>
      <c r="AV39" s="16">
        <v>0.11111111111111099</v>
      </c>
      <c r="AW39" s="16">
        <v>0</v>
      </c>
      <c r="AX39" s="16"/>
      <c r="AY39" s="16">
        <v>5.4054054054054099E-2</v>
      </c>
      <c r="AZ39" s="16">
        <v>2.7600849256900199E-2</v>
      </c>
      <c r="BA39" s="16"/>
      <c r="BB39" s="16">
        <v>2.7777777777777801E-2</v>
      </c>
      <c r="BC39" s="16">
        <v>2.3809523809523801E-2</v>
      </c>
      <c r="BD39" s="16">
        <v>3.1152647975077899E-2</v>
      </c>
      <c r="BE39" s="16">
        <v>2.9850746268656699E-2</v>
      </c>
      <c r="BF39" s="16"/>
      <c r="BG39" s="16">
        <v>0</v>
      </c>
      <c r="BH39" s="16">
        <v>2.8571428571428598E-2</v>
      </c>
      <c r="BI39" s="16">
        <v>4.0540540540540501E-2</v>
      </c>
      <c r="BJ39" s="16">
        <v>0</v>
      </c>
      <c r="BK39" s="16">
        <v>7.4074074074074098E-2</v>
      </c>
      <c r="BL39" s="16">
        <v>0</v>
      </c>
    </row>
    <row r="40" spans="2:64" x14ac:dyDescent="0.35">
      <c r="B40" t="s">
        <v>106</v>
      </c>
      <c r="C40" s="16">
        <v>6.1023622047244097E-2</v>
      </c>
      <c r="D40" s="16">
        <v>0.13793103448275901</v>
      </c>
      <c r="E40" s="16">
        <v>0.109375</v>
      </c>
      <c r="F40" s="16">
        <v>8.5106382978723402E-2</v>
      </c>
      <c r="G40" s="16">
        <v>1.84049079754601E-2</v>
      </c>
      <c r="H40" s="16">
        <v>5.6962025316455701E-2</v>
      </c>
      <c r="I40" s="16"/>
      <c r="J40" s="16">
        <v>6.2937062937062901E-2</v>
      </c>
      <c r="K40" s="16">
        <v>5.8823529411764698E-2</v>
      </c>
      <c r="L40" s="16"/>
      <c r="M40" s="16">
        <v>7.8947368421052599E-2</v>
      </c>
      <c r="N40" s="16">
        <v>0.01</v>
      </c>
      <c r="O40" s="16">
        <v>6.6666666666666693E-2</v>
      </c>
      <c r="P40" s="16">
        <v>0.05</v>
      </c>
      <c r="Q40" s="16"/>
      <c r="R40" s="16">
        <v>7.1999999999999995E-2</v>
      </c>
      <c r="S40" s="16">
        <v>7.4074074074074098E-2</v>
      </c>
      <c r="T40" s="16">
        <v>4.5751633986928102E-2</v>
      </c>
      <c r="U40" s="16">
        <v>0</v>
      </c>
      <c r="V40" s="16"/>
      <c r="W40" s="16">
        <v>4.0540540540540501E-2</v>
      </c>
      <c r="X40" s="16">
        <v>4.1237113402061903E-2</v>
      </c>
      <c r="Y40" s="16">
        <v>5.7692307692307702E-2</v>
      </c>
      <c r="Z40" s="16">
        <v>6.5217391304347797E-2</v>
      </c>
      <c r="AA40" s="16">
        <v>0.108108108108108</v>
      </c>
      <c r="AB40" s="16">
        <v>8.1632653061224497E-2</v>
      </c>
      <c r="AC40" s="16">
        <v>0.122448979591837</v>
      </c>
      <c r="AD40" s="16">
        <v>0</v>
      </c>
      <c r="AE40" s="16">
        <v>2.8571428571428598E-2</v>
      </c>
      <c r="AF40" s="16">
        <v>3.5714285714285698E-2</v>
      </c>
      <c r="AG40" s="16">
        <v>0.05</v>
      </c>
      <c r="AH40" s="16">
        <v>0.33333333333333298</v>
      </c>
      <c r="AI40" s="16"/>
      <c r="AJ40" s="16">
        <v>4.47761194029851E-2</v>
      </c>
      <c r="AK40" s="16">
        <v>2.66666666666667E-2</v>
      </c>
      <c r="AL40" s="16">
        <v>5.1724137931034503E-2</v>
      </c>
      <c r="AM40" s="16">
        <v>8.5106382978723402E-2</v>
      </c>
      <c r="AN40" s="16">
        <v>0.148148148148148</v>
      </c>
      <c r="AO40" s="16"/>
      <c r="AP40" s="16">
        <v>6.0773480662983402E-2</v>
      </c>
      <c r="AQ40" s="16">
        <v>6.4000000000000001E-2</v>
      </c>
      <c r="AR40" s="16">
        <v>4.7619047619047603E-2</v>
      </c>
      <c r="AS40" s="16"/>
      <c r="AT40" s="16">
        <v>7.5757575757575801E-2</v>
      </c>
      <c r="AU40" s="16">
        <v>5.78778135048231E-2</v>
      </c>
      <c r="AV40" s="16">
        <v>6.6666666666666693E-2</v>
      </c>
      <c r="AW40" s="16">
        <v>0</v>
      </c>
      <c r="AX40" s="16"/>
      <c r="AY40" s="16">
        <v>0.108108108108108</v>
      </c>
      <c r="AZ40" s="16">
        <v>5.7324840764331197E-2</v>
      </c>
      <c r="BA40" s="16"/>
      <c r="BB40" s="16">
        <v>5.5555555555555601E-2</v>
      </c>
      <c r="BC40" s="16">
        <v>8.3333333333333301E-2</v>
      </c>
      <c r="BD40" s="16">
        <v>5.9190031152648002E-2</v>
      </c>
      <c r="BE40" s="16">
        <v>4.47761194029851E-2</v>
      </c>
      <c r="BF40" s="16"/>
      <c r="BG40" s="16">
        <v>8.0645161290322606E-2</v>
      </c>
      <c r="BH40" s="16">
        <v>5.7142857142857099E-2</v>
      </c>
      <c r="BI40" s="16">
        <v>6.7567567567567599E-2</v>
      </c>
      <c r="BJ40" s="16">
        <v>8.6956521739130405E-2</v>
      </c>
      <c r="BK40" s="16">
        <v>0</v>
      </c>
      <c r="BL40" s="16">
        <v>0</v>
      </c>
    </row>
    <row r="41" spans="2:64" x14ac:dyDescent="0.35">
      <c r="B41" t="s">
        <v>107</v>
      </c>
      <c r="C41" s="16">
        <v>0.10629921259842499</v>
      </c>
      <c r="D41" s="16">
        <v>0.10344827586206901</v>
      </c>
      <c r="E41" s="16">
        <v>0.140625</v>
      </c>
      <c r="F41" s="16">
        <v>0.117021276595745</v>
      </c>
      <c r="G41" s="16">
        <v>9.8159509202454004E-2</v>
      </c>
      <c r="H41" s="16">
        <v>9.49367088607595E-2</v>
      </c>
      <c r="I41" s="16"/>
      <c r="J41" s="16">
        <v>0.111888111888112</v>
      </c>
      <c r="K41" s="16">
        <v>9.9547511312217202E-2</v>
      </c>
      <c r="L41" s="16"/>
      <c r="M41" s="16">
        <v>0.105263157894737</v>
      </c>
      <c r="N41" s="16">
        <v>0.11</v>
      </c>
      <c r="O41" s="16">
        <v>0.1</v>
      </c>
      <c r="P41" s="16">
        <v>0.125</v>
      </c>
      <c r="Q41" s="16"/>
      <c r="R41" s="16">
        <v>0.124</v>
      </c>
      <c r="S41" s="16">
        <v>3.7037037037037E-2</v>
      </c>
      <c r="T41" s="16">
        <v>0.10457516339869299</v>
      </c>
      <c r="U41" s="16">
        <v>0.16666666666666699</v>
      </c>
      <c r="V41" s="16"/>
      <c r="W41" s="16">
        <v>0.21621621621621601</v>
      </c>
      <c r="X41" s="16">
        <v>0.10309278350515499</v>
      </c>
      <c r="Y41" s="16">
        <v>9.6153846153846201E-2</v>
      </c>
      <c r="Z41" s="16">
        <v>2.1739130434782601E-2</v>
      </c>
      <c r="AA41" s="16">
        <v>2.7027027027027001E-2</v>
      </c>
      <c r="AB41" s="16">
        <v>6.1224489795918401E-2</v>
      </c>
      <c r="AC41" s="16">
        <v>0.14285714285714299</v>
      </c>
      <c r="AD41" s="16">
        <v>0.27777777777777801</v>
      </c>
      <c r="AE41" s="16">
        <v>5.7142857142857099E-2</v>
      </c>
      <c r="AF41" s="16">
        <v>3.5714285714285698E-2</v>
      </c>
      <c r="AG41" s="16">
        <v>0.15</v>
      </c>
      <c r="AH41" s="16">
        <v>0</v>
      </c>
      <c r="AI41" s="16"/>
      <c r="AJ41" s="16">
        <v>0.17910447761194001</v>
      </c>
      <c r="AK41" s="16">
        <v>6.6666666666666693E-2</v>
      </c>
      <c r="AL41" s="16">
        <v>0.109195402298851</v>
      </c>
      <c r="AM41" s="16">
        <v>6.3829787234042507E-2</v>
      </c>
      <c r="AN41" s="16">
        <v>7.4074074074074098E-2</v>
      </c>
      <c r="AO41" s="16"/>
      <c r="AP41" s="16">
        <v>9.3922651933701695E-2</v>
      </c>
      <c r="AQ41" s="16">
        <v>0.12</v>
      </c>
      <c r="AR41" s="16">
        <v>0.238095238095238</v>
      </c>
      <c r="AS41" s="16"/>
      <c r="AT41" s="16">
        <v>0.15909090909090901</v>
      </c>
      <c r="AU41" s="16">
        <v>8.0385852090032198E-2</v>
      </c>
      <c r="AV41" s="16">
        <v>0.133333333333333</v>
      </c>
      <c r="AW41" s="16">
        <v>0.1</v>
      </c>
      <c r="AX41" s="16"/>
      <c r="AY41" s="16">
        <v>0.162162162162162</v>
      </c>
      <c r="AZ41" s="16">
        <v>0.101910828025478</v>
      </c>
      <c r="BA41" s="16"/>
      <c r="BB41" s="16">
        <v>0.13888888888888901</v>
      </c>
      <c r="BC41" s="16">
        <v>8.3333333333333301E-2</v>
      </c>
      <c r="BD41" s="16">
        <v>0.109034267912773</v>
      </c>
      <c r="BE41" s="16">
        <v>0.104477611940299</v>
      </c>
      <c r="BF41" s="16"/>
      <c r="BG41" s="16">
        <v>4.8387096774193498E-2</v>
      </c>
      <c r="BH41" s="16">
        <v>0.118367346938776</v>
      </c>
      <c r="BI41" s="16">
        <v>0.108108108108108</v>
      </c>
      <c r="BJ41" s="16">
        <v>0.217391304347826</v>
      </c>
      <c r="BK41" s="16">
        <v>3.7037037037037E-2</v>
      </c>
      <c r="BL41" s="16">
        <v>0</v>
      </c>
    </row>
    <row r="42" spans="2:64" x14ac:dyDescent="0.35">
      <c r="B42" t="s">
        <v>108</v>
      </c>
      <c r="C42" s="16">
        <v>0.68700787401574803</v>
      </c>
      <c r="D42" s="16">
        <v>0.58620689655172398</v>
      </c>
      <c r="E42" s="16">
        <v>0.53125</v>
      </c>
      <c r="F42" s="16">
        <v>0.63829787234042601</v>
      </c>
      <c r="G42" s="16">
        <v>0.71779141104294497</v>
      </c>
      <c r="H42" s="16">
        <v>0.765822784810127</v>
      </c>
      <c r="I42" s="16"/>
      <c r="J42" s="16">
        <v>0.68181818181818199</v>
      </c>
      <c r="K42" s="16">
        <v>0.69230769230769196</v>
      </c>
      <c r="L42" s="16"/>
      <c r="M42" s="16">
        <v>0.71052631578947401</v>
      </c>
      <c r="N42" s="16">
        <v>0.71</v>
      </c>
      <c r="O42" s="16">
        <v>0.483333333333333</v>
      </c>
      <c r="P42" s="16">
        <v>0.72499999999999998</v>
      </c>
      <c r="Q42" s="16"/>
      <c r="R42" s="16">
        <v>0.65200000000000002</v>
      </c>
      <c r="S42" s="16">
        <v>0.67901234567901203</v>
      </c>
      <c r="T42" s="16">
        <v>0.76470588235294101</v>
      </c>
      <c r="U42" s="16">
        <v>0.58333333333333304</v>
      </c>
      <c r="V42" s="16"/>
      <c r="W42" s="16">
        <v>0.59459459459459496</v>
      </c>
      <c r="X42" s="16">
        <v>0.731958762886598</v>
      </c>
      <c r="Y42" s="16">
        <v>0.73076923076923095</v>
      </c>
      <c r="Z42" s="16">
        <v>0.80434782608695699</v>
      </c>
      <c r="AA42" s="16">
        <v>0.62162162162162204</v>
      </c>
      <c r="AB42" s="16">
        <v>0.71428571428571397</v>
      </c>
      <c r="AC42" s="16">
        <v>0.59183673469387799</v>
      </c>
      <c r="AD42" s="16">
        <v>0.44444444444444398</v>
      </c>
      <c r="AE42" s="16">
        <v>0.74285714285714299</v>
      </c>
      <c r="AF42" s="16">
        <v>0.82142857142857095</v>
      </c>
      <c r="AG42" s="16">
        <v>0.65</v>
      </c>
      <c r="AH42" s="16">
        <v>0.66666666666666696</v>
      </c>
      <c r="AI42" s="16"/>
      <c r="AJ42" s="16">
        <v>0.52238805970149205</v>
      </c>
      <c r="AK42" s="16">
        <v>0.73333333333333295</v>
      </c>
      <c r="AL42" s="16">
        <v>0.74712643678160895</v>
      </c>
      <c r="AM42" s="16">
        <v>0.75531914893617003</v>
      </c>
      <c r="AN42" s="16">
        <v>0.62962962962962998</v>
      </c>
      <c r="AO42" s="16"/>
      <c r="AP42" s="16">
        <v>0.70165745856353601</v>
      </c>
      <c r="AQ42" s="16">
        <v>0.66400000000000003</v>
      </c>
      <c r="AR42" s="16">
        <v>0.57142857142857095</v>
      </c>
      <c r="AS42" s="16"/>
      <c r="AT42" s="16">
        <v>0.56818181818181801</v>
      </c>
      <c r="AU42" s="16">
        <v>0.75884244372990395</v>
      </c>
      <c r="AV42" s="16">
        <v>0.6</v>
      </c>
      <c r="AW42" s="16">
        <v>0.55000000000000004</v>
      </c>
      <c r="AX42" s="16"/>
      <c r="AY42" s="16">
        <v>0.51351351351351304</v>
      </c>
      <c r="AZ42" s="16">
        <v>0.70063694267515897</v>
      </c>
      <c r="BA42" s="16"/>
      <c r="BB42" s="16">
        <v>0.63888888888888895</v>
      </c>
      <c r="BC42" s="16">
        <v>0.702380952380952</v>
      </c>
      <c r="BD42" s="16">
        <v>0.70404984423675998</v>
      </c>
      <c r="BE42" s="16">
        <v>0.61194029850746301</v>
      </c>
      <c r="BF42" s="16"/>
      <c r="BG42" s="16">
        <v>0.85483870967741904</v>
      </c>
      <c r="BH42" s="16">
        <v>0.69795918367346899</v>
      </c>
      <c r="BI42" s="16">
        <v>0.61486486486486502</v>
      </c>
      <c r="BJ42" s="16">
        <v>0.52173913043478304</v>
      </c>
      <c r="BK42" s="16">
        <v>0.77777777777777801</v>
      </c>
      <c r="BL42" s="16">
        <v>0.33333333333333298</v>
      </c>
    </row>
    <row r="43" spans="2:64" x14ac:dyDescent="0.35">
      <c r="B43" t="s">
        <v>61</v>
      </c>
      <c r="C43" s="16">
        <v>1.5748031496062999E-2</v>
      </c>
      <c r="D43" s="16">
        <v>3.4482758620689703E-2</v>
      </c>
      <c r="E43" s="16">
        <v>1.5625E-2</v>
      </c>
      <c r="F43" s="16">
        <v>2.1276595744680899E-2</v>
      </c>
      <c r="G43" s="16">
        <v>1.84049079754601E-2</v>
      </c>
      <c r="H43" s="16">
        <v>6.3291139240506302E-3</v>
      </c>
      <c r="I43" s="16"/>
      <c r="J43" s="16">
        <v>1.3986013986014E-2</v>
      </c>
      <c r="K43" s="16">
        <v>1.8099547511312201E-2</v>
      </c>
      <c r="L43" s="16"/>
      <c r="M43" s="16">
        <v>6.5789473684210497E-3</v>
      </c>
      <c r="N43" s="16">
        <v>0.01</v>
      </c>
      <c r="O43" s="16">
        <v>8.3333333333333301E-2</v>
      </c>
      <c r="P43" s="16">
        <v>0</v>
      </c>
      <c r="Q43" s="16"/>
      <c r="R43" s="16">
        <v>1.2E-2</v>
      </c>
      <c r="S43" s="16">
        <v>3.7037037037037E-2</v>
      </c>
      <c r="T43" s="16">
        <v>6.5359477124183E-3</v>
      </c>
      <c r="U43" s="16">
        <v>4.1666666666666699E-2</v>
      </c>
      <c r="V43" s="16"/>
      <c r="W43" s="16">
        <v>1.35135135135135E-2</v>
      </c>
      <c r="X43" s="16">
        <v>0</v>
      </c>
      <c r="Y43" s="16">
        <v>1.9230769230769201E-2</v>
      </c>
      <c r="Z43" s="16">
        <v>0</v>
      </c>
      <c r="AA43" s="16">
        <v>0</v>
      </c>
      <c r="AB43" s="16">
        <v>4.08163265306122E-2</v>
      </c>
      <c r="AC43" s="16">
        <v>4.08163265306122E-2</v>
      </c>
      <c r="AD43" s="16">
        <v>5.5555555555555601E-2</v>
      </c>
      <c r="AE43" s="16">
        <v>0</v>
      </c>
      <c r="AF43" s="16">
        <v>3.5714285714285698E-2</v>
      </c>
      <c r="AG43" s="16">
        <v>0</v>
      </c>
      <c r="AH43" s="16">
        <v>0</v>
      </c>
      <c r="AI43" s="16"/>
      <c r="AJ43" s="16">
        <v>1.49253731343284E-2</v>
      </c>
      <c r="AK43" s="16">
        <v>2.66666666666667E-2</v>
      </c>
      <c r="AL43" s="16">
        <v>5.74712643678161E-3</v>
      </c>
      <c r="AM43" s="16">
        <v>1.0638297872340399E-2</v>
      </c>
      <c r="AN43" s="16">
        <v>7.4074074074074098E-2</v>
      </c>
      <c r="AO43" s="16"/>
      <c r="AP43" s="16">
        <v>1.38121546961326E-2</v>
      </c>
      <c r="AQ43" s="16">
        <v>2.4E-2</v>
      </c>
      <c r="AR43" s="16">
        <v>0</v>
      </c>
      <c r="AS43" s="16"/>
      <c r="AT43" s="16">
        <v>2.27272727272727E-2</v>
      </c>
      <c r="AU43" s="16">
        <v>9.6463022508038593E-3</v>
      </c>
      <c r="AV43" s="16">
        <v>2.2222222222222199E-2</v>
      </c>
      <c r="AW43" s="16">
        <v>0.05</v>
      </c>
      <c r="AX43" s="16"/>
      <c r="AY43" s="16">
        <v>2.7027027027027001E-2</v>
      </c>
      <c r="AZ43" s="16">
        <v>1.4861995753715501E-2</v>
      </c>
      <c r="BA43" s="16"/>
      <c r="BB43" s="16">
        <v>5.5555555555555601E-2</v>
      </c>
      <c r="BC43" s="16">
        <v>0</v>
      </c>
      <c r="BD43" s="16">
        <v>1.5576323987538899E-2</v>
      </c>
      <c r="BE43" s="16">
        <v>1.49253731343284E-2</v>
      </c>
      <c r="BF43" s="16"/>
      <c r="BG43" s="16">
        <v>0</v>
      </c>
      <c r="BH43" s="16">
        <v>1.2244897959183701E-2</v>
      </c>
      <c r="BI43" s="16">
        <v>2.7027027027027001E-2</v>
      </c>
      <c r="BJ43" s="16">
        <v>0</v>
      </c>
      <c r="BK43" s="16">
        <v>3.7037037037037E-2</v>
      </c>
      <c r="BL43" s="16">
        <v>0</v>
      </c>
    </row>
    <row r="44" spans="2:64" x14ac:dyDescent="0.3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row>
    <row r="45" spans="2:64" x14ac:dyDescent="0.35">
      <c r="B45" s="5" t="s">
        <v>120</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row>
    <row r="46" spans="2:64" x14ac:dyDescent="0.35">
      <c r="B46" s="23" t="s">
        <v>97</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row>
    <row r="47" spans="2:64" x14ac:dyDescent="0.35">
      <c r="B47" t="s">
        <v>110</v>
      </c>
      <c r="C47" s="16">
        <v>0.26377952755905498</v>
      </c>
      <c r="D47" s="16">
        <v>0.48275862068965503</v>
      </c>
      <c r="E47" s="16">
        <v>0.40625</v>
      </c>
      <c r="F47" s="16">
        <v>0.28723404255319201</v>
      </c>
      <c r="G47" s="16">
        <v>0.26380368098159501</v>
      </c>
      <c r="H47" s="16">
        <v>0.151898734177215</v>
      </c>
      <c r="I47" s="16"/>
      <c r="J47" s="16">
        <v>0.241258741258741</v>
      </c>
      <c r="K47" s="16">
        <v>0.289592760180996</v>
      </c>
      <c r="L47" s="16"/>
      <c r="M47" s="16">
        <v>0.27631578947368401</v>
      </c>
      <c r="N47" s="16">
        <v>0.27</v>
      </c>
      <c r="O47" s="16">
        <v>0.266666666666667</v>
      </c>
      <c r="P47" s="16">
        <v>0.15</v>
      </c>
      <c r="Q47" s="16"/>
      <c r="R47" s="16">
        <v>0.33200000000000002</v>
      </c>
      <c r="S47" s="16">
        <v>0.24691358024691401</v>
      </c>
      <c r="T47" s="16">
        <v>0.15686274509803899</v>
      </c>
      <c r="U47" s="16">
        <v>0.29166666666666702</v>
      </c>
      <c r="V47" s="16"/>
      <c r="W47" s="16">
        <v>0.20270270270270299</v>
      </c>
      <c r="X47" s="16">
        <v>0.15463917525773199</v>
      </c>
      <c r="Y47" s="16">
        <v>0.230769230769231</v>
      </c>
      <c r="Z47" s="16">
        <v>0.23913043478260901</v>
      </c>
      <c r="AA47" s="16">
        <v>0.27027027027027001</v>
      </c>
      <c r="AB47" s="16">
        <v>0.40816326530612201</v>
      </c>
      <c r="AC47" s="16">
        <v>0.32653061224489799</v>
      </c>
      <c r="AD47" s="16">
        <v>0.55555555555555602</v>
      </c>
      <c r="AE47" s="16">
        <v>0.28571428571428598</v>
      </c>
      <c r="AF47" s="16">
        <v>0.17857142857142899</v>
      </c>
      <c r="AG47" s="16">
        <v>0.5</v>
      </c>
      <c r="AH47" s="16">
        <v>0</v>
      </c>
      <c r="AI47" s="16"/>
      <c r="AJ47" s="16">
        <v>0.20895522388059701</v>
      </c>
      <c r="AK47" s="16">
        <v>0.22666666666666699</v>
      </c>
      <c r="AL47" s="16">
        <v>0.31609195402298901</v>
      </c>
      <c r="AM47" s="16">
        <v>0.28723404255319201</v>
      </c>
      <c r="AN47" s="16">
        <v>0.33333333333333298</v>
      </c>
      <c r="AO47" s="16"/>
      <c r="AP47" s="16">
        <v>0.262430939226519</v>
      </c>
      <c r="AQ47" s="16">
        <v>0.27200000000000002</v>
      </c>
      <c r="AR47" s="16">
        <v>0.238095238095238</v>
      </c>
      <c r="AS47" s="16"/>
      <c r="AT47" s="16">
        <v>0.28030303030303</v>
      </c>
      <c r="AU47" s="16">
        <v>0.25080385852089998</v>
      </c>
      <c r="AV47" s="16">
        <v>0.31111111111111101</v>
      </c>
      <c r="AW47" s="16">
        <v>0.25</v>
      </c>
      <c r="AX47" s="16"/>
      <c r="AY47" s="16">
        <v>0.24324324324324301</v>
      </c>
      <c r="AZ47" s="16">
        <v>0.26539278131634803</v>
      </c>
      <c r="BA47" s="16"/>
      <c r="BB47" s="16">
        <v>0.36111111111111099</v>
      </c>
      <c r="BC47" s="16">
        <v>0.238095238095238</v>
      </c>
      <c r="BD47" s="16">
        <v>0.274143302180685</v>
      </c>
      <c r="BE47" s="16">
        <v>0.19402985074626899</v>
      </c>
      <c r="BF47" s="16"/>
      <c r="BG47" s="16">
        <v>0.30645161290322598</v>
      </c>
      <c r="BH47" s="16">
        <v>0.27346938775510199</v>
      </c>
      <c r="BI47" s="16">
        <v>0.27027027027027001</v>
      </c>
      <c r="BJ47" s="16">
        <v>0.13043478260869601</v>
      </c>
      <c r="BK47" s="16">
        <v>0.18518518518518501</v>
      </c>
      <c r="BL47" s="16">
        <v>0</v>
      </c>
    </row>
    <row r="48" spans="2:64" x14ac:dyDescent="0.35">
      <c r="B48" t="s">
        <v>111</v>
      </c>
      <c r="C48" s="16">
        <v>0.30708661417322802</v>
      </c>
      <c r="D48" s="16">
        <v>0.20689655172413801</v>
      </c>
      <c r="E48" s="16">
        <v>0.125</v>
      </c>
      <c r="F48" s="16">
        <v>0.319148936170213</v>
      </c>
      <c r="G48" s="16">
        <v>0.28834355828220898</v>
      </c>
      <c r="H48" s="16">
        <v>0.411392405063291</v>
      </c>
      <c r="I48" s="16"/>
      <c r="J48" s="16">
        <v>0.32867132867132898</v>
      </c>
      <c r="K48" s="16">
        <v>0.28054298642533898</v>
      </c>
      <c r="L48" s="16"/>
      <c r="M48" s="16">
        <v>0.32894736842105299</v>
      </c>
      <c r="N48" s="16">
        <v>0.33</v>
      </c>
      <c r="O48" s="16">
        <v>0.18333333333333299</v>
      </c>
      <c r="P48" s="16">
        <v>0.22500000000000001</v>
      </c>
      <c r="Q48" s="16"/>
      <c r="R48" s="16">
        <v>0.26</v>
      </c>
      <c r="S48" s="16">
        <v>0.33333333333333298</v>
      </c>
      <c r="T48" s="16">
        <v>0.39215686274509798</v>
      </c>
      <c r="U48" s="16">
        <v>0.16666666666666699</v>
      </c>
      <c r="V48" s="16"/>
      <c r="W48" s="16">
        <v>0.41891891891891903</v>
      </c>
      <c r="X48" s="16">
        <v>0.39175257731958801</v>
      </c>
      <c r="Y48" s="16">
        <v>0.30769230769230799</v>
      </c>
      <c r="Z48" s="16">
        <v>0.34782608695652201</v>
      </c>
      <c r="AA48" s="16">
        <v>0.29729729729729698</v>
      </c>
      <c r="AB48" s="16">
        <v>0.22448979591836701</v>
      </c>
      <c r="AC48" s="16">
        <v>0.22448979591836701</v>
      </c>
      <c r="AD48" s="16">
        <v>0.11111111111111099</v>
      </c>
      <c r="AE48" s="16">
        <v>0.28571428571428598</v>
      </c>
      <c r="AF48" s="16">
        <v>0.25</v>
      </c>
      <c r="AG48" s="16">
        <v>0.15</v>
      </c>
      <c r="AH48" s="16">
        <v>0</v>
      </c>
      <c r="AI48" s="16"/>
      <c r="AJ48" s="16">
        <v>0.38805970149253699</v>
      </c>
      <c r="AK48" s="16">
        <v>0.37333333333333302</v>
      </c>
      <c r="AL48" s="16">
        <v>0.27011494252873602</v>
      </c>
      <c r="AM48" s="16">
        <v>0.29787234042553201</v>
      </c>
      <c r="AN48" s="16">
        <v>0.18518518518518501</v>
      </c>
      <c r="AO48" s="16"/>
      <c r="AP48" s="16">
        <v>0.30939226519336999</v>
      </c>
      <c r="AQ48" s="16">
        <v>0.29599999999999999</v>
      </c>
      <c r="AR48" s="16">
        <v>0.33333333333333298</v>
      </c>
      <c r="AS48" s="16"/>
      <c r="AT48" s="16">
        <v>0.25</v>
      </c>
      <c r="AU48" s="16">
        <v>0.34726688102893899</v>
      </c>
      <c r="AV48" s="16">
        <v>0.24444444444444399</v>
      </c>
      <c r="AW48" s="16">
        <v>0.2</v>
      </c>
      <c r="AX48" s="16"/>
      <c r="AY48" s="16">
        <v>0.32432432432432401</v>
      </c>
      <c r="AZ48" s="16">
        <v>0.305732484076433</v>
      </c>
      <c r="BA48" s="16"/>
      <c r="BB48" s="16">
        <v>0.22222222222222199</v>
      </c>
      <c r="BC48" s="16">
        <v>0.34523809523809501</v>
      </c>
      <c r="BD48" s="16">
        <v>0.30218068535825499</v>
      </c>
      <c r="BE48" s="16">
        <v>0.328358208955224</v>
      </c>
      <c r="BF48" s="16"/>
      <c r="BG48" s="16">
        <v>0.19354838709677399</v>
      </c>
      <c r="BH48" s="16">
        <v>0.28163265306122398</v>
      </c>
      <c r="BI48" s="16">
        <v>0.337837837837838</v>
      </c>
      <c r="BJ48" s="16">
        <v>0.52173913043478304</v>
      </c>
      <c r="BK48" s="16">
        <v>0.407407407407407</v>
      </c>
      <c r="BL48" s="16">
        <v>0.66666666666666696</v>
      </c>
    </row>
    <row r="49" spans="2:64" x14ac:dyDescent="0.35">
      <c r="B49" t="s">
        <v>112</v>
      </c>
      <c r="C49" s="16">
        <v>0.12007874015748</v>
      </c>
      <c r="D49" s="16">
        <v>0.10344827586206901</v>
      </c>
      <c r="E49" s="16">
        <v>0.109375</v>
      </c>
      <c r="F49" s="16">
        <v>9.5744680851063801E-2</v>
      </c>
      <c r="G49" s="16">
        <v>0.14110429447852799</v>
      </c>
      <c r="H49" s="16">
        <v>0.120253164556962</v>
      </c>
      <c r="I49" s="16"/>
      <c r="J49" s="16">
        <v>0.11888111888111901</v>
      </c>
      <c r="K49" s="16">
        <v>0.122171945701357</v>
      </c>
      <c r="L49" s="16"/>
      <c r="M49" s="16">
        <v>0.134868421052632</v>
      </c>
      <c r="N49" s="16">
        <v>0.12</v>
      </c>
      <c r="O49" s="16">
        <v>6.6666666666666693E-2</v>
      </c>
      <c r="P49" s="16">
        <v>0.1</v>
      </c>
      <c r="Q49" s="16"/>
      <c r="R49" s="16">
        <v>0.128</v>
      </c>
      <c r="S49" s="16">
        <v>8.6419753086419707E-2</v>
      </c>
      <c r="T49" s="16">
        <v>0.12418300653594801</v>
      </c>
      <c r="U49" s="16">
        <v>0.125</v>
      </c>
      <c r="V49" s="16"/>
      <c r="W49" s="16">
        <v>0.108108108108108</v>
      </c>
      <c r="X49" s="16">
        <v>0.14432989690721601</v>
      </c>
      <c r="Y49" s="16">
        <v>0.17307692307692299</v>
      </c>
      <c r="Z49" s="16">
        <v>0.217391304347826</v>
      </c>
      <c r="AA49" s="16">
        <v>0.135135135135135</v>
      </c>
      <c r="AB49" s="16">
        <v>6.1224489795918401E-2</v>
      </c>
      <c r="AC49" s="16">
        <v>8.1632653061224497E-2</v>
      </c>
      <c r="AD49" s="16">
        <v>0.11111111111111099</v>
      </c>
      <c r="AE49" s="16">
        <v>5.7142857142857099E-2</v>
      </c>
      <c r="AF49" s="16">
        <v>0.107142857142857</v>
      </c>
      <c r="AG49" s="16">
        <v>0</v>
      </c>
      <c r="AH49" s="16">
        <v>0.33333333333333298</v>
      </c>
      <c r="AI49" s="16"/>
      <c r="AJ49" s="16">
        <v>7.4626865671641798E-2</v>
      </c>
      <c r="AK49" s="16">
        <v>0.133333333333333</v>
      </c>
      <c r="AL49" s="16">
        <v>0.13218390804597699</v>
      </c>
      <c r="AM49" s="16">
        <v>0.12765957446808501</v>
      </c>
      <c r="AN49" s="16">
        <v>0.11111111111111099</v>
      </c>
      <c r="AO49" s="16"/>
      <c r="AP49" s="16">
        <v>0.13535911602209899</v>
      </c>
      <c r="AQ49" s="16">
        <v>0.08</v>
      </c>
      <c r="AR49" s="16">
        <v>9.5238095238095205E-2</v>
      </c>
      <c r="AS49" s="16"/>
      <c r="AT49" s="16">
        <v>0.11363636363636399</v>
      </c>
      <c r="AU49" s="16">
        <v>0.131832797427653</v>
      </c>
      <c r="AV49" s="16">
        <v>8.8888888888888906E-2</v>
      </c>
      <c r="AW49" s="16">
        <v>0.05</v>
      </c>
      <c r="AX49" s="16"/>
      <c r="AY49" s="16">
        <v>0.18918918918918901</v>
      </c>
      <c r="AZ49" s="16">
        <v>0.11464968152866201</v>
      </c>
      <c r="BA49" s="16"/>
      <c r="BB49" s="16">
        <v>0.16666666666666699</v>
      </c>
      <c r="BC49" s="16">
        <v>0.119047619047619</v>
      </c>
      <c r="BD49" s="16">
        <v>0.124610591900312</v>
      </c>
      <c r="BE49" s="16">
        <v>7.4626865671641798E-2</v>
      </c>
      <c r="BF49" s="16"/>
      <c r="BG49" s="16">
        <v>0.225806451612903</v>
      </c>
      <c r="BH49" s="16">
        <v>0.15102040816326501</v>
      </c>
      <c r="BI49" s="16">
        <v>6.7567567567567599E-2</v>
      </c>
      <c r="BJ49" s="16">
        <v>0</v>
      </c>
      <c r="BK49" s="16">
        <v>0</v>
      </c>
      <c r="BL49" s="16">
        <v>0</v>
      </c>
    </row>
    <row r="50" spans="2:64" x14ac:dyDescent="0.35">
      <c r="B50" t="s">
        <v>113</v>
      </c>
      <c r="C50" s="16">
        <v>5.1181102362204703E-2</v>
      </c>
      <c r="D50" s="16">
        <v>0</v>
      </c>
      <c r="E50" s="16">
        <v>6.25E-2</v>
      </c>
      <c r="F50" s="16">
        <v>4.2553191489361701E-2</v>
      </c>
      <c r="G50" s="16">
        <v>3.6809815950920199E-2</v>
      </c>
      <c r="H50" s="16">
        <v>7.5949367088607597E-2</v>
      </c>
      <c r="I50" s="16"/>
      <c r="J50" s="16">
        <v>6.6433566433566404E-2</v>
      </c>
      <c r="K50" s="16">
        <v>3.1674208144796399E-2</v>
      </c>
      <c r="L50" s="16"/>
      <c r="M50" s="16">
        <v>3.2894736842105303E-2</v>
      </c>
      <c r="N50" s="16">
        <v>7.0000000000000007E-2</v>
      </c>
      <c r="O50" s="16">
        <v>8.3333333333333301E-2</v>
      </c>
      <c r="P50" s="16">
        <v>0.1</v>
      </c>
      <c r="Q50" s="16"/>
      <c r="R50" s="16">
        <v>5.1999999999999998E-2</v>
      </c>
      <c r="S50" s="16">
        <v>4.9382716049382699E-2</v>
      </c>
      <c r="T50" s="16">
        <v>5.8823529411764698E-2</v>
      </c>
      <c r="U50" s="16">
        <v>0</v>
      </c>
      <c r="V50" s="16"/>
      <c r="W50" s="16">
        <v>2.7027027027027001E-2</v>
      </c>
      <c r="X50" s="16">
        <v>2.06185567010309E-2</v>
      </c>
      <c r="Y50" s="16">
        <v>3.8461538461538498E-2</v>
      </c>
      <c r="Z50" s="16">
        <v>2.1739130434782601E-2</v>
      </c>
      <c r="AA50" s="16">
        <v>0.108108108108108</v>
      </c>
      <c r="AB50" s="16">
        <v>6.1224489795918401E-2</v>
      </c>
      <c r="AC50" s="16">
        <v>0.122448979591837</v>
      </c>
      <c r="AD50" s="16">
        <v>0</v>
      </c>
      <c r="AE50" s="16">
        <v>8.5714285714285701E-2</v>
      </c>
      <c r="AF50" s="16">
        <v>7.1428571428571397E-2</v>
      </c>
      <c r="AG50" s="16">
        <v>0.05</v>
      </c>
      <c r="AH50" s="16">
        <v>0</v>
      </c>
      <c r="AI50" s="16"/>
      <c r="AJ50" s="16">
        <v>2.9850746268656699E-2</v>
      </c>
      <c r="AK50" s="16">
        <v>0.04</v>
      </c>
      <c r="AL50" s="16">
        <v>2.8735632183908E-2</v>
      </c>
      <c r="AM50" s="16">
        <v>7.4468085106383003E-2</v>
      </c>
      <c r="AN50" s="16">
        <v>7.4074074074074098E-2</v>
      </c>
      <c r="AO50" s="16"/>
      <c r="AP50" s="16">
        <v>5.5248618784530398E-2</v>
      </c>
      <c r="AQ50" s="16">
        <v>3.2000000000000001E-2</v>
      </c>
      <c r="AR50" s="16">
        <v>9.5238095238095205E-2</v>
      </c>
      <c r="AS50" s="16"/>
      <c r="AT50" s="16">
        <v>5.3030303030302997E-2</v>
      </c>
      <c r="AU50" s="16">
        <v>5.4662379421221902E-2</v>
      </c>
      <c r="AV50" s="16">
        <v>4.4444444444444398E-2</v>
      </c>
      <c r="AW50" s="16">
        <v>0</v>
      </c>
      <c r="AX50" s="16"/>
      <c r="AY50" s="16">
        <v>8.1081081081081099E-2</v>
      </c>
      <c r="AZ50" s="16">
        <v>4.8832271762208099E-2</v>
      </c>
      <c r="BA50" s="16"/>
      <c r="BB50" s="16">
        <v>8.3333333333333301E-2</v>
      </c>
      <c r="BC50" s="16">
        <v>3.5714285714285698E-2</v>
      </c>
      <c r="BD50" s="16">
        <v>4.67289719626168E-2</v>
      </c>
      <c r="BE50" s="16">
        <v>7.4626865671641798E-2</v>
      </c>
      <c r="BF50" s="16"/>
      <c r="BG50" s="16">
        <v>1.6129032258064498E-2</v>
      </c>
      <c r="BH50" s="16">
        <v>2.04081632653061E-2</v>
      </c>
      <c r="BI50" s="16">
        <v>7.4324324324324301E-2</v>
      </c>
      <c r="BJ50" s="16">
        <v>8.6956521739130405E-2</v>
      </c>
      <c r="BK50" s="16">
        <v>0.25925925925925902</v>
      </c>
      <c r="BL50" s="16">
        <v>0</v>
      </c>
    </row>
    <row r="51" spans="2:64" x14ac:dyDescent="0.35">
      <c r="B51" t="s">
        <v>114</v>
      </c>
      <c r="C51" s="16">
        <v>4.5275590551181098E-2</v>
      </c>
      <c r="D51" s="16">
        <v>0.10344827586206901</v>
      </c>
      <c r="E51" s="16">
        <v>7.8125E-2</v>
      </c>
      <c r="F51" s="16">
        <v>5.31914893617021E-2</v>
      </c>
      <c r="G51" s="16">
        <v>4.9079754601227002E-2</v>
      </c>
      <c r="H51" s="16">
        <v>1.26582278481013E-2</v>
      </c>
      <c r="I51" s="16"/>
      <c r="J51" s="16">
        <v>4.5454545454545497E-2</v>
      </c>
      <c r="K51" s="16">
        <v>4.52488687782805E-2</v>
      </c>
      <c r="L51" s="16"/>
      <c r="M51" s="16">
        <v>4.6052631578947401E-2</v>
      </c>
      <c r="N51" s="16">
        <v>0.02</v>
      </c>
      <c r="O51" s="16">
        <v>6.6666666666666693E-2</v>
      </c>
      <c r="P51" s="16">
        <v>7.4999999999999997E-2</v>
      </c>
      <c r="Q51" s="16"/>
      <c r="R51" s="16">
        <v>0.06</v>
      </c>
      <c r="S51" s="16">
        <v>2.4691358024691398E-2</v>
      </c>
      <c r="T51" s="16">
        <v>1.9607843137254902E-2</v>
      </c>
      <c r="U51" s="16">
        <v>0.125</v>
      </c>
      <c r="V51" s="16"/>
      <c r="W51" s="16">
        <v>2.7027027027027001E-2</v>
      </c>
      <c r="X51" s="16">
        <v>5.1546391752577303E-2</v>
      </c>
      <c r="Y51" s="16">
        <v>7.69230769230769E-2</v>
      </c>
      <c r="Z51" s="16">
        <v>0</v>
      </c>
      <c r="AA51" s="16">
        <v>5.4054054054054099E-2</v>
      </c>
      <c r="AB51" s="16">
        <v>6.1224489795918401E-2</v>
      </c>
      <c r="AC51" s="16">
        <v>6.1224489795918401E-2</v>
      </c>
      <c r="AD51" s="16">
        <v>0</v>
      </c>
      <c r="AE51" s="16">
        <v>5.7142857142857099E-2</v>
      </c>
      <c r="AF51" s="16">
        <v>3.5714285714285698E-2</v>
      </c>
      <c r="AG51" s="16">
        <v>0.05</v>
      </c>
      <c r="AH51" s="16">
        <v>0</v>
      </c>
      <c r="AI51" s="16"/>
      <c r="AJ51" s="16">
        <v>2.9850746268656699E-2</v>
      </c>
      <c r="AK51" s="16">
        <v>0.04</v>
      </c>
      <c r="AL51" s="16">
        <v>5.7471264367816098E-2</v>
      </c>
      <c r="AM51" s="16">
        <v>5.31914893617021E-2</v>
      </c>
      <c r="AN51" s="16">
        <v>7.4074074074074098E-2</v>
      </c>
      <c r="AO51" s="16"/>
      <c r="AP51" s="16">
        <v>4.4198895027624301E-2</v>
      </c>
      <c r="AQ51" s="16">
        <v>4.8000000000000001E-2</v>
      </c>
      <c r="AR51" s="16">
        <v>4.7619047619047603E-2</v>
      </c>
      <c r="AS51" s="16"/>
      <c r="AT51" s="16">
        <v>6.0606060606060601E-2</v>
      </c>
      <c r="AU51" s="16">
        <v>2.8938906752411599E-2</v>
      </c>
      <c r="AV51" s="16">
        <v>0.11111111111111099</v>
      </c>
      <c r="AW51" s="16">
        <v>0.05</v>
      </c>
      <c r="AX51" s="16"/>
      <c r="AY51" s="16">
        <v>2.7027027027027001E-2</v>
      </c>
      <c r="AZ51" s="16">
        <v>4.67091295116773E-2</v>
      </c>
      <c r="BA51" s="16"/>
      <c r="BB51" s="16">
        <v>8.3333333333333301E-2</v>
      </c>
      <c r="BC51" s="16">
        <v>2.3809523809523801E-2</v>
      </c>
      <c r="BD51" s="16">
        <v>4.67289719626168E-2</v>
      </c>
      <c r="BE51" s="16">
        <v>4.47761194029851E-2</v>
      </c>
      <c r="BF51" s="16"/>
      <c r="BG51" s="16">
        <v>0.14516129032258099</v>
      </c>
      <c r="BH51" s="16">
        <v>4.4897959183673501E-2</v>
      </c>
      <c r="BI51" s="16">
        <v>6.7567567567567597E-3</v>
      </c>
      <c r="BJ51" s="16">
        <v>8.6956521739130405E-2</v>
      </c>
      <c r="BK51" s="16">
        <v>0</v>
      </c>
      <c r="BL51" s="16">
        <v>0</v>
      </c>
    </row>
    <row r="52" spans="2:64" x14ac:dyDescent="0.35">
      <c r="B52" t="s">
        <v>115</v>
      </c>
      <c r="C52" s="16">
        <v>0</v>
      </c>
      <c r="D52" s="16">
        <v>0</v>
      </c>
      <c r="E52" s="16">
        <v>0</v>
      </c>
      <c r="F52" s="16">
        <v>0</v>
      </c>
      <c r="G52" s="16">
        <v>0</v>
      </c>
      <c r="H52" s="16">
        <v>0</v>
      </c>
      <c r="I52" s="16"/>
      <c r="J52" s="16">
        <v>0</v>
      </c>
      <c r="K52" s="16">
        <v>0</v>
      </c>
      <c r="L52" s="16"/>
      <c r="M52" s="16">
        <v>0</v>
      </c>
      <c r="N52" s="16">
        <v>0</v>
      </c>
      <c r="O52" s="16">
        <v>0</v>
      </c>
      <c r="P52" s="16">
        <v>0</v>
      </c>
      <c r="Q52" s="16"/>
      <c r="R52" s="16">
        <v>0</v>
      </c>
      <c r="S52" s="16">
        <v>0</v>
      </c>
      <c r="T52" s="16">
        <v>0</v>
      </c>
      <c r="U52" s="16">
        <v>0</v>
      </c>
      <c r="V52" s="16"/>
      <c r="W52" s="16">
        <v>0</v>
      </c>
      <c r="X52" s="16">
        <v>0</v>
      </c>
      <c r="Y52" s="16">
        <v>0</v>
      </c>
      <c r="Z52" s="16">
        <v>0</v>
      </c>
      <c r="AA52" s="16">
        <v>0</v>
      </c>
      <c r="AB52" s="16">
        <v>0</v>
      </c>
      <c r="AC52" s="16">
        <v>0</v>
      </c>
      <c r="AD52" s="16">
        <v>0</v>
      </c>
      <c r="AE52" s="16">
        <v>0</v>
      </c>
      <c r="AF52" s="16">
        <v>0</v>
      </c>
      <c r="AG52" s="16">
        <v>0</v>
      </c>
      <c r="AH52" s="16">
        <v>0</v>
      </c>
      <c r="AI52" s="16"/>
      <c r="AJ52" s="16">
        <v>0</v>
      </c>
      <c r="AK52" s="16">
        <v>0</v>
      </c>
      <c r="AL52" s="16">
        <v>0</v>
      </c>
      <c r="AM52" s="16">
        <v>0</v>
      </c>
      <c r="AN52" s="16">
        <v>0</v>
      </c>
      <c r="AO52" s="16"/>
      <c r="AP52" s="16">
        <v>0</v>
      </c>
      <c r="AQ52" s="16">
        <v>0</v>
      </c>
      <c r="AR52" s="16">
        <v>0</v>
      </c>
      <c r="AS52" s="16"/>
      <c r="AT52" s="16">
        <v>0</v>
      </c>
      <c r="AU52" s="16">
        <v>0</v>
      </c>
      <c r="AV52" s="16">
        <v>0</v>
      </c>
      <c r="AW52" s="16">
        <v>0</v>
      </c>
      <c r="AX52" s="16"/>
      <c r="AY52" s="16">
        <v>0</v>
      </c>
      <c r="AZ52" s="16">
        <v>0</v>
      </c>
      <c r="BA52" s="16"/>
      <c r="BB52" s="16">
        <v>0</v>
      </c>
      <c r="BC52" s="16">
        <v>0</v>
      </c>
      <c r="BD52" s="16">
        <v>0</v>
      </c>
      <c r="BE52" s="16">
        <v>0</v>
      </c>
      <c r="BF52" s="16"/>
      <c r="BG52" s="16">
        <v>0</v>
      </c>
      <c r="BH52" s="16">
        <v>0</v>
      </c>
      <c r="BI52" s="16">
        <v>0</v>
      </c>
      <c r="BJ52" s="16">
        <v>0</v>
      </c>
      <c r="BK52" s="16">
        <v>0</v>
      </c>
      <c r="BL52" s="16">
        <v>0</v>
      </c>
    </row>
    <row r="53" spans="2:64" x14ac:dyDescent="0.35">
      <c r="B53" t="s">
        <v>116</v>
      </c>
      <c r="C53" s="16">
        <v>0</v>
      </c>
      <c r="D53" s="16">
        <v>0</v>
      </c>
      <c r="E53" s="16">
        <v>0</v>
      </c>
      <c r="F53" s="16">
        <v>0</v>
      </c>
      <c r="G53" s="16">
        <v>0</v>
      </c>
      <c r="H53" s="16">
        <v>0</v>
      </c>
      <c r="I53" s="16"/>
      <c r="J53" s="16">
        <v>0</v>
      </c>
      <c r="K53" s="16">
        <v>0</v>
      </c>
      <c r="L53" s="16"/>
      <c r="M53" s="16">
        <v>0</v>
      </c>
      <c r="N53" s="16">
        <v>0</v>
      </c>
      <c r="O53" s="16">
        <v>0</v>
      </c>
      <c r="P53" s="16">
        <v>0</v>
      </c>
      <c r="Q53" s="16"/>
      <c r="R53" s="16">
        <v>0</v>
      </c>
      <c r="S53" s="16">
        <v>0</v>
      </c>
      <c r="T53" s="16">
        <v>0</v>
      </c>
      <c r="U53" s="16">
        <v>0</v>
      </c>
      <c r="V53" s="16"/>
      <c r="W53" s="16">
        <v>0</v>
      </c>
      <c r="X53" s="16">
        <v>0</v>
      </c>
      <c r="Y53" s="16">
        <v>0</v>
      </c>
      <c r="Z53" s="16">
        <v>0</v>
      </c>
      <c r="AA53" s="16">
        <v>0</v>
      </c>
      <c r="AB53" s="16">
        <v>0</v>
      </c>
      <c r="AC53" s="16">
        <v>0</v>
      </c>
      <c r="AD53" s="16">
        <v>0</v>
      </c>
      <c r="AE53" s="16">
        <v>0</v>
      </c>
      <c r="AF53" s="16">
        <v>0</v>
      </c>
      <c r="AG53" s="16">
        <v>0</v>
      </c>
      <c r="AH53" s="16">
        <v>0</v>
      </c>
      <c r="AI53" s="16"/>
      <c r="AJ53" s="16">
        <v>0</v>
      </c>
      <c r="AK53" s="16">
        <v>0</v>
      </c>
      <c r="AL53" s="16">
        <v>0</v>
      </c>
      <c r="AM53" s="16">
        <v>0</v>
      </c>
      <c r="AN53" s="16">
        <v>0</v>
      </c>
      <c r="AO53" s="16"/>
      <c r="AP53" s="16">
        <v>0</v>
      </c>
      <c r="AQ53" s="16">
        <v>0</v>
      </c>
      <c r="AR53" s="16">
        <v>0</v>
      </c>
      <c r="AS53" s="16"/>
      <c r="AT53" s="16">
        <v>0</v>
      </c>
      <c r="AU53" s="16">
        <v>0</v>
      </c>
      <c r="AV53" s="16">
        <v>0</v>
      </c>
      <c r="AW53" s="16">
        <v>0</v>
      </c>
      <c r="AX53" s="16"/>
      <c r="AY53" s="16">
        <v>0</v>
      </c>
      <c r="AZ53" s="16">
        <v>0</v>
      </c>
      <c r="BA53" s="16"/>
      <c r="BB53" s="16">
        <v>0</v>
      </c>
      <c r="BC53" s="16">
        <v>0</v>
      </c>
      <c r="BD53" s="16">
        <v>0</v>
      </c>
      <c r="BE53" s="16">
        <v>0</v>
      </c>
      <c r="BF53" s="16"/>
      <c r="BG53" s="16">
        <v>0</v>
      </c>
      <c r="BH53" s="16">
        <v>0</v>
      </c>
      <c r="BI53" s="16">
        <v>0</v>
      </c>
      <c r="BJ53" s="16">
        <v>0</v>
      </c>
      <c r="BK53" s="16">
        <v>0</v>
      </c>
      <c r="BL53" s="16">
        <v>0</v>
      </c>
    </row>
    <row r="54" spans="2:64" x14ac:dyDescent="0.35">
      <c r="B54" t="s">
        <v>117</v>
      </c>
      <c r="C54" s="16">
        <v>2.55905511811024E-2</v>
      </c>
      <c r="D54" s="16">
        <v>0</v>
      </c>
      <c r="E54" s="16">
        <v>1.5625E-2</v>
      </c>
      <c r="F54" s="16">
        <v>1.0638297872340399E-2</v>
      </c>
      <c r="G54" s="16">
        <v>1.84049079754601E-2</v>
      </c>
      <c r="H54" s="16">
        <v>5.0632911392405097E-2</v>
      </c>
      <c r="I54" s="16"/>
      <c r="J54" s="16">
        <v>2.7972027972028E-2</v>
      </c>
      <c r="K54" s="16">
        <v>2.2624434389140299E-2</v>
      </c>
      <c r="L54" s="16"/>
      <c r="M54" s="16">
        <v>2.9605263157894701E-2</v>
      </c>
      <c r="N54" s="16">
        <v>0.02</v>
      </c>
      <c r="O54" s="16">
        <v>1.6666666666666701E-2</v>
      </c>
      <c r="P54" s="16">
        <v>2.5000000000000001E-2</v>
      </c>
      <c r="Q54" s="16"/>
      <c r="R54" s="16">
        <v>1.6E-2</v>
      </c>
      <c r="S54" s="16">
        <v>1.2345679012345699E-2</v>
      </c>
      <c r="T54" s="16">
        <v>5.22875816993464E-2</v>
      </c>
      <c r="U54" s="16">
        <v>0</v>
      </c>
      <c r="V54" s="16"/>
      <c r="W54" s="16">
        <v>4.0540540540540501E-2</v>
      </c>
      <c r="X54" s="16">
        <v>1.03092783505155E-2</v>
      </c>
      <c r="Y54" s="16">
        <v>1.9230769230769201E-2</v>
      </c>
      <c r="Z54" s="16">
        <v>0</v>
      </c>
      <c r="AA54" s="16">
        <v>0</v>
      </c>
      <c r="AB54" s="16">
        <v>2.04081632653061E-2</v>
      </c>
      <c r="AC54" s="16">
        <v>0</v>
      </c>
      <c r="AD54" s="16">
        <v>0</v>
      </c>
      <c r="AE54" s="16">
        <v>0</v>
      </c>
      <c r="AF54" s="16">
        <v>0.14285714285714299</v>
      </c>
      <c r="AG54" s="16">
        <v>0.05</v>
      </c>
      <c r="AH54" s="16">
        <v>0.66666666666666696</v>
      </c>
      <c r="AI54" s="16"/>
      <c r="AJ54" s="16">
        <v>1.49253731343284E-2</v>
      </c>
      <c r="AK54" s="16">
        <v>1.3333333333333299E-2</v>
      </c>
      <c r="AL54" s="16">
        <v>2.8735632183908E-2</v>
      </c>
      <c r="AM54" s="16">
        <v>2.1276595744680899E-2</v>
      </c>
      <c r="AN54" s="16">
        <v>3.7037037037037E-2</v>
      </c>
      <c r="AO54" s="16"/>
      <c r="AP54" s="16">
        <v>2.7624309392265199E-2</v>
      </c>
      <c r="AQ54" s="16">
        <v>1.6E-2</v>
      </c>
      <c r="AR54" s="16">
        <v>4.7619047619047603E-2</v>
      </c>
      <c r="AS54" s="16"/>
      <c r="AT54" s="16">
        <v>1.5151515151515201E-2</v>
      </c>
      <c r="AU54" s="16">
        <v>2.8938906752411599E-2</v>
      </c>
      <c r="AV54" s="16">
        <v>2.2222222222222199E-2</v>
      </c>
      <c r="AW54" s="16">
        <v>0.05</v>
      </c>
      <c r="AX54" s="16"/>
      <c r="AY54" s="16">
        <v>0</v>
      </c>
      <c r="AZ54" s="16">
        <v>2.7600849256900199E-2</v>
      </c>
      <c r="BA54" s="16"/>
      <c r="BB54" s="16">
        <v>0</v>
      </c>
      <c r="BC54" s="16">
        <v>3.5714285714285698E-2</v>
      </c>
      <c r="BD54" s="16">
        <v>3.1152647975077899E-2</v>
      </c>
      <c r="BE54" s="16">
        <v>0</v>
      </c>
      <c r="BF54" s="16"/>
      <c r="BG54" s="16">
        <v>3.2258064516128997E-2</v>
      </c>
      <c r="BH54" s="16">
        <v>2.8571428571428598E-2</v>
      </c>
      <c r="BI54" s="16">
        <v>2.7027027027027001E-2</v>
      </c>
      <c r="BJ54" s="16">
        <v>0</v>
      </c>
      <c r="BK54" s="16">
        <v>0</v>
      </c>
      <c r="BL54" s="16">
        <v>0</v>
      </c>
    </row>
    <row r="55" spans="2:64" x14ac:dyDescent="0.35">
      <c r="B55" t="s">
        <v>118</v>
      </c>
      <c r="C55" s="16">
        <v>1.9685039370078702E-2</v>
      </c>
      <c r="D55" s="16">
        <v>3.4482758620689703E-2</v>
      </c>
      <c r="E55" s="16">
        <v>3.125E-2</v>
      </c>
      <c r="F55" s="16">
        <v>1.0638297872340399E-2</v>
      </c>
      <c r="G55" s="16">
        <v>2.4539877300613501E-2</v>
      </c>
      <c r="H55" s="16">
        <v>1.26582278481013E-2</v>
      </c>
      <c r="I55" s="16"/>
      <c r="J55" s="16">
        <v>1.7482517482517501E-2</v>
      </c>
      <c r="K55" s="16">
        <v>2.2624434389140299E-2</v>
      </c>
      <c r="L55" s="16"/>
      <c r="M55" s="16">
        <v>1.6447368421052599E-2</v>
      </c>
      <c r="N55" s="16">
        <v>0.03</v>
      </c>
      <c r="O55" s="16">
        <v>1.6666666666666701E-2</v>
      </c>
      <c r="P55" s="16">
        <v>2.5000000000000001E-2</v>
      </c>
      <c r="Q55" s="16"/>
      <c r="R55" s="16">
        <v>1.6E-2</v>
      </c>
      <c r="S55" s="16">
        <v>0</v>
      </c>
      <c r="T55" s="16">
        <v>2.61437908496732E-2</v>
      </c>
      <c r="U55" s="16">
        <v>8.3333333333333301E-2</v>
      </c>
      <c r="V55" s="16"/>
      <c r="W55" s="16">
        <v>0</v>
      </c>
      <c r="X55" s="16">
        <v>4.1237113402061903E-2</v>
      </c>
      <c r="Y55" s="16">
        <v>0</v>
      </c>
      <c r="Z55" s="16">
        <v>0</v>
      </c>
      <c r="AA55" s="16">
        <v>0</v>
      </c>
      <c r="AB55" s="16">
        <v>2.04081632653061E-2</v>
      </c>
      <c r="AC55" s="16">
        <v>4.08163265306122E-2</v>
      </c>
      <c r="AD55" s="16">
        <v>5.5555555555555601E-2</v>
      </c>
      <c r="AE55" s="16">
        <v>0</v>
      </c>
      <c r="AF55" s="16">
        <v>7.1428571428571397E-2</v>
      </c>
      <c r="AG55" s="16">
        <v>0</v>
      </c>
      <c r="AH55" s="16">
        <v>0</v>
      </c>
      <c r="AI55" s="16"/>
      <c r="AJ55" s="16">
        <v>1.49253731343284E-2</v>
      </c>
      <c r="AK55" s="16">
        <v>1.3333333333333299E-2</v>
      </c>
      <c r="AL55" s="16">
        <v>2.2988505747126398E-2</v>
      </c>
      <c r="AM55" s="16">
        <v>0</v>
      </c>
      <c r="AN55" s="16">
        <v>3.7037037037037E-2</v>
      </c>
      <c r="AO55" s="16"/>
      <c r="AP55" s="16">
        <v>2.2099447513812199E-2</v>
      </c>
      <c r="AQ55" s="16">
        <v>1.6E-2</v>
      </c>
      <c r="AR55" s="16">
        <v>0</v>
      </c>
      <c r="AS55" s="16"/>
      <c r="AT55" s="16">
        <v>1.5151515151515201E-2</v>
      </c>
      <c r="AU55" s="16">
        <v>2.57234726688103E-2</v>
      </c>
      <c r="AV55" s="16">
        <v>0</v>
      </c>
      <c r="AW55" s="16">
        <v>0</v>
      </c>
      <c r="AX55" s="16"/>
      <c r="AY55" s="16">
        <v>8.1081081081081099E-2</v>
      </c>
      <c r="AZ55" s="16">
        <v>1.4861995753715501E-2</v>
      </c>
      <c r="BA55" s="16"/>
      <c r="BB55" s="16">
        <v>0</v>
      </c>
      <c r="BC55" s="16">
        <v>3.5714285714285698E-2</v>
      </c>
      <c r="BD55" s="16">
        <v>1.5576323987538899E-2</v>
      </c>
      <c r="BE55" s="16">
        <v>2.9850746268656699E-2</v>
      </c>
      <c r="BF55" s="16"/>
      <c r="BG55" s="16">
        <v>0</v>
      </c>
      <c r="BH55" s="16">
        <v>8.1632653061224497E-3</v>
      </c>
      <c r="BI55" s="16">
        <v>4.0540540540540501E-2</v>
      </c>
      <c r="BJ55" s="16">
        <v>8.6956521739130405E-2</v>
      </c>
      <c r="BK55" s="16">
        <v>0</v>
      </c>
      <c r="BL55" s="16">
        <v>0</v>
      </c>
    </row>
    <row r="56" spans="2:64" x14ac:dyDescent="0.35">
      <c r="B56" t="s">
        <v>119</v>
      </c>
      <c r="C56" s="16">
        <v>0.16732283464566899</v>
      </c>
      <c r="D56" s="16">
        <v>6.8965517241379296E-2</v>
      </c>
      <c r="E56" s="16">
        <v>0.171875</v>
      </c>
      <c r="F56" s="16">
        <v>0.180851063829787</v>
      </c>
      <c r="G56" s="16">
        <v>0.17791411042944799</v>
      </c>
      <c r="H56" s="16">
        <v>0.164556962025316</v>
      </c>
      <c r="I56" s="16"/>
      <c r="J56" s="16">
        <v>0.15384615384615399</v>
      </c>
      <c r="K56" s="16">
        <v>0.18552036199095001</v>
      </c>
      <c r="L56" s="16"/>
      <c r="M56" s="16">
        <v>0.134868421052632</v>
      </c>
      <c r="N56" s="16">
        <v>0.14000000000000001</v>
      </c>
      <c r="O56" s="16">
        <v>0.3</v>
      </c>
      <c r="P56" s="16">
        <v>0.3</v>
      </c>
      <c r="Q56" s="16"/>
      <c r="R56" s="16">
        <v>0.13600000000000001</v>
      </c>
      <c r="S56" s="16">
        <v>0.24691358024691401</v>
      </c>
      <c r="T56" s="16">
        <v>0.16993464052287599</v>
      </c>
      <c r="U56" s="16">
        <v>0.20833333333333301</v>
      </c>
      <c r="V56" s="16"/>
      <c r="W56" s="16">
        <v>0.17567567567567599</v>
      </c>
      <c r="X56" s="16">
        <v>0.185567010309278</v>
      </c>
      <c r="Y56" s="16">
        <v>0.15384615384615399</v>
      </c>
      <c r="Z56" s="16">
        <v>0.173913043478261</v>
      </c>
      <c r="AA56" s="16">
        <v>0.135135135135135</v>
      </c>
      <c r="AB56" s="16">
        <v>0.14285714285714299</v>
      </c>
      <c r="AC56" s="16">
        <v>0.14285714285714299</v>
      </c>
      <c r="AD56" s="16">
        <v>0.16666666666666699</v>
      </c>
      <c r="AE56" s="16">
        <v>0.22857142857142901</v>
      </c>
      <c r="AF56" s="16">
        <v>0.14285714285714299</v>
      </c>
      <c r="AG56" s="16">
        <v>0.2</v>
      </c>
      <c r="AH56" s="16">
        <v>0</v>
      </c>
      <c r="AI56" s="16"/>
      <c r="AJ56" s="16">
        <v>0.238805970149254</v>
      </c>
      <c r="AK56" s="16">
        <v>0.16</v>
      </c>
      <c r="AL56" s="16">
        <v>0.14367816091954</v>
      </c>
      <c r="AM56" s="16">
        <v>0.13829787234042601</v>
      </c>
      <c r="AN56" s="16">
        <v>0.148148148148148</v>
      </c>
      <c r="AO56" s="16"/>
      <c r="AP56" s="16">
        <v>0.143646408839779</v>
      </c>
      <c r="AQ56" s="16">
        <v>0.24</v>
      </c>
      <c r="AR56" s="16">
        <v>0.14285714285714299</v>
      </c>
      <c r="AS56" s="16"/>
      <c r="AT56" s="16">
        <v>0.21212121212121199</v>
      </c>
      <c r="AU56" s="16">
        <v>0.131832797427653</v>
      </c>
      <c r="AV56" s="16">
        <v>0.17777777777777801</v>
      </c>
      <c r="AW56" s="16">
        <v>0.4</v>
      </c>
      <c r="AX56" s="16"/>
      <c r="AY56" s="16">
        <v>5.4054054054054099E-2</v>
      </c>
      <c r="AZ56" s="16">
        <v>0.176220806794055</v>
      </c>
      <c r="BA56" s="16"/>
      <c r="BB56" s="16">
        <v>8.3333333333333301E-2</v>
      </c>
      <c r="BC56" s="16">
        <v>0.16666666666666699</v>
      </c>
      <c r="BD56" s="16">
        <v>0.15887850467289699</v>
      </c>
      <c r="BE56" s="16">
        <v>0.25373134328358199</v>
      </c>
      <c r="BF56" s="16"/>
      <c r="BG56" s="16">
        <v>8.0645161290322606E-2</v>
      </c>
      <c r="BH56" s="16">
        <v>0.19183673469387799</v>
      </c>
      <c r="BI56" s="16">
        <v>0.17567567567567599</v>
      </c>
      <c r="BJ56" s="16">
        <v>8.6956521739130405E-2</v>
      </c>
      <c r="BK56" s="16">
        <v>0.148148148148148</v>
      </c>
      <c r="BL56" s="16">
        <v>0.33333333333333298</v>
      </c>
    </row>
    <row r="57" spans="2:64" x14ac:dyDescent="0.3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row>
    <row r="58" spans="2:64" x14ac:dyDescent="0.35">
      <c r="B58" s="5" t="s">
        <v>123</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row>
    <row r="59" spans="2:64" x14ac:dyDescent="0.35">
      <c r="B59" s="23" t="s">
        <v>97</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row>
    <row r="60" spans="2:64" x14ac:dyDescent="0.35">
      <c r="B60" t="s">
        <v>121</v>
      </c>
      <c r="C60" s="16">
        <v>1</v>
      </c>
      <c r="D60" s="16">
        <v>1</v>
      </c>
      <c r="E60" s="16">
        <v>1</v>
      </c>
      <c r="F60" s="16">
        <v>1</v>
      </c>
      <c r="G60" s="16">
        <v>1</v>
      </c>
      <c r="H60" s="16">
        <v>1</v>
      </c>
      <c r="I60" s="16"/>
      <c r="J60" s="16">
        <v>1</v>
      </c>
      <c r="K60" s="16">
        <v>1</v>
      </c>
      <c r="L60" s="16"/>
      <c r="M60" s="16">
        <v>1</v>
      </c>
      <c r="N60" s="16">
        <v>1</v>
      </c>
      <c r="O60" s="16">
        <v>1</v>
      </c>
      <c r="P60" s="16">
        <v>1</v>
      </c>
      <c r="Q60" s="16"/>
      <c r="R60" s="16">
        <v>1</v>
      </c>
      <c r="S60" s="16">
        <v>1</v>
      </c>
      <c r="T60" s="16">
        <v>1</v>
      </c>
      <c r="U60" s="16">
        <v>1</v>
      </c>
      <c r="V60" s="16"/>
      <c r="W60" s="16">
        <v>1</v>
      </c>
      <c r="X60" s="16">
        <v>1</v>
      </c>
      <c r="Y60" s="16">
        <v>1</v>
      </c>
      <c r="Z60" s="16">
        <v>1</v>
      </c>
      <c r="AA60" s="16">
        <v>1</v>
      </c>
      <c r="AB60" s="16">
        <v>1</v>
      </c>
      <c r="AC60" s="16">
        <v>1</v>
      </c>
      <c r="AD60" s="16">
        <v>1</v>
      </c>
      <c r="AE60" s="16">
        <v>1</v>
      </c>
      <c r="AF60" s="16">
        <v>1</v>
      </c>
      <c r="AG60" s="16">
        <v>1</v>
      </c>
      <c r="AH60" s="16">
        <v>1</v>
      </c>
      <c r="AI60" s="16"/>
      <c r="AJ60" s="16">
        <v>1</v>
      </c>
      <c r="AK60" s="16">
        <v>1</v>
      </c>
      <c r="AL60" s="16">
        <v>1</v>
      </c>
      <c r="AM60" s="16">
        <v>1</v>
      </c>
      <c r="AN60" s="16">
        <v>1</v>
      </c>
      <c r="AO60" s="16"/>
      <c r="AP60" s="16">
        <v>1</v>
      </c>
      <c r="AQ60" s="16">
        <v>1</v>
      </c>
      <c r="AR60" s="16">
        <v>1</v>
      </c>
      <c r="AS60" s="16"/>
      <c r="AT60" s="16">
        <v>1</v>
      </c>
      <c r="AU60" s="16">
        <v>1</v>
      </c>
      <c r="AV60" s="16">
        <v>1</v>
      </c>
      <c r="AW60" s="16">
        <v>1</v>
      </c>
      <c r="AX60" s="16"/>
      <c r="AY60" s="16">
        <v>1</v>
      </c>
      <c r="AZ60" s="16">
        <v>1</v>
      </c>
      <c r="BA60" s="16"/>
      <c r="BB60" s="16">
        <v>1</v>
      </c>
      <c r="BC60" s="16">
        <v>1</v>
      </c>
      <c r="BD60" s="16">
        <v>1</v>
      </c>
      <c r="BE60" s="16">
        <v>1</v>
      </c>
      <c r="BF60" s="16"/>
      <c r="BG60" s="16">
        <v>1</v>
      </c>
      <c r="BH60" s="16">
        <v>1</v>
      </c>
      <c r="BI60" s="16">
        <v>1</v>
      </c>
      <c r="BJ60" s="16">
        <v>1</v>
      </c>
      <c r="BK60" s="16">
        <v>1</v>
      </c>
      <c r="BL60" s="16">
        <v>1</v>
      </c>
    </row>
    <row r="61" spans="2:64" x14ac:dyDescent="0.35">
      <c r="B61" t="s">
        <v>122</v>
      </c>
      <c r="C61" s="16">
        <v>0</v>
      </c>
      <c r="D61" s="16">
        <v>0</v>
      </c>
      <c r="E61" s="16">
        <v>0</v>
      </c>
      <c r="F61" s="16">
        <v>0</v>
      </c>
      <c r="G61" s="16">
        <v>0</v>
      </c>
      <c r="H61" s="16">
        <v>0</v>
      </c>
      <c r="I61" s="16"/>
      <c r="J61" s="16">
        <v>0</v>
      </c>
      <c r="K61" s="16">
        <v>0</v>
      </c>
      <c r="L61" s="16"/>
      <c r="M61" s="16">
        <v>0</v>
      </c>
      <c r="N61" s="16">
        <v>0</v>
      </c>
      <c r="O61" s="16">
        <v>0</v>
      </c>
      <c r="P61" s="16">
        <v>0</v>
      </c>
      <c r="Q61" s="16"/>
      <c r="R61" s="16">
        <v>0</v>
      </c>
      <c r="S61" s="16">
        <v>0</v>
      </c>
      <c r="T61" s="16">
        <v>0</v>
      </c>
      <c r="U61" s="16">
        <v>0</v>
      </c>
      <c r="V61" s="16"/>
      <c r="W61" s="16">
        <v>0</v>
      </c>
      <c r="X61" s="16">
        <v>0</v>
      </c>
      <c r="Y61" s="16">
        <v>0</v>
      </c>
      <c r="Z61" s="16">
        <v>0</v>
      </c>
      <c r="AA61" s="16">
        <v>0</v>
      </c>
      <c r="AB61" s="16">
        <v>0</v>
      </c>
      <c r="AC61" s="16">
        <v>0</v>
      </c>
      <c r="AD61" s="16">
        <v>0</v>
      </c>
      <c r="AE61" s="16">
        <v>0</v>
      </c>
      <c r="AF61" s="16">
        <v>0</v>
      </c>
      <c r="AG61" s="16">
        <v>0</v>
      </c>
      <c r="AH61" s="16">
        <v>0</v>
      </c>
      <c r="AI61" s="16"/>
      <c r="AJ61" s="16">
        <v>0</v>
      </c>
      <c r="AK61" s="16">
        <v>0</v>
      </c>
      <c r="AL61" s="16">
        <v>0</v>
      </c>
      <c r="AM61" s="16">
        <v>0</v>
      </c>
      <c r="AN61" s="16">
        <v>0</v>
      </c>
      <c r="AO61" s="16"/>
      <c r="AP61" s="16">
        <v>0</v>
      </c>
      <c r="AQ61" s="16">
        <v>0</v>
      </c>
      <c r="AR61" s="16">
        <v>0</v>
      </c>
      <c r="AS61" s="16"/>
      <c r="AT61" s="16">
        <v>0</v>
      </c>
      <c r="AU61" s="16">
        <v>0</v>
      </c>
      <c r="AV61" s="16">
        <v>0</v>
      </c>
      <c r="AW61" s="16">
        <v>0</v>
      </c>
      <c r="AX61" s="16"/>
      <c r="AY61" s="16">
        <v>0</v>
      </c>
      <c r="AZ61" s="16">
        <v>0</v>
      </c>
      <c r="BA61" s="16"/>
      <c r="BB61" s="16">
        <v>0</v>
      </c>
      <c r="BC61" s="16">
        <v>0</v>
      </c>
      <c r="BD61" s="16">
        <v>0</v>
      </c>
      <c r="BE61" s="16">
        <v>0</v>
      </c>
      <c r="BF61" s="16"/>
      <c r="BG61" s="16">
        <v>0</v>
      </c>
      <c r="BH61" s="16">
        <v>0</v>
      </c>
      <c r="BI61" s="16">
        <v>0</v>
      </c>
      <c r="BJ61" s="16">
        <v>0</v>
      </c>
      <c r="BK61" s="16">
        <v>0</v>
      </c>
      <c r="BL61" s="16">
        <v>0</v>
      </c>
    </row>
    <row r="62" spans="2:64" x14ac:dyDescent="0.35">
      <c r="B62" t="s">
        <v>55</v>
      </c>
      <c r="C62" s="16">
        <v>0</v>
      </c>
      <c r="D62" s="16">
        <v>0</v>
      </c>
      <c r="E62" s="16">
        <v>0</v>
      </c>
      <c r="F62" s="16">
        <v>0</v>
      </c>
      <c r="G62" s="16">
        <v>0</v>
      </c>
      <c r="H62" s="16">
        <v>0</v>
      </c>
      <c r="I62" s="16"/>
      <c r="J62" s="16">
        <v>0</v>
      </c>
      <c r="K62" s="16">
        <v>0</v>
      </c>
      <c r="L62" s="16"/>
      <c r="M62" s="16">
        <v>0</v>
      </c>
      <c r="N62" s="16">
        <v>0</v>
      </c>
      <c r="O62" s="16">
        <v>0</v>
      </c>
      <c r="P62" s="16">
        <v>0</v>
      </c>
      <c r="Q62" s="16"/>
      <c r="R62" s="16">
        <v>0</v>
      </c>
      <c r="S62" s="16">
        <v>0</v>
      </c>
      <c r="T62" s="16">
        <v>0</v>
      </c>
      <c r="U62" s="16">
        <v>0</v>
      </c>
      <c r="V62" s="16"/>
      <c r="W62" s="16">
        <v>0</v>
      </c>
      <c r="X62" s="16">
        <v>0</v>
      </c>
      <c r="Y62" s="16">
        <v>0</v>
      </c>
      <c r="Z62" s="16">
        <v>0</v>
      </c>
      <c r="AA62" s="16">
        <v>0</v>
      </c>
      <c r="AB62" s="16">
        <v>0</v>
      </c>
      <c r="AC62" s="16">
        <v>0</v>
      </c>
      <c r="AD62" s="16">
        <v>0</v>
      </c>
      <c r="AE62" s="16">
        <v>0</v>
      </c>
      <c r="AF62" s="16">
        <v>0</v>
      </c>
      <c r="AG62" s="16">
        <v>0</v>
      </c>
      <c r="AH62" s="16">
        <v>0</v>
      </c>
      <c r="AI62" s="16"/>
      <c r="AJ62" s="16">
        <v>0</v>
      </c>
      <c r="AK62" s="16">
        <v>0</v>
      </c>
      <c r="AL62" s="16">
        <v>0</v>
      </c>
      <c r="AM62" s="16">
        <v>0</v>
      </c>
      <c r="AN62" s="16">
        <v>0</v>
      </c>
      <c r="AO62" s="16"/>
      <c r="AP62" s="16">
        <v>0</v>
      </c>
      <c r="AQ62" s="16">
        <v>0</v>
      </c>
      <c r="AR62" s="16">
        <v>0</v>
      </c>
      <c r="AS62" s="16"/>
      <c r="AT62" s="16">
        <v>0</v>
      </c>
      <c r="AU62" s="16">
        <v>0</v>
      </c>
      <c r="AV62" s="16">
        <v>0</v>
      </c>
      <c r="AW62" s="16">
        <v>0</v>
      </c>
      <c r="AX62" s="16"/>
      <c r="AY62" s="16">
        <v>0</v>
      </c>
      <c r="AZ62" s="16">
        <v>0</v>
      </c>
      <c r="BA62" s="16"/>
      <c r="BB62" s="16">
        <v>0</v>
      </c>
      <c r="BC62" s="16">
        <v>0</v>
      </c>
      <c r="BD62" s="16">
        <v>0</v>
      </c>
      <c r="BE62" s="16">
        <v>0</v>
      </c>
      <c r="BF62" s="16"/>
      <c r="BG62" s="16">
        <v>0</v>
      </c>
      <c r="BH62" s="16">
        <v>0</v>
      </c>
      <c r="BI62" s="16">
        <v>0</v>
      </c>
      <c r="BJ62" s="16">
        <v>0</v>
      </c>
      <c r="BK62" s="16">
        <v>0</v>
      </c>
      <c r="BL62" s="16">
        <v>0</v>
      </c>
    </row>
    <row r="63" spans="2:64" x14ac:dyDescent="0.35">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row>
    <row r="64" spans="2:64" x14ac:dyDescent="0.35">
      <c r="B64" s="5" t="s">
        <v>126</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row>
    <row r="65" spans="2:64" x14ac:dyDescent="0.35">
      <c r="B65" s="23" t="s">
        <v>97</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row>
    <row r="66" spans="2:64" x14ac:dyDescent="0.35">
      <c r="B66" t="s">
        <v>124</v>
      </c>
      <c r="C66" s="16">
        <v>0</v>
      </c>
      <c r="D66" s="16">
        <v>0</v>
      </c>
      <c r="E66" s="16">
        <v>0</v>
      </c>
      <c r="F66" s="16">
        <v>0</v>
      </c>
      <c r="G66" s="16">
        <v>0</v>
      </c>
      <c r="H66" s="16">
        <v>0</v>
      </c>
      <c r="I66" s="16"/>
      <c r="J66" s="16">
        <v>0</v>
      </c>
      <c r="K66" s="16">
        <v>0</v>
      </c>
      <c r="L66" s="16"/>
      <c r="M66" s="16">
        <v>0</v>
      </c>
      <c r="N66" s="16">
        <v>0</v>
      </c>
      <c r="O66" s="16">
        <v>0</v>
      </c>
      <c r="P66" s="16">
        <v>0</v>
      </c>
      <c r="Q66" s="16"/>
      <c r="R66" s="16">
        <v>0</v>
      </c>
      <c r="S66" s="16">
        <v>0</v>
      </c>
      <c r="T66" s="16">
        <v>0</v>
      </c>
      <c r="U66" s="16">
        <v>0</v>
      </c>
      <c r="V66" s="16"/>
      <c r="W66" s="16">
        <v>0</v>
      </c>
      <c r="X66" s="16">
        <v>0</v>
      </c>
      <c r="Y66" s="16">
        <v>0</v>
      </c>
      <c r="Z66" s="16">
        <v>0</v>
      </c>
      <c r="AA66" s="16">
        <v>0</v>
      </c>
      <c r="AB66" s="16">
        <v>0</v>
      </c>
      <c r="AC66" s="16">
        <v>0</v>
      </c>
      <c r="AD66" s="16">
        <v>0</v>
      </c>
      <c r="AE66" s="16">
        <v>0</v>
      </c>
      <c r="AF66" s="16">
        <v>0</v>
      </c>
      <c r="AG66" s="16">
        <v>0</v>
      </c>
      <c r="AH66" s="16">
        <v>0</v>
      </c>
      <c r="AI66" s="16"/>
      <c r="AJ66" s="16">
        <v>0</v>
      </c>
      <c r="AK66" s="16">
        <v>0</v>
      </c>
      <c r="AL66" s="16">
        <v>0</v>
      </c>
      <c r="AM66" s="16">
        <v>0</v>
      </c>
      <c r="AN66" s="16">
        <v>0</v>
      </c>
      <c r="AO66" s="16"/>
      <c r="AP66" s="16">
        <v>0</v>
      </c>
      <c r="AQ66" s="16">
        <v>0</v>
      </c>
      <c r="AR66" s="16">
        <v>0</v>
      </c>
      <c r="AS66" s="16"/>
      <c r="AT66" s="16">
        <v>0</v>
      </c>
      <c r="AU66" s="16">
        <v>0</v>
      </c>
      <c r="AV66" s="16">
        <v>0</v>
      </c>
      <c r="AW66" s="16">
        <v>0</v>
      </c>
      <c r="AX66" s="16"/>
      <c r="AY66" s="16">
        <v>0</v>
      </c>
      <c r="AZ66" s="16">
        <v>0</v>
      </c>
      <c r="BA66" s="16"/>
      <c r="BB66" s="16">
        <v>0</v>
      </c>
      <c r="BC66" s="16">
        <v>0</v>
      </c>
      <c r="BD66" s="16">
        <v>0</v>
      </c>
      <c r="BE66" s="16">
        <v>0</v>
      </c>
      <c r="BF66" s="16"/>
      <c r="BG66" s="16">
        <v>0</v>
      </c>
      <c r="BH66" s="16">
        <v>0</v>
      </c>
      <c r="BI66" s="16">
        <v>0</v>
      </c>
      <c r="BJ66" s="16">
        <v>0</v>
      </c>
      <c r="BK66" s="16">
        <v>0</v>
      </c>
      <c r="BL66" s="16">
        <v>0</v>
      </c>
    </row>
    <row r="67" spans="2:64" x14ac:dyDescent="0.35">
      <c r="B67" t="s">
        <v>125</v>
      </c>
      <c r="C67" s="16">
        <v>1</v>
      </c>
      <c r="D67" s="16">
        <v>1</v>
      </c>
      <c r="E67" s="16">
        <v>1</v>
      </c>
      <c r="F67" s="16">
        <v>1</v>
      </c>
      <c r="G67" s="16">
        <v>1</v>
      </c>
      <c r="H67" s="16">
        <v>1</v>
      </c>
      <c r="I67" s="16"/>
      <c r="J67" s="16">
        <v>1</v>
      </c>
      <c r="K67" s="16">
        <v>1</v>
      </c>
      <c r="L67" s="16"/>
      <c r="M67" s="16">
        <v>1</v>
      </c>
      <c r="N67" s="16">
        <v>1</v>
      </c>
      <c r="O67" s="16">
        <v>1</v>
      </c>
      <c r="P67" s="16">
        <v>1</v>
      </c>
      <c r="Q67" s="16"/>
      <c r="R67" s="16">
        <v>1</v>
      </c>
      <c r="S67" s="16">
        <v>1</v>
      </c>
      <c r="T67" s="16">
        <v>1</v>
      </c>
      <c r="U67" s="16">
        <v>1</v>
      </c>
      <c r="V67" s="16"/>
      <c r="W67" s="16">
        <v>1</v>
      </c>
      <c r="X67" s="16">
        <v>1</v>
      </c>
      <c r="Y67" s="16">
        <v>1</v>
      </c>
      <c r="Z67" s="16">
        <v>1</v>
      </c>
      <c r="AA67" s="16">
        <v>1</v>
      </c>
      <c r="AB67" s="16">
        <v>1</v>
      </c>
      <c r="AC67" s="16">
        <v>1</v>
      </c>
      <c r="AD67" s="16">
        <v>1</v>
      </c>
      <c r="AE67" s="16">
        <v>1</v>
      </c>
      <c r="AF67" s="16">
        <v>1</v>
      </c>
      <c r="AG67" s="16">
        <v>1</v>
      </c>
      <c r="AH67" s="16">
        <v>1</v>
      </c>
      <c r="AI67" s="16"/>
      <c r="AJ67" s="16">
        <v>1</v>
      </c>
      <c r="AK67" s="16">
        <v>1</v>
      </c>
      <c r="AL67" s="16">
        <v>1</v>
      </c>
      <c r="AM67" s="16">
        <v>1</v>
      </c>
      <c r="AN67" s="16">
        <v>1</v>
      </c>
      <c r="AO67" s="16"/>
      <c r="AP67" s="16">
        <v>1</v>
      </c>
      <c r="AQ67" s="16">
        <v>1</v>
      </c>
      <c r="AR67" s="16">
        <v>1</v>
      </c>
      <c r="AS67" s="16"/>
      <c r="AT67" s="16">
        <v>1</v>
      </c>
      <c r="AU67" s="16">
        <v>1</v>
      </c>
      <c r="AV67" s="16">
        <v>1</v>
      </c>
      <c r="AW67" s="16">
        <v>1</v>
      </c>
      <c r="AX67" s="16"/>
      <c r="AY67" s="16">
        <v>1</v>
      </c>
      <c r="AZ67" s="16">
        <v>1</v>
      </c>
      <c r="BA67" s="16"/>
      <c r="BB67" s="16">
        <v>1</v>
      </c>
      <c r="BC67" s="16">
        <v>1</v>
      </c>
      <c r="BD67" s="16">
        <v>1</v>
      </c>
      <c r="BE67" s="16">
        <v>1</v>
      </c>
      <c r="BF67" s="16"/>
      <c r="BG67" s="16">
        <v>1</v>
      </c>
      <c r="BH67" s="16">
        <v>1</v>
      </c>
      <c r="BI67" s="16">
        <v>1</v>
      </c>
      <c r="BJ67" s="16">
        <v>1</v>
      </c>
      <c r="BK67" s="16">
        <v>1</v>
      </c>
      <c r="BL67" s="16">
        <v>1</v>
      </c>
    </row>
    <row r="68" spans="2:64" x14ac:dyDescent="0.35">
      <c r="B68" t="s">
        <v>55</v>
      </c>
      <c r="C68" s="16">
        <v>0</v>
      </c>
      <c r="D68" s="16">
        <v>0</v>
      </c>
      <c r="E68" s="16">
        <v>0</v>
      </c>
      <c r="F68" s="16">
        <v>0</v>
      </c>
      <c r="G68" s="16">
        <v>0</v>
      </c>
      <c r="H68" s="16">
        <v>0</v>
      </c>
      <c r="I68" s="16"/>
      <c r="J68" s="16">
        <v>0</v>
      </c>
      <c r="K68" s="16">
        <v>0</v>
      </c>
      <c r="L68" s="16"/>
      <c r="M68" s="16">
        <v>0</v>
      </c>
      <c r="N68" s="16">
        <v>0</v>
      </c>
      <c r="O68" s="16">
        <v>0</v>
      </c>
      <c r="P68" s="16">
        <v>0</v>
      </c>
      <c r="Q68" s="16"/>
      <c r="R68" s="16">
        <v>0</v>
      </c>
      <c r="S68" s="16">
        <v>0</v>
      </c>
      <c r="T68" s="16">
        <v>0</v>
      </c>
      <c r="U68" s="16">
        <v>0</v>
      </c>
      <c r="V68" s="16"/>
      <c r="W68" s="16">
        <v>0</v>
      </c>
      <c r="X68" s="16">
        <v>0</v>
      </c>
      <c r="Y68" s="16">
        <v>0</v>
      </c>
      <c r="Z68" s="16">
        <v>0</v>
      </c>
      <c r="AA68" s="16">
        <v>0</v>
      </c>
      <c r="AB68" s="16">
        <v>0</v>
      </c>
      <c r="AC68" s="16">
        <v>0</v>
      </c>
      <c r="AD68" s="16">
        <v>0</v>
      </c>
      <c r="AE68" s="16">
        <v>0</v>
      </c>
      <c r="AF68" s="16">
        <v>0</v>
      </c>
      <c r="AG68" s="16">
        <v>0</v>
      </c>
      <c r="AH68" s="16">
        <v>0</v>
      </c>
      <c r="AI68" s="16"/>
      <c r="AJ68" s="16">
        <v>0</v>
      </c>
      <c r="AK68" s="16">
        <v>0</v>
      </c>
      <c r="AL68" s="16">
        <v>0</v>
      </c>
      <c r="AM68" s="16">
        <v>0</v>
      </c>
      <c r="AN68" s="16">
        <v>0</v>
      </c>
      <c r="AO68" s="16"/>
      <c r="AP68" s="16">
        <v>0</v>
      </c>
      <c r="AQ68" s="16">
        <v>0</v>
      </c>
      <c r="AR68" s="16">
        <v>0</v>
      </c>
      <c r="AS68" s="16"/>
      <c r="AT68" s="16">
        <v>0</v>
      </c>
      <c r="AU68" s="16">
        <v>0</v>
      </c>
      <c r="AV68" s="16">
        <v>0</v>
      </c>
      <c r="AW68" s="16">
        <v>0</v>
      </c>
      <c r="AX68" s="16"/>
      <c r="AY68" s="16">
        <v>0</v>
      </c>
      <c r="AZ68" s="16">
        <v>0</v>
      </c>
      <c r="BA68" s="16"/>
      <c r="BB68" s="16">
        <v>0</v>
      </c>
      <c r="BC68" s="16">
        <v>0</v>
      </c>
      <c r="BD68" s="16">
        <v>0</v>
      </c>
      <c r="BE68" s="16">
        <v>0</v>
      </c>
      <c r="BF68" s="16"/>
      <c r="BG68" s="16">
        <v>0</v>
      </c>
      <c r="BH68" s="16">
        <v>0</v>
      </c>
      <c r="BI68" s="16">
        <v>0</v>
      </c>
      <c r="BJ68" s="16">
        <v>0</v>
      </c>
      <c r="BK68" s="16">
        <v>0</v>
      </c>
      <c r="BL68" s="16">
        <v>0</v>
      </c>
    </row>
    <row r="69" spans="2:64" x14ac:dyDescent="0.3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row>
    <row r="70" spans="2:64" x14ac:dyDescent="0.35">
      <c r="B70" s="5" t="s">
        <v>130</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row>
    <row r="71" spans="2:64" x14ac:dyDescent="0.35">
      <c r="B71" s="23" t="s">
        <v>97</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row>
    <row r="72" spans="2:64" x14ac:dyDescent="0.35">
      <c r="B72" t="s">
        <v>127</v>
      </c>
      <c r="C72" s="16">
        <v>7.2834645669291306E-2</v>
      </c>
      <c r="D72" s="16">
        <v>0.24137931034482801</v>
      </c>
      <c r="E72" s="16">
        <v>7.8125E-2</v>
      </c>
      <c r="F72" s="16">
        <v>7.4468085106383003E-2</v>
      </c>
      <c r="G72" s="16">
        <v>6.13496932515337E-2</v>
      </c>
      <c r="H72" s="16">
        <v>5.0632911392405097E-2</v>
      </c>
      <c r="I72" s="16"/>
      <c r="J72" s="16">
        <v>5.2447552447552399E-2</v>
      </c>
      <c r="K72" s="16">
        <v>9.9547511312217202E-2</v>
      </c>
      <c r="L72" s="16"/>
      <c r="M72" s="16">
        <v>5.2631578947368397E-2</v>
      </c>
      <c r="N72" s="16">
        <v>0.1</v>
      </c>
      <c r="O72" s="16">
        <v>0.1</v>
      </c>
      <c r="P72" s="16">
        <v>0.1</v>
      </c>
      <c r="Q72" s="16"/>
      <c r="R72" s="16">
        <v>7.5999999999999998E-2</v>
      </c>
      <c r="S72" s="16">
        <v>7.4074074074074098E-2</v>
      </c>
      <c r="T72" s="16">
        <v>3.9215686274509803E-2</v>
      </c>
      <c r="U72" s="16">
        <v>0.25</v>
      </c>
      <c r="V72" s="16"/>
      <c r="W72" s="16">
        <v>6.7567567567567599E-2</v>
      </c>
      <c r="X72" s="16">
        <v>6.18556701030928E-2</v>
      </c>
      <c r="Y72" s="16">
        <v>7.69230769230769E-2</v>
      </c>
      <c r="Z72" s="16">
        <v>4.3478260869565202E-2</v>
      </c>
      <c r="AA72" s="16">
        <v>0.18918918918918901</v>
      </c>
      <c r="AB72" s="16">
        <v>6.1224489795918401E-2</v>
      </c>
      <c r="AC72" s="16">
        <v>6.1224489795918401E-2</v>
      </c>
      <c r="AD72" s="16">
        <v>5.5555555555555601E-2</v>
      </c>
      <c r="AE72" s="16">
        <v>8.5714285714285701E-2</v>
      </c>
      <c r="AF72" s="16">
        <v>3.5714285714285698E-2</v>
      </c>
      <c r="AG72" s="16">
        <v>0.1</v>
      </c>
      <c r="AH72" s="16">
        <v>0</v>
      </c>
      <c r="AI72" s="16"/>
      <c r="AJ72" s="16">
        <v>0.119402985074627</v>
      </c>
      <c r="AK72" s="16">
        <v>6.6666666666666693E-2</v>
      </c>
      <c r="AL72" s="16">
        <v>7.4712643678160898E-2</v>
      </c>
      <c r="AM72" s="16">
        <v>3.1914893617021302E-2</v>
      </c>
      <c r="AN72" s="16">
        <v>0.148148148148148</v>
      </c>
      <c r="AO72" s="16"/>
      <c r="AP72" s="16">
        <v>6.6298342541436503E-2</v>
      </c>
      <c r="AQ72" s="16">
        <v>7.1999999999999995E-2</v>
      </c>
      <c r="AR72" s="16">
        <v>0.19047619047618999</v>
      </c>
      <c r="AS72" s="16"/>
      <c r="AT72" s="16">
        <v>9.0909090909090898E-2</v>
      </c>
      <c r="AU72" s="16">
        <v>5.78778135048231E-2</v>
      </c>
      <c r="AV72" s="16">
        <v>0.133333333333333</v>
      </c>
      <c r="AW72" s="16">
        <v>0.05</v>
      </c>
      <c r="AX72" s="16"/>
      <c r="AY72" s="16">
        <v>1</v>
      </c>
      <c r="AZ72" s="16">
        <v>0</v>
      </c>
      <c r="BA72" s="16"/>
      <c r="BB72" s="16">
        <v>8.3333333333333301E-2</v>
      </c>
      <c r="BC72" s="16">
        <v>0.119047619047619</v>
      </c>
      <c r="BD72" s="16">
        <v>7.1651090342679094E-2</v>
      </c>
      <c r="BE72" s="16">
        <v>1.49253731343284E-2</v>
      </c>
      <c r="BF72" s="16"/>
      <c r="BG72" s="16">
        <v>0.12903225806451599</v>
      </c>
      <c r="BH72" s="16">
        <v>5.7142857142857099E-2</v>
      </c>
      <c r="BI72" s="16">
        <v>6.7567567567567599E-2</v>
      </c>
      <c r="BJ72" s="16">
        <v>8.6956521739130405E-2</v>
      </c>
      <c r="BK72" s="16">
        <v>0.11111111111111099</v>
      </c>
      <c r="BL72" s="16">
        <v>0</v>
      </c>
    </row>
    <row r="73" spans="2:64" x14ac:dyDescent="0.35">
      <c r="B73" t="s">
        <v>128</v>
      </c>
      <c r="C73" s="16">
        <v>0.16535433070866101</v>
      </c>
      <c r="D73" s="16">
        <v>0.20689655172413801</v>
      </c>
      <c r="E73" s="16">
        <v>9.375E-2</v>
      </c>
      <c r="F73" s="16">
        <v>0.14893617021276601</v>
      </c>
      <c r="G73" s="16">
        <v>0.17177914110429399</v>
      </c>
      <c r="H73" s="16">
        <v>0.189873417721519</v>
      </c>
      <c r="I73" s="16"/>
      <c r="J73" s="16">
        <v>0.143356643356643</v>
      </c>
      <c r="K73" s="16">
        <v>0.194570135746606</v>
      </c>
      <c r="L73" s="16"/>
      <c r="M73" s="16">
        <v>0.144736842105263</v>
      </c>
      <c r="N73" s="16">
        <v>0.15</v>
      </c>
      <c r="O73" s="16">
        <v>0.233333333333333</v>
      </c>
      <c r="P73" s="16">
        <v>0.25</v>
      </c>
      <c r="Q73" s="16"/>
      <c r="R73" s="16">
        <v>0.12</v>
      </c>
      <c r="S73" s="16">
        <v>0.28395061728395099</v>
      </c>
      <c r="T73" s="16">
        <v>0.18300653594771199</v>
      </c>
      <c r="U73" s="16">
        <v>0.125</v>
      </c>
      <c r="V73" s="16"/>
      <c r="W73" s="16">
        <v>0.21621621621621601</v>
      </c>
      <c r="X73" s="16">
        <v>0.19587628865979401</v>
      </c>
      <c r="Y73" s="16">
        <v>0.21153846153846201</v>
      </c>
      <c r="Z73" s="16">
        <v>0.13043478260869601</v>
      </c>
      <c r="AA73" s="16">
        <v>0.108108108108108</v>
      </c>
      <c r="AB73" s="16">
        <v>0.183673469387755</v>
      </c>
      <c r="AC73" s="16">
        <v>0.122448979591837</v>
      </c>
      <c r="AD73" s="16">
        <v>0</v>
      </c>
      <c r="AE73" s="16">
        <v>0.114285714285714</v>
      </c>
      <c r="AF73" s="16">
        <v>0.14285714285714299</v>
      </c>
      <c r="AG73" s="16">
        <v>0.25</v>
      </c>
      <c r="AH73" s="16">
        <v>0</v>
      </c>
      <c r="AI73" s="16"/>
      <c r="AJ73" s="16">
        <v>0.26865671641791</v>
      </c>
      <c r="AK73" s="16">
        <v>0.133333333333333</v>
      </c>
      <c r="AL73" s="16">
        <v>0.14942528735632199</v>
      </c>
      <c r="AM73" s="16">
        <v>0.14893617021276601</v>
      </c>
      <c r="AN73" s="16">
        <v>7.4074074074074098E-2</v>
      </c>
      <c r="AO73" s="16"/>
      <c r="AP73" s="16">
        <v>0.11878453038674</v>
      </c>
      <c r="AQ73" s="16">
        <v>0.28799999999999998</v>
      </c>
      <c r="AR73" s="16">
        <v>0.238095238095238</v>
      </c>
      <c r="AS73" s="16"/>
      <c r="AT73" s="16">
        <v>0.15909090909090901</v>
      </c>
      <c r="AU73" s="16">
        <v>0.16398713826366601</v>
      </c>
      <c r="AV73" s="16">
        <v>0.22222222222222199</v>
      </c>
      <c r="AW73" s="16">
        <v>0.1</v>
      </c>
      <c r="AX73" s="16"/>
      <c r="AY73" s="16">
        <v>0</v>
      </c>
      <c r="AZ73" s="16">
        <v>0.178343949044586</v>
      </c>
      <c r="BA73" s="16"/>
      <c r="BB73" s="16">
        <v>0.22222222222222199</v>
      </c>
      <c r="BC73" s="16">
        <v>0.202380952380952</v>
      </c>
      <c r="BD73" s="16">
        <v>0.161993769470405</v>
      </c>
      <c r="BE73" s="16">
        <v>0.104477611940299</v>
      </c>
      <c r="BF73" s="16"/>
      <c r="BG73" s="16">
        <v>0.112903225806452</v>
      </c>
      <c r="BH73" s="16">
        <v>0.16326530612244899</v>
      </c>
      <c r="BI73" s="16">
        <v>0.18918918918918901</v>
      </c>
      <c r="BJ73" s="16">
        <v>0.26086956521739102</v>
      </c>
      <c r="BK73" s="16">
        <v>0.11111111111111099</v>
      </c>
      <c r="BL73" s="16">
        <v>0</v>
      </c>
    </row>
    <row r="74" spans="2:64" x14ac:dyDescent="0.35">
      <c r="B74" t="s">
        <v>129</v>
      </c>
      <c r="C74" s="16">
        <v>0.761811023622047</v>
      </c>
      <c r="D74" s="16">
        <v>0.55172413793103403</v>
      </c>
      <c r="E74" s="16">
        <v>0.828125</v>
      </c>
      <c r="F74" s="16">
        <v>0.77659574468085102</v>
      </c>
      <c r="G74" s="16">
        <v>0.76687116564417201</v>
      </c>
      <c r="H74" s="16">
        <v>0.759493670886076</v>
      </c>
      <c r="I74" s="16"/>
      <c r="J74" s="16">
        <v>0.80419580419580405</v>
      </c>
      <c r="K74" s="16">
        <v>0.70588235294117696</v>
      </c>
      <c r="L74" s="16"/>
      <c r="M74" s="16">
        <v>0.80263157894736803</v>
      </c>
      <c r="N74" s="16">
        <v>0.75</v>
      </c>
      <c r="O74" s="16">
        <v>0.66666666666666696</v>
      </c>
      <c r="P74" s="16">
        <v>0.65</v>
      </c>
      <c r="Q74" s="16"/>
      <c r="R74" s="16">
        <v>0.80400000000000005</v>
      </c>
      <c r="S74" s="16">
        <v>0.64197530864197505</v>
      </c>
      <c r="T74" s="16">
        <v>0.77777777777777801</v>
      </c>
      <c r="U74" s="16">
        <v>0.625</v>
      </c>
      <c r="V74" s="16"/>
      <c r="W74" s="16">
        <v>0.71621621621621601</v>
      </c>
      <c r="X74" s="16">
        <v>0.74226804123711299</v>
      </c>
      <c r="Y74" s="16">
        <v>0.71153846153846201</v>
      </c>
      <c r="Z74" s="16">
        <v>0.82608695652173902</v>
      </c>
      <c r="AA74" s="16">
        <v>0.70270270270270296</v>
      </c>
      <c r="AB74" s="16">
        <v>0.75510204081632604</v>
      </c>
      <c r="AC74" s="16">
        <v>0.81632653061224503</v>
      </c>
      <c r="AD74" s="16">
        <v>0.94444444444444398</v>
      </c>
      <c r="AE74" s="16">
        <v>0.8</v>
      </c>
      <c r="AF74" s="16">
        <v>0.82142857142857095</v>
      </c>
      <c r="AG74" s="16">
        <v>0.65</v>
      </c>
      <c r="AH74" s="16">
        <v>1</v>
      </c>
      <c r="AI74" s="16"/>
      <c r="AJ74" s="16">
        <v>0.61194029850746301</v>
      </c>
      <c r="AK74" s="16">
        <v>0.8</v>
      </c>
      <c r="AL74" s="16">
        <v>0.77586206896551702</v>
      </c>
      <c r="AM74" s="16">
        <v>0.819148936170213</v>
      </c>
      <c r="AN74" s="16">
        <v>0.77777777777777801</v>
      </c>
      <c r="AO74" s="16"/>
      <c r="AP74" s="16">
        <v>0.81491712707182296</v>
      </c>
      <c r="AQ74" s="16">
        <v>0.64</v>
      </c>
      <c r="AR74" s="16">
        <v>0.57142857142857095</v>
      </c>
      <c r="AS74" s="16"/>
      <c r="AT74" s="16">
        <v>0.75</v>
      </c>
      <c r="AU74" s="16">
        <v>0.77813504823151103</v>
      </c>
      <c r="AV74" s="16">
        <v>0.64444444444444404</v>
      </c>
      <c r="AW74" s="16">
        <v>0.85</v>
      </c>
      <c r="AX74" s="16"/>
      <c r="AY74" s="16">
        <v>0</v>
      </c>
      <c r="AZ74" s="16">
        <v>0.82165605095541405</v>
      </c>
      <c r="BA74" s="16"/>
      <c r="BB74" s="16">
        <v>0.69444444444444398</v>
      </c>
      <c r="BC74" s="16">
        <v>0.67857142857142905</v>
      </c>
      <c r="BD74" s="16">
        <v>0.76635514018691597</v>
      </c>
      <c r="BE74" s="16">
        <v>0.88059701492537301</v>
      </c>
      <c r="BF74" s="16"/>
      <c r="BG74" s="16">
        <v>0.75806451612903203</v>
      </c>
      <c r="BH74" s="16">
        <v>0.77959183673469401</v>
      </c>
      <c r="BI74" s="16">
        <v>0.74324324324324298</v>
      </c>
      <c r="BJ74" s="16">
        <v>0.65217391304347805</v>
      </c>
      <c r="BK74" s="16">
        <v>0.77777777777777801</v>
      </c>
      <c r="BL74" s="16">
        <v>1</v>
      </c>
    </row>
    <row r="75" spans="2:64" x14ac:dyDescent="0.35">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row>
    <row r="76" spans="2:64" x14ac:dyDescent="0.35">
      <c r="B76" s="5" t="s">
        <v>131</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row>
    <row r="77" spans="2:64" x14ac:dyDescent="0.35">
      <c r="B77" s="23" t="s">
        <v>97</v>
      </c>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row>
    <row r="78" spans="2:64" x14ac:dyDescent="0.35">
      <c r="B78" t="s">
        <v>124</v>
      </c>
      <c r="C78" s="16">
        <v>0.68110236220472398</v>
      </c>
      <c r="D78" s="16">
        <v>0.75862068965517204</v>
      </c>
      <c r="E78" s="16">
        <v>0.71875</v>
      </c>
      <c r="F78" s="16">
        <v>0.64893617021276595</v>
      </c>
      <c r="G78" s="16">
        <v>0.69938650306748495</v>
      </c>
      <c r="H78" s="16">
        <v>0.651898734177215</v>
      </c>
      <c r="I78" s="16"/>
      <c r="J78" s="16">
        <v>0.70629370629370603</v>
      </c>
      <c r="K78" s="16">
        <v>0.64705882352941202</v>
      </c>
      <c r="L78" s="16"/>
      <c r="M78" s="16">
        <v>0.75</v>
      </c>
      <c r="N78" s="16">
        <v>0.6</v>
      </c>
      <c r="O78" s="16">
        <v>0.55000000000000004</v>
      </c>
      <c r="P78" s="16">
        <v>0.57499999999999996</v>
      </c>
      <c r="Q78" s="16"/>
      <c r="R78" s="16">
        <v>0.69599999999999995</v>
      </c>
      <c r="S78" s="16">
        <v>0.65432098765432101</v>
      </c>
      <c r="T78" s="16">
        <v>0.66013071895424802</v>
      </c>
      <c r="U78" s="16">
        <v>0.75</v>
      </c>
      <c r="V78" s="16"/>
      <c r="W78" s="16">
        <v>0.66216216216216195</v>
      </c>
      <c r="X78" s="16">
        <v>0.75257731958762897</v>
      </c>
      <c r="Y78" s="16">
        <v>0.82692307692307698</v>
      </c>
      <c r="Z78" s="16">
        <v>0.65217391304347805</v>
      </c>
      <c r="AA78" s="16">
        <v>0.75675675675675702</v>
      </c>
      <c r="AB78" s="16">
        <v>0.63265306122449005</v>
      </c>
      <c r="AC78" s="16">
        <v>0.67346938775510201</v>
      </c>
      <c r="AD78" s="16">
        <v>0.5</v>
      </c>
      <c r="AE78" s="16">
        <v>0.54285714285714304</v>
      </c>
      <c r="AF78" s="16">
        <v>0.57142857142857095</v>
      </c>
      <c r="AG78" s="16">
        <v>0.6</v>
      </c>
      <c r="AH78" s="16">
        <v>1</v>
      </c>
      <c r="AI78" s="16"/>
      <c r="AJ78" s="16">
        <v>0.50746268656716398</v>
      </c>
      <c r="AK78" s="16">
        <v>0.586666666666667</v>
      </c>
      <c r="AL78" s="16">
        <v>0.74137931034482796</v>
      </c>
      <c r="AM78" s="16">
        <v>0.71276595744680804</v>
      </c>
      <c r="AN78" s="16">
        <v>0.92592592592592604</v>
      </c>
      <c r="AO78" s="16"/>
      <c r="AP78" s="16">
        <v>0.62707182320442001</v>
      </c>
      <c r="AQ78" s="16">
        <v>0.8</v>
      </c>
      <c r="AR78" s="16">
        <v>0.90476190476190499</v>
      </c>
      <c r="AS78" s="16"/>
      <c r="AT78" s="16">
        <v>0.77272727272727304</v>
      </c>
      <c r="AU78" s="16">
        <v>0.67524115755627001</v>
      </c>
      <c r="AV78" s="16">
        <v>0.62222222222222201</v>
      </c>
      <c r="AW78" s="16">
        <v>0.3</v>
      </c>
      <c r="AX78" s="16"/>
      <c r="AY78" s="16">
        <v>0.64864864864864902</v>
      </c>
      <c r="AZ78" s="16">
        <v>0.68365180467091302</v>
      </c>
      <c r="BA78" s="16"/>
      <c r="BB78" s="16">
        <v>0.88888888888888895</v>
      </c>
      <c r="BC78" s="16">
        <v>0.797619047619048</v>
      </c>
      <c r="BD78" s="16">
        <v>0.65420560747663503</v>
      </c>
      <c r="BE78" s="16">
        <v>0.55223880597014896</v>
      </c>
      <c r="BF78" s="16"/>
      <c r="BG78" s="16">
        <v>0.72580645161290303</v>
      </c>
      <c r="BH78" s="16">
        <v>0.72244897959183696</v>
      </c>
      <c r="BI78" s="16">
        <v>0.60135135135135098</v>
      </c>
      <c r="BJ78" s="16">
        <v>0.86956521739130399</v>
      </c>
      <c r="BK78" s="16">
        <v>0.51851851851851805</v>
      </c>
      <c r="BL78" s="16">
        <v>0.33333333333333298</v>
      </c>
    </row>
    <row r="79" spans="2:64" x14ac:dyDescent="0.35">
      <c r="B79" t="s">
        <v>125</v>
      </c>
      <c r="C79" s="16">
        <v>0.226377952755905</v>
      </c>
      <c r="D79" s="16">
        <v>0.24137931034482801</v>
      </c>
      <c r="E79" s="16">
        <v>0.25</v>
      </c>
      <c r="F79" s="16">
        <v>0.28723404255319201</v>
      </c>
      <c r="G79" s="16">
        <v>0.20858895705521499</v>
      </c>
      <c r="H79" s="16">
        <v>0.19620253164557</v>
      </c>
      <c r="I79" s="16"/>
      <c r="J79" s="16">
        <v>0.213286713286713</v>
      </c>
      <c r="K79" s="16">
        <v>0.24434389140271501</v>
      </c>
      <c r="L79" s="16"/>
      <c r="M79" s="16">
        <v>0.18092105263157901</v>
      </c>
      <c r="N79" s="16">
        <v>0.3</v>
      </c>
      <c r="O79" s="16">
        <v>0.33333333333333298</v>
      </c>
      <c r="P79" s="16">
        <v>0.25</v>
      </c>
      <c r="Q79" s="16"/>
      <c r="R79" s="16">
        <v>0.26</v>
      </c>
      <c r="S79" s="16">
        <v>0.19753086419753099</v>
      </c>
      <c r="T79" s="16">
        <v>0.18300653594771199</v>
      </c>
      <c r="U79" s="16">
        <v>0.25</v>
      </c>
      <c r="V79" s="16"/>
      <c r="W79" s="16">
        <v>0.29729729729729698</v>
      </c>
      <c r="X79" s="16">
        <v>0.17525773195876301</v>
      </c>
      <c r="Y79" s="16">
        <v>0.134615384615385</v>
      </c>
      <c r="Z79" s="16">
        <v>0.26086956521739102</v>
      </c>
      <c r="AA79" s="16">
        <v>0.162162162162162</v>
      </c>
      <c r="AB79" s="16">
        <v>0.20408163265306101</v>
      </c>
      <c r="AC79" s="16">
        <v>0.22448979591836701</v>
      </c>
      <c r="AD79" s="16">
        <v>0.22222222222222199</v>
      </c>
      <c r="AE79" s="16">
        <v>0.371428571428571</v>
      </c>
      <c r="AF79" s="16">
        <v>0.28571428571428598</v>
      </c>
      <c r="AG79" s="16">
        <v>0.25</v>
      </c>
      <c r="AH79" s="16">
        <v>0</v>
      </c>
      <c r="AI79" s="16"/>
      <c r="AJ79" s="16">
        <v>0.31343283582089598</v>
      </c>
      <c r="AK79" s="16">
        <v>0.293333333333333</v>
      </c>
      <c r="AL79" s="16">
        <v>0.20114942528735599</v>
      </c>
      <c r="AM79" s="16">
        <v>0.19148936170212799</v>
      </c>
      <c r="AN79" s="16">
        <v>3.7037037037037E-2</v>
      </c>
      <c r="AO79" s="16"/>
      <c r="AP79" s="16">
        <v>0.27071823204419898</v>
      </c>
      <c r="AQ79" s="16">
        <v>0.128</v>
      </c>
      <c r="AR79" s="16">
        <v>4.7619047619047603E-2</v>
      </c>
      <c r="AS79" s="16"/>
      <c r="AT79" s="16">
        <v>0.18181818181818199</v>
      </c>
      <c r="AU79" s="16">
        <v>0.22508038585209</v>
      </c>
      <c r="AV79" s="16">
        <v>0.28888888888888897</v>
      </c>
      <c r="AW79" s="16">
        <v>0.4</v>
      </c>
      <c r="AX79" s="16"/>
      <c r="AY79" s="16">
        <v>0.24324324324324301</v>
      </c>
      <c r="AZ79" s="16">
        <v>0.225053078556263</v>
      </c>
      <c r="BA79" s="16"/>
      <c r="BB79" s="16">
        <v>8.3333333333333301E-2</v>
      </c>
      <c r="BC79" s="16">
        <v>0.13095238095238099</v>
      </c>
      <c r="BD79" s="16">
        <v>0.26479750778816202</v>
      </c>
      <c r="BE79" s="16">
        <v>0.238805970149254</v>
      </c>
      <c r="BF79" s="16"/>
      <c r="BG79" s="16">
        <v>0.17741935483870999</v>
      </c>
      <c r="BH79" s="16">
        <v>0.16734693877550999</v>
      </c>
      <c r="BI79" s="16">
        <v>0.31756756756756799</v>
      </c>
      <c r="BJ79" s="16">
        <v>8.6956521739130405E-2</v>
      </c>
      <c r="BK79" s="16">
        <v>0.44444444444444398</v>
      </c>
      <c r="BL79" s="16">
        <v>0.66666666666666696</v>
      </c>
    </row>
    <row r="80" spans="2:64" x14ac:dyDescent="0.35">
      <c r="B80" t="s">
        <v>119</v>
      </c>
      <c r="C80" s="16">
        <v>9.2519685039370095E-2</v>
      </c>
      <c r="D80" s="16">
        <v>0</v>
      </c>
      <c r="E80" s="16">
        <v>3.125E-2</v>
      </c>
      <c r="F80" s="16">
        <v>6.3829787234042507E-2</v>
      </c>
      <c r="G80" s="16">
        <v>9.2024539877300596E-2</v>
      </c>
      <c r="H80" s="16">
        <v>0.151898734177215</v>
      </c>
      <c r="I80" s="16"/>
      <c r="J80" s="16">
        <v>8.0419580419580403E-2</v>
      </c>
      <c r="K80" s="16">
        <v>0.108597285067873</v>
      </c>
      <c r="L80" s="16"/>
      <c r="M80" s="16">
        <v>6.9078947368421101E-2</v>
      </c>
      <c r="N80" s="16">
        <v>0.1</v>
      </c>
      <c r="O80" s="16">
        <v>0.116666666666667</v>
      </c>
      <c r="P80" s="16">
        <v>0.17499999999999999</v>
      </c>
      <c r="Q80" s="16"/>
      <c r="R80" s="16">
        <v>4.3999999999999997E-2</v>
      </c>
      <c r="S80" s="16">
        <v>0.148148148148148</v>
      </c>
      <c r="T80" s="16">
        <v>0.15686274509803899</v>
      </c>
      <c r="U80" s="16">
        <v>0</v>
      </c>
      <c r="V80" s="16"/>
      <c r="W80" s="16">
        <v>4.0540540540540501E-2</v>
      </c>
      <c r="X80" s="16">
        <v>7.2164948453608199E-2</v>
      </c>
      <c r="Y80" s="16">
        <v>3.8461538461538498E-2</v>
      </c>
      <c r="Z80" s="16">
        <v>8.6956521739130405E-2</v>
      </c>
      <c r="AA80" s="16">
        <v>8.1081081081081099E-2</v>
      </c>
      <c r="AB80" s="16">
        <v>0.16326530612244899</v>
      </c>
      <c r="AC80" s="16">
        <v>0.102040816326531</v>
      </c>
      <c r="AD80" s="16">
        <v>0.27777777777777801</v>
      </c>
      <c r="AE80" s="16">
        <v>8.5714285714285701E-2</v>
      </c>
      <c r="AF80" s="16">
        <v>0.14285714285714299</v>
      </c>
      <c r="AG80" s="16">
        <v>0.15</v>
      </c>
      <c r="AH80" s="16">
        <v>0</v>
      </c>
      <c r="AI80" s="16"/>
      <c r="AJ80" s="16">
        <v>0.17910447761194001</v>
      </c>
      <c r="AK80" s="16">
        <v>0.12</v>
      </c>
      <c r="AL80" s="16">
        <v>5.7471264367816098E-2</v>
      </c>
      <c r="AM80" s="16">
        <v>9.5744680851063801E-2</v>
      </c>
      <c r="AN80" s="16">
        <v>3.7037037037037E-2</v>
      </c>
      <c r="AO80" s="16"/>
      <c r="AP80" s="16">
        <v>0.102209944751381</v>
      </c>
      <c r="AQ80" s="16">
        <v>7.1999999999999995E-2</v>
      </c>
      <c r="AR80" s="16">
        <v>4.7619047619047603E-2</v>
      </c>
      <c r="AS80" s="16"/>
      <c r="AT80" s="16">
        <v>4.5454545454545497E-2</v>
      </c>
      <c r="AU80" s="16">
        <v>9.9678456591639902E-2</v>
      </c>
      <c r="AV80" s="16">
        <v>8.8888888888888906E-2</v>
      </c>
      <c r="AW80" s="16">
        <v>0.3</v>
      </c>
      <c r="AX80" s="16"/>
      <c r="AY80" s="16">
        <v>0.108108108108108</v>
      </c>
      <c r="AZ80" s="16">
        <v>9.1295116772823801E-2</v>
      </c>
      <c r="BA80" s="16"/>
      <c r="BB80" s="16">
        <v>2.7777777777777801E-2</v>
      </c>
      <c r="BC80" s="16">
        <v>7.1428571428571397E-2</v>
      </c>
      <c r="BD80" s="16">
        <v>8.0996884735202501E-2</v>
      </c>
      <c r="BE80" s="16">
        <v>0.20895522388059701</v>
      </c>
      <c r="BF80" s="16"/>
      <c r="BG80" s="16">
        <v>9.6774193548387094E-2</v>
      </c>
      <c r="BH80" s="16">
        <v>0.11020408163265299</v>
      </c>
      <c r="BI80" s="16">
        <v>8.1081081081081099E-2</v>
      </c>
      <c r="BJ80" s="16">
        <v>4.3478260869565202E-2</v>
      </c>
      <c r="BK80" s="16">
        <v>3.7037037037037E-2</v>
      </c>
      <c r="BL80" s="16">
        <v>0</v>
      </c>
    </row>
    <row r="81" spans="2:64" x14ac:dyDescent="0.35">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row>
    <row r="82" spans="2:64" x14ac:dyDescent="0.35">
      <c r="B82" s="5" t="s">
        <v>135</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row>
    <row r="83" spans="2:64" x14ac:dyDescent="0.35">
      <c r="B83" s="23" t="s">
        <v>97</v>
      </c>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row>
    <row r="84" spans="2:64" x14ac:dyDescent="0.35">
      <c r="B84" t="s">
        <v>132</v>
      </c>
      <c r="C84" s="16">
        <v>0.25984251968503902</v>
      </c>
      <c r="D84" s="16">
        <v>0.55172413793103403</v>
      </c>
      <c r="E84" s="16">
        <v>0.421875</v>
      </c>
      <c r="F84" s="16">
        <v>0.40425531914893598</v>
      </c>
      <c r="G84" s="16">
        <v>0.17791411042944799</v>
      </c>
      <c r="H84" s="16">
        <v>0.139240506329114</v>
      </c>
      <c r="I84" s="16"/>
      <c r="J84" s="16">
        <v>0.23776223776223801</v>
      </c>
      <c r="K84" s="16">
        <v>0.28506787330316702</v>
      </c>
      <c r="L84" s="16"/>
      <c r="M84" s="16">
        <v>0.269736842105263</v>
      </c>
      <c r="N84" s="16">
        <v>0.23</v>
      </c>
      <c r="O84" s="16">
        <v>0.35</v>
      </c>
      <c r="P84" s="16">
        <v>0.15</v>
      </c>
      <c r="Q84" s="16"/>
      <c r="R84" s="16">
        <v>0.34799999999999998</v>
      </c>
      <c r="S84" s="16">
        <v>0.24691358024691401</v>
      </c>
      <c r="T84" s="16">
        <v>0.10457516339869299</v>
      </c>
      <c r="U84" s="16">
        <v>0.375</v>
      </c>
      <c r="V84" s="16"/>
      <c r="W84" s="16">
        <v>0.40540540540540498</v>
      </c>
      <c r="X84" s="16">
        <v>0.22680412371134001</v>
      </c>
      <c r="Y84" s="16">
        <v>0.25</v>
      </c>
      <c r="Z84" s="16">
        <v>0.15217391304347799</v>
      </c>
      <c r="AA84" s="16">
        <v>0.24324324324324301</v>
      </c>
      <c r="AB84" s="16">
        <v>0.30612244897959201</v>
      </c>
      <c r="AC84" s="16">
        <v>0.28571428571428598</v>
      </c>
      <c r="AD84" s="16">
        <v>0.22222222222222199</v>
      </c>
      <c r="AE84" s="16">
        <v>0.25714285714285701</v>
      </c>
      <c r="AF84" s="16">
        <v>0.14285714285714299</v>
      </c>
      <c r="AG84" s="16">
        <v>0.25</v>
      </c>
      <c r="AH84" s="16">
        <v>0</v>
      </c>
      <c r="AI84" s="16"/>
      <c r="AJ84" s="16">
        <v>0.19402985074626899</v>
      </c>
      <c r="AK84" s="16">
        <v>0.30666666666666698</v>
      </c>
      <c r="AL84" s="16">
        <v>0.25862068965517199</v>
      </c>
      <c r="AM84" s="16">
        <v>0.25531914893617003</v>
      </c>
      <c r="AN84" s="16">
        <v>0.18518518518518501</v>
      </c>
      <c r="AO84" s="16"/>
      <c r="AP84" s="16">
        <v>0.243093922651934</v>
      </c>
      <c r="AQ84" s="16">
        <v>0.312</v>
      </c>
      <c r="AR84" s="16">
        <v>0.238095238095238</v>
      </c>
      <c r="AS84" s="16"/>
      <c r="AT84" s="16">
        <v>1</v>
      </c>
      <c r="AU84" s="16">
        <v>0</v>
      </c>
      <c r="AV84" s="16">
        <v>0</v>
      </c>
      <c r="AW84" s="16">
        <v>0</v>
      </c>
      <c r="AX84" s="16"/>
      <c r="AY84" s="16">
        <v>0.32432432432432401</v>
      </c>
      <c r="AZ84" s="16">
        <v>0.25477707006369399</v>
      </c>
      <c r="BA84" s="16"/>
      <c r="BB84" s="16">
        <v>0.30555555555555602</v>
      </c>
      <c r="BC84" s="16">
        <v>0.32142857142857101</v>
      </c>
      <c r="BD84" s="16">
        <v>0.25545171339563899</v>
      </c>
      <c r="BE84" s="16">
        <v>0.17910447761194001</v>
      </c>
      <c r="BF84" s="16"/>
      <c r="BG84" s="16">
        <v>0.209677419354839</v>
      </c>
      <c r="BH84" s="16">
        <v>0.29387755102040802</v>
      </c>
      <c r="BI84" s="16">
        <v>0.23648648648648599</v>
      </c>
      <c r="BJ84" s="16">
        <v>0.217391304347826</v>
      </c>
      <c r="BK84" s="16">
        <v>0.22222222222222199</v>
      </c>
      <c r="BL84" s="16">
        <v>0.33333333333333298</v>
      </c>
    </row>
    <row r="85" spans="2:64" x14ac:dyDescent="0.35">
      <c r="B85" t="s">
        <v>133</v>
      </c>
      <c r="C85" s="16">
        <v>8.8582677165354298E-2</v>
      </c>
      <c r="D85" s="16">
        <v>0.13793103448275901</v>
      </c>
      <c r="E85" s="16">
        <v>0.1875</v>
      </c>
      <c r="F85" s="16">
        <v>8.5106382978723402E-2</v>
      </c>
      <c r="G85" s="16">
        <v>6.7484662576687102E-2</v>
      </c>
      <c r="H85" s="16">
        <v>6.3291139240506306E-2</v>
      </c>
      <c r="I85" s="16"/>
      <c r="J85" s="16">
        <v>9.4405594405594401E-2</v>
      </c>
      <c r="K85" s="16">
        <v>8.1447963800904993E-2</v>
      </c>
      <c r="L85" s="16"/>
      <c r="M85" s="16">
        <v>7.8947368421052599E-2</v>
      </c>
      <c r="N85" s="16">
        <v>0.12</v>
      </c>
      <c r="O85" s="16">
        <v>8.3333333333333301E-2</v>
      </c>
      <c r="P85" s="16">
        <v>0.1</v>
      </c>
      <c r="Q85" s="16"/>
      <c r="R85" s="16">
        <v>0.13600000000000001</v>
      </c>
      <c r="S85" s="16">
        <v>8.6419753086419707E-2</v>
      </c>
      <c r="T85" s="16">
        <v>2.61437908496732E-2</v>
      </c>
      <c r="U85" s="16">
        <v>0</v>
      </c>
      <c r="V85" s="16"/>
      <c r="W85" s="16">
        <v>8.1081081081081099E-2</v>
      </c>
      <c r="X85" s="16">
        <v>6.18556701030928E-2</v>
      </c>
      <c r="Y85" s="16">
        <v>7.69230769230769E-2</v>
      </c>
      <c r="Z85" s="16">
        <v>8.6956521739130405E-2</v>
      </c>
      <c r="AA85" s="16">
        <v>0.135135135135135</v>
      </c>
      <c r="AB85" s="16">
        <v>6.1224489795918401E-2</v>
      </c>
      <c r="AC85" s="16">
        <v>0.122448979591837</v>
      </c>
      <c r="AD85" s="16">
        <v>5.5555555555555601E-2</v>
      </c>
      <c r="AE85" s="16">
        <v>0.114285714285714</v>
      </c>
      <c r="AF85" s="16">
        <v>0.107142857142857</v>
      </c>
      <c r="AG85" s="16">
        <v>0.15</v>
      </c>
      <c r="AH85" s="16">
        <v>0</v>
      </c>
      <c r="AI85" s="16"/>
      <c r="AJ85" s="16">
        <v>8.9552238805970102E-2</v>
      </c>
      <c r="AK85" s="16">
        <v>6.6666666666666693E-2</v>
      </c>
      <c r="AL85" s="16">
        <v>9.1954022988505704E-2</v>
      </c>
      <c r="AM85" s="16">
        <v>8.5106382978723402E-2</v>
      </c>
      <c r="AN85" s="16">
        <v>0.11111111111111099</v>
      </c>
      <c r="AO85" s="16"/>
      <c r="AP85" s="16">
        <v>6.6298342541436503E-2</v>
      </c>
      <c r="AQ85" s="16">
        <v>0.16</v>
      </c>
      <c r="AR85" s="16">
        <v>4.7619047619047603E-2</v>
      </c>
      <c r="AS85" s="16"/>
      <c r="AT85" s="16">
        <v>0</v>
      </c>
      <c r="AU85" s="16">
        <v>0</v>
      </c>
      <c r="AV85" s="16">
        <v>1</v>
      </c>
      <c r="AW85" s="16">
        <v>0</v>
      </c>
      <c r="AX85" s="16"/>
      <c r="AY85" s="16">
        <v>0.162162162162162</v>
      </c>
      <c r="AZ85" s="16">
        <v>8.2802547770700605E-2</v>
      </c>
      <c r="BA85" s="16"/>
      <c r="BB85" s="16">
        <v>0.13888888888888901</v>
      </c>
      <c r="BC85" s="16">
        <v>0.16666666666666699</v>
      </c>
      <c r="BD85" s="16">
        <v>5.9190031152648002E-2</v>
      </c>
      <c r="BE85" s="16">
        <v>0.104477611940299</v>
      </c>
      <c r="BF85" s="16"/>
      <c r="BG85" s="16">
        <v>6.4516129032258104E-2</v>
      </c>
      <c r="BH85" s="16">
        <v>7.3469387755102006E-2</v>
      </c>
      <c r="BI85" s="16">
        <v>0.121621621621622</v>
      </c>
      <c r="BJ85" s="16">
        <v>4.3478260869565202E-2</v>
      </c>
      <c r="BK85" s="16">
        <v>0.148148148148148</v>
      </c>
      <c r="BL85" s="16">
        <v>0</v>
      </c>
    </row>
    <row r="86" spans="2:64" x14ac:dyDescent="0.35">
      <c r="B86" t="s">
        <v>134</v>
      </c>
      <c r="C86" s="16">
        <v>0.61220472440944895</v>
      </c>
      <c r="D86" s="16">
        <v>0.31034482758620702</v>
      </c>
      <c r="E86" s="16">
        <v>0.34375</v>
      </c>
      <c r="F86" s="16">
        <v>0.46808510638297901</v>
      </c>
      <c r="G86" s="16">
        <v>0.71779141104294497</v>
      </c>
      <c r="H86" s="16">
        <v>0.753164556962025</v>
      </c>
      <c r="I86" s="16"/>
      <c r="J86" s="16">
        <v>0.62937062937062904</v>
      </c>
      <c r="K86" s="16">
        <v>0.59276018099547501</v>
      </c>
      <c r="L86" s="16"/>
      <c r="M86" s="16">
        <v>0.63486842105263197</v>
      </c>
      <c r="N86" s="16">
        <v>0.61</v>
      </c>
      <c r="O86" s="16">
        <v>0.46666666666666701</v>
      </c>
      <c r="P86" s="16">
        <v>0.625</v>
      </c>
      <c r="Q86" s="16"/>
      <c r="R86" s="16">
        <v>0.48799999999999999</v>
      </c>
      <c r="S86" s="16">
        <v>0.60493827160493796</v>
      </c>
      <c r="T86" s="16">
        <v>0.83006535947712401</v>
      </c>
      <c r="U86" s="16">
        <v>0.54166666666666696</v>
      </c>
      <c r="V86" s="16"/>
      <c r="W86" s="16">
        <v>0.445945945945946</v>
      </c>
      <c r="X86" s="16">
        <v>0.68041237113402098</v>
      </c>
      <c r="Y86" s="16">
        <v>0.61538461538461497</v>
      </c>
      <c r="Z86" s="16">
        <v>0.76086956521739102</v>
      </c>
      <c r="AA86" s="16">
        <v>0.59459459459459496</v>
      </c>
      <c r="AB86" s="16">
        <v>0.530612244897959</v>
      </c>
      <c r="AC86" s="16">
        <v>0.59183673469387799</v>
      </c>
      <c r="AD86" s="16">
        <v>0.72222222222222199</v>
      </c>
      <c r="AE86" s="16">
        <v>0.57142857142857095</v>
      </c>
      <c r="AF86" s="16">
        <v>0.71428571428571397</v>
      </c>
      <c r="AG86" s="16">
        <v>0.6</v>
      </c>
      <c r="AH86" s="16">
        <v>1</v>
      </c>
      <c r="AI86" s="16"/>
      <c r="AJ86" s="16">
        <v>0.65671641791044799</v>
      </c>
      <c r="AK86" s="16">
        <v>0.52</v>
      </c>
      <c r="AL86" s="16">
        <v>0.62643678160919503</v>
      </c>
      <c r="AM86" s="16">
        <v>0.63829787234042601</v>
      </c>
      <c r="AN86" s="16">
        <v>0.70370370370370405</v>
      </c>
      <c r="AO86" s="16"/>
      <c r="AP86" s="16">
        <v>0.63812154696132595</v>
      </c>
      <c r="AQ86" s="16">
        <v>0.52</v>
      </c>
      <c r="AR86" s="16">
        <v>0.71428571428571397</v>
      </c>
      <c r="AS86" s="16"/>
      <c r="AT86" s="16">
        <v>0</v>
      </c>
      <c r="AU86" s="16">
        <v>1</v>
      </c>
      <c r="AV86" s="16">
        <v>0</v>
      </c>
      <c r="AW86" s="16">
        <v>0</v>
      </c>
      <c r="AX86" s="16"/>
      <c r="AY86" s="16">
        <v>0.48648648648648701</v>
      </c>
      <c r="AZ86" s="16">
        <v>0.62208067940552003</v>
      </c>
      <c r="BA86" s="16"/>
      <c r="BB86" s="16">
        <v>0.55555555555555602</v>
      </c>
      <c r="BC86" s="16">
        <v>0.5</v>
      </c>
      <c r="BD86" s="16">
        <v>0.66666666666666696</v>
      </c>
      <c r="BE86" s="16">
        <v>0.52238805970149205</v>
      </c>
      <c r="BF86" s="16"/>
      <c r="BG86" s="16">
        <v>0.70967741935483897</v>
      </c>
      <c r="BH86" s="16">
        <v>0.59183673469387799</v>
      </c>
      <c r="BI86" s="16">
        <v>0.59459459459459496</v>
      </c>
      <c r="BJ86" s="16">
        <v>0.69565217391304301</v>
      </c>
      <c r="BK86" s="16">
        <v>0.592592592592593</v>
      </c>
      <c r="BL86" s="16">
        <v>0.66666666666666696</v>
      </c>
    </row>
    <row r="87" spans="2:64" x14ac:dyDescent="0.35">
      <c r="B87" t="s">
        <v>55</v>
      </c>
      <c r="C87" s="16">
        <v>3.9370078740157501E-2</v>
      </c>
      <c r="D87" s="16">
        <v>0</v>
      </c>
      <c r="E87" s="16">
        <v>4.6875E-2</v>
      </c>
      <c r="F87" s="16">
        <v>4.2553191489361701E-2</v>
      </c>
      <c r="G87" s="16">
        <v>3.6809815950920199E-2</v>
      </c>
      <c r="H87" s="16">
        <v>4.4303797468354403E-2</v>
      </c>
      <c r="I87" s="16"/>
      <c r="J87" s="16">
        <v>3.8461538461538498E-2</v>
      </c>
      <c r="K87" s="16">
        <v>4.0723981900452497E-2</v>
      </c>
      <c r="L87" s="16"/>
      <c r="M87" s="16">
        <v>1.6447368421052599E-2</v>
      </c>
      <c r="N87" s="16">
        <v>0.04</v>
      </c>
      <c r="O87" s="16">
        <v>0.1</v>
      </c>
      <c r="P87" s="16">
        <v>0.125</v>
      </c>
      <c r="Q87" s="16"/>
      <c r="R87" s="16">
        <v>2.8000000000000001E-2</v>
      </c>
      <c r="S87" s="16">
        <v>6.1728395061728399E-2</v>
      </c>
      <c r="T87" s="16">
        <v>3.9215686274509803E-2</v>
      </c>
      <c r="U87" s="16">
        <v>8.3333333333333301E-2</v>
      </c>
      <c r="V87" s="16"/>
      <c r="W87" s="16">
        <v>6.7567567567567599E-2</v>
      </c>
      <c r="X87" s="16">
        <v>3.09278350515464E-2</v>
      </c>
      <c r="Y87" s="16">
        <v>5.7692307692307702E-2</v>
      </c>
      <c r="Z87" s="16">
        <v>0</v>
      </c>
      <c r="AA87" s="16">
        <v>2.7027027027027001E-2</v>
      </c>
      <c r="AB87" s="16">
        <v>0.102040816326531</v>
      </c>
      <c r="AC87" s="16">
        <v>0</v>
      </c>
      <c r="AD87" s="16">
        <v>0</v>
      </c>
      <c r="AE87" s="16">
        <v>5.7142857142857099E-2</v>
      </c>
      <c r="AF87" s="16">
        <v>3.5714285714285698E-2</v>
      </c>
      <c r="AG87" s="16">
        <v>0</v>
      </c>
      <c r="AH87" s="16">
        <v>0</v>
      </c>
      <c r="AI87" s="16"/>
      <c r="AJ87" s="16">
        <v>5.9701492537313397E-2</v>
      </c>
      <c r="AK87" s="16">
        <v>0.10666666666666701</v>
      </c>
      <c r="AL87" s="16">
        <v>2.2988505747126398E-2</v>
      </c>
      <c r="AM87" s="16">
        <v>2.1276595744680899E-2</v>
      </c>
      <c r="AN87" s="16">
        <v>0</v>
      </c>
      <c r="AO87" s="16"/>
      <c r="AP87" s="16">
        <v>5.24861878453039E-2</v>
      </c>
      <c r="AQ87" s="16">
        <v>8.0000000000000002E-3</v>
      </c>
      <c r="AR87" s="16">
        <v>0</v>
      </c>
      <c r="AS87" s="16"/>
      <c r="AT87" s="16">
        <v>0</v>
      </c>
      <c r="AU87" s="16">
        <v>0</v>
      </c>
      <c r="AV87" s="16">
        <v>0</v>
      </c>
      <c r="AW87" s="16">
        <v>1</v>
      </c>
      <c r="AX87" s="16"/>
      <c r="AY87" s="16">
        <v>2.7027027027027001E-2</v>
      </c>
      <c r="AZ87" s="16">
        <v>4.0339702760084903E-2</v>
      </c>
      <c r="BA87" s="16"/>
      <c r="BB87" s="16">
        <v>0</v>
      </c>
      <c r="BC87" s="16">
        <v>1.1904761904761901E-2</v>
      </c>
      <c r="BD87" s="16">
        <v>1.86915887850467E-2</v>
      </c>
      <c r="BE87" s="16">
        <v>0.19402985074626899</v>
      </c>
      <c r="BF87" s="16"/>
      <c r="BG87" s="16">
        <v>1.6129032258064498E-2</v>
      </c>
      <c r="BH87" s="16">
        <v>4.08163265306122E-2</v>
      </c>
      <c r="BI87" s="16">
        <v>4.72972972972973E-2</v>
      </c>
      <c r="BJ87" s="16">
        <v>4.3478260869565202E-2</v>
      </c>
      <c r="BK87" s="16">
        <v>3.7037037037037E-2</v>
      </c>
      <c r="BL87" s="16">
        <v>0</v>
      </c>
    </row>
    <row r="88" spans="2:64" x14ac:dyDescent="0.35">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row>
    <row r="89" spans="2:64" x14ac:dyDescent="0.35">
      <c r="B89" s="5" t="s">
        <v>144</v>
      </c>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row>
    <row r="90" spans="2:64" x14ac:dyDescent="0.35">
      <c r="B90" s="23" t="s">
        <v>97</v>
      </c>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row>
    <row r="91" spans="2:64" x14ac:dyDescent="0.35">
      <c r="B91" t="s">
        <v>136</v>
      </c>
      <c r="C91" s="16">
        <v>0.458661417322835</v>
      </c>
      <c r="D91" s="16">
        <v>0.48275862068965503</v>
      </c>
      <c r="E91" s="16">
        <v>0.484375</v>
      </c>
      <c r="F91" s="16">
        <v>0.47872340425531901</v>
      </c>
      <c r="G91" s="16">
        <v>0.45398773006135001</v>
      </c>
      <c r="H91" s="16">
        <v>0.436708860759494</v>
      </c>
      <c r="I91" s="16"/>
      <c r="J91" s="16">
        <v>0.38811188811188801</v>
      </c>
      <c r="K91" s="16">
        <v>0.55203619909502299</v>
      </c>
      <c r="L91" s="16"/>
      <c r="M91" s="16">
        <v>0.47368421052631599</v>
      </c>
      <c r="N91" s="16">
        <v>0.47</v>
      </c>
      <c r="O91" s="16">
        <v>0.4</v>
      </c>
      <c r="P91" s="16">
        <v>0.42499999999999999</v>
      </c>
      <c r="Q91" s="16"/>
      <c r="R91" s="16">
        <v>0.48</v>
      </c>
      <c r="S91" s="16">
        <v>0.41975308641975301</v>
      </c>
      <c r="T91" s="16">
        <v>0.41830065359477098</v>
      </c>
      <c r="U91" s="16">
        <v>0.625</v>
      </c>
      <c r="V91" s="16"/>
      <c r="W91" s="16">
        <v>0.41891891891891903</v>
      </c>
      <c r="X91" s="16">
        <v>0.55670103092783496</v>
      </c>
      <c r="Y91" s="16">
        <v>0.44230769230769201</v>
      </c>
      <c r="Z91" s="16">
        <v>0.5</v>
      </c>
      <c r="AA91" s="16">
        <v>0.40540540540540498</v>
      </c>
      <c r="AB91" s="16">
        <v>0.34693877551020402</v>
      </c>
      <c r="AC91" s="16">
        <v>0.530612244897959</v>
      </c>
      <c r="AD91" s="16">
        <v>0.22222222222222199</v>
      </c>
      <c r="AE91" s="16">
        <v>0.45714285714285702</v>
      </c>
      <c r="AF91" s="16">
        <v>0.42857142857142899</v>
      </c>
      <c r="AG91" s="16">
        <v>0.45</v>
      </c>
      <c r="AH91" s="16">
        <v>1</v>
      </c>
      <c r="AI91" s="16"/>
      <c r="AJ91" s="16">
        <v>0.41791044776119401</v>
      </c>
      <c r="AK91" s="16">
        <v>0.42666666666666703</v>
      </c>
      <c r="AL91" s="16">
        <v>0.51724137931034497</v>
      </c>
      <c r="AM91" s="16">
        <v>0.42553191489361702</v>
      </c>
      <c r="AN91" s="16">
        <v>0.37037037037037002</v>
      </c>
      <c r="AO91" s="16"/>
      <c r="AP91" s="16">
        <v>0.40883977900552498</v>
      </c>
      <c r="AQ91" s="16">
        <v>0.58399999999999996</v>
      </c>
      <c r="AR91" s="16">
        <v>0.57142857142857095</v>
      </c>
      <c r="AS91" s="16"/>
      <c r="AT91" s="16">
        <v>0.5</v>
      </c>
      <c r="AU91" s="16">
        <v>0.466237942122186</v>
      </c>
      <c r="AV91" s="16">
        <v>0.422222222222222</v>
      </c>
      <c r="AW91" s="16">
        <v>0.15</v>
      </c>
      <c r="AX91" s="16"/>
      <c r="AY91" s="16">
        <v>0.45945945945945899</v>
      </c>
      <c r="AZ91" s="16">
        <v>0.45859872611465002</v>
      </c>
      <c r="BA91" s="16"/>
      <c r="BB91" s="16">
        <v>0.58333333333333304</v>
      </c>
      <c r="BC91" s="16">
        <v>0.38095238095238099</v>
      </c>
      <c r="BD91" s="16">
        <v>0.47040498442367601</v>
      </c>
      <c r="BE91" s="16">
        <v>0.43283582089552203</v>
      </c>
      <c r="BF91" s="16"/>
      <c r="BG91" s="16">
        <v>0.467741935483871</v>
      </c>
      <c r="BH91" s="16">
        <v>0.469387755102041</v>
      </c>
      <c r="BI91" s="16">
        <v>0.45945945945945899</v>
      </c>
      <c r="BJ91" s="16">
        <v>0.39130434782608697</v>
      </c>
      <c r="BK91" s="16">
        <v>0.44444444444444398</v>
      </c>
      <c r="BL91" s="16">
        <v>0</v>
      </c>
    </row>
    <row r="92" spans="2:64" x14ac:dyDescent="0.35">
      <c r="B92" t="s">
        <v>137</v>
      </c>
      <c r="C92" s="16">
        <v>0.42322834645669299</v>
      </c>
      <c r="D92" s="16">
        <v>0.34482758620689702</v>
      </c>
      <c r="E92" s="16">
        <v>0.40625</v>
      </c>
      <c r="F92" s="16">
        <v>0.39361702127659598</v>
      </c>
      <c r="G92" s="16">
        <v>0.43558282208589</v>
      </c>
      <c r="H92" s="16">
        <v>0.449367088607595</v>
      </c>
      <c r="I92" s="16"/>
      <c r="J92" s="16">
        <v>0.45804195804195802</v>
      </c>
      <c r="K92" s="16">
        <v>0.38009049773755699</v>
      </c>
      <c r="L92" s="16"/>
      <c r="M92" s="16">
        <v>0.44407894736842102</v>
      </c>
      <c r="N92" s="16">
        <v>0.38</v>
      </c>
      <c r="O92" s="16">
        <v>0.36666666666666697</v>
      </c>
      <c r="P92" s="16">
        <v>0.45</v>
      </c>
      <c r="Q92" s="16"/>
      <c r="R92" s="16">
        <v>0.38400000000000001</v>
      </c>
      <c r="S92" s="16">
        <v>0.48148148148148101</v>
      </c>
      <c r="T92" s="16">
        <v>0.47058823529411797</v>
      </c>
      <c r="U92" s="16">
        <v>0.33333333333333298</v>
      </c>
      <c r="V92" s="16"/>
      <c r="W92" s="16">
        <v>0.43243243243243201</v>
      </c>
      <c r="X92" s="16">
        <v>0.463917525773196</v>
      </c>
      <c r="Y92" s="16">
        <v>0.38461538461538503</v>
      </c>
      <c r="Z92" s="16">
        <v>0.58695652173913004</v>
      </c>
      <c r="AA92" s="16">
        <v>0.37837837837837801</v>
      </c>
      <c r="AB92" s="16">
        <v>0.44897959183673503</v>
      </c>
      <c r="AC92" s="16">
        <v>0.26530612244898</v>
      </c>
      <c r="AD92" s="16">
        <v>0.38888888888888901</v>
      </c>
      <c r="AE92" s="16">
        <v>0.4</v>
      </c>
      <c r="AF92" s="16">
        <v>0.28571428571428598</v>
      </c>
      <c r="AG92" s="16">
        <v>0.6</v>
      </c>
      <c r="AH92" s="16">
        <v>0.33333333333333298</v>
      </c>
      <c r="AI92" s="16"/>
      <c r="AJ92" s="16">
        <v>0.47761194029850701</v>
      </c>
      <c r="AK92" s="16">
        <v>0.36</v>
      </c>
      <c r="AL92" s="16">
        <v>0.40804597701149398</v>
      </c>
      <c r="AM92" s="16">
        <v>0.43617021276595702</v>
      </c>
      <c r="AN92" s="16">
        <v>0.44444444444444398</v>
      </c>
      <c r="AO92" s="16"/>
      <c r="AP92" s="16">
        <v>0.35635359116022097</v>
      </c>
      <c r="AQ92" s="16">
        <v>0.60799999999999998</v>
      </c>
      <c r="AR92" s="16">
        <v>0.476190476190476</v>
      </c>
      <c r="AS92" s="16"/>
      <c r="AT92" s="16">
        <v>0.35606060606060602</v>
      </c>
      <c r="AU92" s="16">
        <v>0.45659163987138301</v>
      </c>
      <c r="AV92" s="16">
        <v>0.48888888888888898</v>
      </c>
      <c r="AW92" s="16">
        <v>0.2</v>
      </c>
      <c r="AX92" s="16"/>
      <c r="AY92" s="16">
        <v>0.27027027027027001</v>
      </c>
      <c r="AZ92" s="16">
        <v>0.435244161358811</v>
      </c>
      <c r="BA92" s="16"/>
      <c r="BB92" s="16">
        <v>0.47222222222222199</v>
      </c>
      <c r="BC92" s="16">
        <v>0.35714285714285698</v>
      </c>
      <c r="BD92" s="16">
        <v>0.45794392523364502</v>
      </c>
      <c r="BE92" s="16">
        <v>0.31343283582089598</v>
      </c>
      <c r="BF92" s="16"/>
      <c r="BG92" s="16">
        <v>0.40322580645161299</v>
      </c>
      <c r="BH92" s="16">
        <v>0.43265306122448999</v>
      </c>
      <c r="BI92" s="16">
        <v>0.43243243243243201</v>
      </c>
      <c r="BJ92" s="16">
        <v>0.434782608695652</v>
      </c>
      <c r="BK92" s="16">
        <v>0.37037037037037002</v>
      </c>
      <c r="BL92" s="16">
        <v>0</v>
      </c>
    </row>
    <row r="93" spans="2:64" x14ac:dyDescent="0.35">
      <c r="B93" t="s">
        <v>138</v>
      </c>
      <c r="C93" s="16">
        <v>0.33858267716535401</v>
      </c>
      <c r="D93" s="16">
        <v>0.48275862068965503</v>
      </c>
      <c r="E93" s="16">
        <v>0.390625</v>
      </c>
      <c r="F93" s="16">
        <v>0.35106382978723399</v>
      </c>
      <c r="G93" s="16">
        <v>0.32515337423312901</v>
      </c>
      <c r="H93" s="16">
        <v>0.29746835443038</v>
      </c>
      <c r="I93" s="16"/>
      <c r="J93" s="16">
        <v>0.36363636363636398</v>
      </c>
      <c r="K93" s="16">
        <v>0.30769230769230799</v>
      </c>
      <c r="L93" s="16"/>
      <c r="M93" s="16">
        <v>0.35855263157894701</v>
      </c>
      <c r="N93" s="16">
        <v>0.31</v>
      </c>
      <c r="O93" s="16">
        <v>0.33333333333333298</v>
      </c>
      <c r="P93" s="16">
        <v>0.27500000000000002</v>
      </c>
      <c r="Q93" s="16"/>
      <c r="R93" s="16">
        <v>0.42</v>
      </c>
      <c r="S93" s="16">
        <v>0.22222222222222199</v>
      </c>
      <c r="T93" s="16">
        <v>0.28758169934640498</v>
      </c>
      <c r="U93" s="16">
        <v>0.20833333333333301</v>
      </c>
      <c r="V93" s="16"/>
      <c r="W93" s="16">
        <v>0.35135135135135098</v>
      </c>
      <c r="X93" s="16">
        <v>0.38144329896907198</v>
      </c>
      <c r="Y93" s="16">
        <v>0.34615384615384598</v>
      </c>
      <c r="Z93" s="16">
        <v>0.34782608695652201</v>
      </c>
      <c r="AA93" s="16">
        <v>0.27027027027027001</v>
      </c>
      <c r="AB93" s="16">
        <v>0.28571428571428598</v>
      </c>
      <c r="AC93" s="16">
        <v>0.40816326530612201</v>
      </c>
      <c r="AD93" s="16">
        <v>0.22222222222222199</v>
      </c>
      <c r="AE93" s="16">
        <v>0.314285714285714</v>
      </c>
      <c r="AF93" s="16">
        <v>0.28571428571428598</v>
      </c>
      <c r="AG93" s="16">
        <v>0.35</v>
      </c>
      <c r="AH93" s="16">
        <v>0.33333333333333298</v>
      </c>
      <c r="AI93" s="16"/>
      <c r="AJ93" s="16">
        <v>0.238805970149254</v>
      </c>
      <c r="AK93" s="16">
        <v>0.36</v>
      </c>
      <c r="AL93" s="16">
        <v>0.35057471264367801</v>
      </c>
      <c r="AM93" s="16">
        <v>0.319148936170213</v>
      </c>
      <c r="AN93" s="16">
        <v>0.51851851851851805</v>
      </c>
      <c r="AO93" s="16"/>
      <c r="AP93" s="16">
        <v>0.29005524861878501</v>
      </c>
      <c r="AQ93" s="16">
        <v>0.45600000000000002</v>
      </c>
      <c r="AR93" s="16">
        <v>0.476190476190476</v>
      </c>
      <c r="AS93" s="16"/>
      <c r="AT93" s="16">
        <v>0.41666666666666702</v>
      </c>
      <c r="AU93" s="16">
        <v>0.32475884244372999</v>
      </c>
      <c r="AV93" s="16">
        <v>0.33333333333333298</v>
      </c>
      <c r="AW93" s="16">
        <v>0.05</v>
      </c>
      <c r="AX93" s="16"/>
      <c r="AY93" s="16">
        <v>0.35135135135135098</v>
      </c>
      <c r="AZ93" s="16">
        <v>0.337579617834395</v>
      </c>
      <c r="BA93" s="16"/>
      <c r="BB93" s="16">
        <v>0.44444444444444398</v>
      </c>
      <c r="BC93" s="16">
        <v>0.34523809523809501</v>
      </c>
      <c r="BD93" s="16">
        <v>0.35202492211837999</v>
      </c>
      <c r="BE93" s="16">
        <v>0.20895522388059701</v>
      </c>
      <c r="BF93" s="16"/>
      <c r="BG93" s="16">
        <v>0.41935483870967699</v>
      </c>
      <c r="BH93" s="16">
        <v>0.33469387755101998</v>
      </c>
      <c r="BI93" s="16">
        <v>0.358108108108108</v>
      </c>
      <c r="BJ93" s="16">
        <v>0.13043478260869601</v>
      </c>
      <c r="BK93" s="16">
        <v>0.296296296296296</v>
      </c>
      <c r="BL93" s="16">
        <v>0</v>
      </c>
    </row>
    <row r="94" spans="2:64" x14ac:dyDescent="0.35">
      <c r="B94" t="s">
        <v>139</v>
      </c>
      <c r="C94" s="16">
        <v>9.4488188976377993E-2</v>
      </c>
      <c r="D94" s="16">
        <v>0.13793103448275901</v>
      </c>
      <c r="E94" s="16">
        <v>6.25E-2</v>
      </c>
      <c r="F94" s="16">
        <v>0.14893617021276601</v>
      </c>
      <c r="G94" s="16">
        <v>9.8159509202454004E-2</v>
      </c>
      <c r="H94" s="16">
        <v>6.3291139240506306E-2</v>
      </c>
      <c r="I94" s="16"/>
      <c r="J94" s="16">
        <v>0.10489510489510501</v>
      </c>
      <c r="K94" s="16">
        <v>7.69230769230769E-2</v>
      </c>
      <c r="L94" s="16"/>
      <c r="M94" s="16">
        <v>7.5657894736842105E-2</v>
      </c>
      <c r="N94" s="16">
        <v>0.13</v>
      </c>
      <c r="O94" s="16">
        <v>0.15</v>
      </c>
      <c r="P94" s="16">
        <v>7.4999999999999997E-2</v>
      </c>
      <c r="Q94" s="16"/>
      <c r="R94" s="16">
        <v>0.12</v>
      </c>
      <c r="S94" s="16">
        <v>6.1728395061728399E-2</v>
      </c>
      <c r="T94" s="16">
        <v>6.5359477124182996E-2</v>
      </c>
      <c r="U94" s="16">
        <v>0.125</v>
      </c>
      <c r="V94" s="16"/>
      <c r="W94" s="16">
        <v>6.7567567567567599E-2</v>
      </c>
      <c r="X94" s="16">
        <v>9.2783505154639206E-2</v>
      </c>
      <c r="Y94" s="16">
        <v>3.8461538461538498E-2</v>
      </c>
      <c r="Z94" s="16">
        <v>0</v>
      </c>
      <c r="AA94" s="16">
        <v>0.162162162162162</v>
      </c>
      <c r="AB94" s="16">
        <v>0.122448979591837</v>
      </c>
      <c r="AC94" s="16">
        <v>0.102040816326531</v>
      </c>
      <c r="AD94" s="16">
        <v>0.27777777777777801</v>
      </c>
      <c r="AE94" s="16">
        <v>0.114285714285714</v>
      </c>
      <c r="AF94" s="16">
        <v>0.14285714285714299</v>
      </c>
      <c r="AG94" s="16">
        <v>0.1</v>
      </c>
      <c r="AH94" s="16">
        <v>0</v>
      </c>
      <c r="AI94" s="16"/>
      <c r="AJ94" s="16">
        <v>8.9552238805970102E-2</v>
      </c>
      <c r="AK94" s="16">
        <v>0.133333333333333</v>
      </c>
      <c r="AL94" s="16">
        <v>8.6206896551724102E-2</v>
      </c>
      <c r="AM94" s="16">
        <v>9.5744680851063801E-2</v>
      </c>
      <c r="AN94" s="16">
        <v>7.4074074074074098E-2</v>
      </c>
      <c r="AO94" s="16"/>
      <c r="AP94" s="16">
        <v>0.124309392265193</v>
      </c>
      <c r="AQ94" s="16">
        <v>2.4E-2</v>
      </c>
      <c r="AR94" s="16">
        <v>0</v>
      </c>
      <c r="AS94" s="16"/>
      <c r="AT94" s="16">
        <v>0.12121212121212099</v>
      </c>
      <c r="AU94" s="16">
        <v>8.0385852090032198E-2</v>
      </c>
      <c r="AV94" s="16">
        <v>8.8888888888888906E-2</v>
      </c>
      <c r="AW94" s="16">
        <v>0.15</v>
      </c>
      <c r="AX94" s="16"/>
      <c r="AY94" s="16">
        <v>8.1081081081081099E-2</v>
      </c>
      <c r="AZ94" s="16">
        <v>9.5541401273885398E-2</v>
      </c>
      <c r="BA94" s="16"/>
      <c r="BB94" s="16">
        <v>2.7777777777777801E-2</v>
      </c>
      <c r="BC94" s="16">
        <v>0.19047619047618999</v>
      </c>
      <c r="BD94" s="16">
        <v>6.8535825545171306E-2</v>
      </c>
      <c r="BE94" s="16">
        <v>0.134328358208955</v>
      </c>
      <c r="BF94" s="16"/>
      <c r="BG94" s="16">
        <v>9.6774193548387094E-2</v>
      </c>
      <c r="BH94" s="16">
        <v>9.7959183673469397E-2</v>
      </c>
      <c r="BI94" s="16">
        <v>7.4324324324324301E-2</v>
      </c>
      <c r="BJ94" s="16">
        <v>0.13043478260869601</v>
      </c>
      <c r="BK94" s="16">
        <v>7.4074074074074098E-2</v>
      </c>
      <c r="BL94" s="16">
        <v>0.66666666666666696</v>
      </c>
    </row>
    <row r="95" spans="2:64" x14ac:dyDescent="0.35">
      <c r="B95" t="s">
        <v>140</v>
      </c>
      <c r="C95" s="16">
        <v>8.6614173228346497E-2</v>
      </c>
      <c r="D95" s="16">
        <v>0.10344827586206901</v>
      </c>
      <c r="E95" s="16">
        <v>0.140625</v>
      </c>
      <c r="F95" s="16">
        <v>9.5744680851063801E-2</v>
      </c>
      <c r="G95" s="16">
        <v>9.2024539877300596E-2</v>
      </c>
      <c r="H95" s="16">
        <v>5.0632911392405097E-2</v>
      </c>
      <c r="I95" s="16"/>
      <c r="J95" s="16">
        <v>8.3916083916083906E-2</v>
      </c>
      <c r="K95" s="16">
        <v>9.0497737556561098E-2</v>
      </c>
      <c r="L95" s="16"/>
      <c r="M95" s="16">
        <v>7.8947368421052599E-2</v>
      </c>
      <c r="N95" s="16">
        <v>7.0000000000000007E-2</v>
      </c>
      <c r="O95" s="16">
        <v>0.133333333333333</v>
      </c>
      <c r="P95" s="16">
        <v>0.125</v>
      </c>
      <c r="Q95" s="16"/>
      <c r="R95" s="16">
        <v>0.104</v>
      </c>
      <c r="S95" s="16">
        <v>0.172839506172839</v>
      </c>
      <c r="T95" s="16">
        <v>2.61437908496732E-2</v>
      </c>
      <c r="U95" s="16">
        <v>0</v>
      </c>
      <c r="V95" s="16"/>
      <c r="W95" s="16">
        <v>0.17567567567567599</v>
      </c>
      <c r="X95" s="16">
        <v>7.2164948453608199E-2</v>
      </c>
      <c r="Y95" s="16">
        <v>0.115384615384615</v>
      </c>
      <c r="Z95" s="16">
        <v>2.1739130434782601E-2</v>
      </c>
      <c r="AA95" s="16">
        <v>2.7027027027027001E-2</v>
      </c>
      <c r="AB95" s="16">
        <v>0.122448979591837</v>
      </c>
      <c r="AC95" s="16">
        <v>8.1632653061224497E-2</v>
      </c>
      <c r="AD95" s="16">
        <v>0.11111111111111099</v>
      </c>
      <c r="AE95" s="16">
        <v>5.7142857142857099E-2</v>
      </c>
      <c r="AF95" s="16">
        <v>3.5714285714285698E-2</v>
      </c>
      <c r="AG95" s="16">
        <v>0.05</v>
      </c>
      <c r="AH95" s="16">
        <v>0</v>
      </c>
      <c r="AI95" s="16"/>
      <c r="AJ95" s="16">
        <v>2.9850746268656699E-2</v>
      </c>
      <c r="AK95" s="16">
        <v>0.08</v>
      </c>
      <c r="AL95" s="16">
        <v>0.12068965517241401</v>
      </c>
      <c r="AM95" s="16">
        <v>9.5744680851063801E-2</v>
      </c>
      <c r="AN95" s="16">
        <v>0.11111111111111099</v>
      </c>
      <c r="AO95" s="16"/>
      <c r="AP95" s="16">
        <v>7.7348066298342497E-2</v>
      </c>
      <c r="AQ95" s="16">
        <v>0.12</v>
      </c>
      <c r="AR95" s="16">
        <v>4.7619047619047603E-2</v>
      </c>
      <c r="AS95" s="16"/>
      <c r="AT95" s="16">
        <v>0.12878787878787901</v>
      </c>
      <c r="AU95" s="16">
        <v>5.4662379421221902E-2</v>
      </c>
      <c r="AV95" s="16">
        <v>0.17777777777777801</v>
      </c>
      <c r="AW95" s="16">
        <v>0.1</v>
      </c>
      <c r="AX95" s="16"/>
      <c r="AY95" s="16">
        <v>0.135135135135135</v>
      </c>
      <c r="AZ95" s="16">
        <v>8.2802547770700605E-2</v>
      </c>
      <c r="BA95" s="16"/>
      <c r="BB95" s="16">
        <v>0.25</v>
      </c>
      <c r="BC95" s="16">
        <v>0.15476190476190499</v>
      </c>
      <c r="BD95" s="16">
        <v>5.60747663551402E-2</v>
      </c>
      <c r="BE95" s="16">
        <v>5.9701492537313397E-2</v>
      </c>
      <c r="BF95" s="16"/>
      <c r="BG95" s="16">
        <v>8.0645161290322606E-2</v>
      </c>
      <c r="BH95" s="16">
        <v>0.106122448979592</v>
      </c>
      <c r="BI95" s="16">
        <v>7.4324324324324301E-2</v>
      </c>
      <c r="BJ95" s="16">
        <v>8.6956521739130405E-2</v>
      </c>
      <c r="BK95" s="16">
        <v>0</v>
      </c>
      <c r="BL95" s="16">
        <v>0</v>
      </c>
    </row>
    <row r="96" spans="2:64" x14ac:dyDescent="0.35">
      <c r="B96" t="s">
        <v>141</v>
      </c>
      <c r="C96" s="16">
        <v>2.55905511811024E-2</v>
      </c>
      <c r="D96" s="16">
        <v>0.13793103448275901</v>
      </c>
      <c r="E96" s="16">
        <v>6.25E-2</v>
      </c>
      <c r="F96" s="16">
        <v>2.1276595744680899E-2</v>
      </c>
      <c r="G96" s="16">
        <v>1.22699386503067E-2</v>
      </c>
      <c r="H96" s="16">
        <v>6.3291139240506302E-3</v>
      </c>
      <c r="I96" s="16"/>
      <c r="J96" s="16">
        <v>2.7972027972028E-2</v>
      </c>
      <c r="K96" s="16">
        <v>2.2624434389140299E-2</v>
      </c>
      <c r="L96" s="16"/>
      <c r="M96" s="16">
        <v>1.6447368421052599E-2</v>
      </c>
      <c r="N96" s="16">
        <v>0.05</v>
      </c>
      <c r="O96" s="16">
        <v>1.6666666666666701E-2</v>
      </c>
      <c r="P96" s="16">
        <v>2.5000000000000001E-2</v>
      </c>
      <c r="Q96" s="16"/>
      <c r="R96" s="16">
        <v>3.5999999999999997E-2</v>
      </c>
      <c r="S96" s="16">
        <v>1.2345679012345699E-2</v>
      </c>
      <c r="T96" s="16">
        <v>6.5359477124183E-3</v>
      </c>
      <c r="U96" s="16">
        <v>8.3333333333333301E-2</v>
      </c>
      <c r="V96" s="16"/>
      <c r="W96" s="16">
        <v>4.0540540540540501E-2</v>
      </c>
      <c r="X96" s="16">
        <v>1.03092783505155E-2</v>
      </c>
      <c r="Y96" s="16">
        <v>3.8461538461538498E-2</v>
      </c>
      <c r="Z96" s="16">
        <v>0</v>
      </c>
      <c r="AA96" s="16">
        <v>5.4054054054054099E-2</v>
      </c>
      <c r="AB96" s="16">
        <v>2.04081632653061E-2</v>
      </c>
      <c r="AC96" s="16">
        <v>4.08163265306122E-2</v>
      </c>
      <c r="AD96" s="16">
        <v>0</v>
      </c>
      <c r="AE96" s="16">
        <v>2.8571428571428598E-2</v>
      </c>
      <c r="AF96" s="16">
        <v>0</v>
      </c>
      <c r="AG96" s="16">
        <v>0.05</v>
      </c>
      <c r="AH96" s="16">
        <v>0</v>
      </c>
      <c r="AI96" s="16"/>
      <c r="AJ96" s="16">
        <v>2.9850746268656699E-2</v>
      </c>
      <c r="AK96" s="16">
        <v>1.3333333333333299E-2</v>
      </c>
      <c r="AL96" s="16">
        <v>2.2988505747126398E-2</v>
      </c>
      <c r="AM96" s="16">
        <v>3.1914893617021302E-2</v>
      </c>
      <c r="AN96" s="16">
        <v>3.7037037037037E-2</v>
      </c>
      <c r="AO96" s="16"/>
      <c r="AP96" s="16">
        <v>1.93370165745856E-2</v>
      </c>
      <c r="AQ96" s="16">
        <v>3.2000000000000001E-2</v>
      </c>
      <c r="AR96" s="16">
        <v>9.5238095238095205E-2</v>
      </c>
      <c r="AS96" s="16"/>
      <c r="AT96" s="16">
        <v>2.27272727272727E-2</v>
      </c>
      <c r="AU96" s="16">
        <v>1.6077170418006399E-2</v>
      </c>
      <c r="AV96" s="16">
        <v>8.8888888888888906E-2</v>
      </c>
      <c r="AW96" s="16">
        <v>0.05</v>
      </c>
      <c r="AX96" s="16"/>
      <c r="AY96" s="16">
        <v>0.162162162162162</v>
      </c>
      <c r="AZ96" s="16">
        <v>1.4861995753715501E-2</v>
      </c>
      <c r="BA96" s="16"/>
      <c r="BB96" s="16">
        <v>5.5555555555555601E-2</v>
      </c>
      <c r="BC96" s="16">
        <v>5.95238095238095E-2</v>
      </c>
      <c r="BD96" s="16">
        <v>1.2461059190031199E-2</v>
      </c>
      <c r="BE96" s="16">
        <v>2.9850746268656699E-2</v>
      </c>
      <c r="BF96" s="16"/>
      <c r="BG96" s="16">
        <v>3.2258064516128997E-2</v>
      </c>
      <c r="BH96" s="16">
        <v>1.2244897959183701E-2</v>
      </c>
      <c r="BI96" s="16">
        <v>3.37837837837838E-2</v>
      </c>
      <c r="BJ96" s="16">
        <v>0.13043478260869601</v>
      </c>
      <c r="BK96" s="16">
        <v>0</v>
      </c>
      <c r="BL96" s="16">
        <v>0</v>
      </c>
    </row>
    <row r="97" spans="2:64" x14ac:dyDescent="0.35">
      <c r="B97" t="s">
        <v>142</v>
      </c>
      <c r="C97" s="16">
        <v>5.9055118110236202E-3</v>
      </c>
      <c r="D97" s="16">
        <v>0</v>
      </c>
      <c r="E97" s="16">
        <v>3.125E-2</v>
      </c>
      <c r="F97" s="16">
        <v>0</v>
      </c>
      <c r="G97" s="16">
        <v>6.13496932515337E-3</v>
      </c>
      <c r="H97" s="16">
        <v>0</v>
      </c>
      <c r="I97" s="16"/>
      <c r="J97" s="16">
        <v>3.4965034965035E-3</v>
      </c>
      <c r="K97" s="16">
        <v>9.0497737556561094E-3</v>
      </c>
      <c r="L97" s="16"/>
      <c r="M97" s="16">
        <v>3.28947368421053E-3</v>
      </c>
      <c r="N97" s="16">
        <v>0</v>
      </c>
      <c r="O97" s="16">
        <v>1.6666666666666701E-2</v>
      </c>
      <c r="P97" s="16">
        <v>2.5000000000000001E-2</v>
      </c>
      <c r="Q97" s="16"/>
      <c r="R97" s="16">
        <v>1.2E-2</v>
      </c>
      <c r="S97" s="16">
        <v>0</v>
      </c>
      <c r="T97" s="16">
        <v>0</v>
      </c>
      <c r="U97" s="16">
        <v>0</v>
      </c>
      <c r="V97" s="16"/>
      <c r="W97" s="16">
        <v>1.35135135135135E-2</v>
      </c>
      <c r="X97" s="16">
        <v>1.03092783505155E-2</v>
      </c>
      <c r="Y97" s="16">
        <v>1.9230769230769201E-2</v>
      </c>
      <c r="Z97" s="16">
        <v>0</v>
      </c>
      <c r="AA97" s="16">
        <v>0</v>
      </c>
      <c r="AB97" s="16">
        <v>0</v>
      </c>
      <c r="AC97" s="16">
        <v>0</v>
      </c>
      <c r="AD97" s="16">
        <v>0</v>
      </c>
      <c r="AE97" s="16">
        <v>0</v>
      </c>
      <c r="AF97" s="16">
        <v>0</v>
      </c>
      <c r="AG97" s="16">
        <v>0</v>
      </c>
      <c r="AH97" s="16">
        <v>0</v>
      </c>
      <c r="AI97" s="16"/>
      <c r="AJ97" s="16">
        <v>1.49253731343284E-2</v>
      </c>
      <c r="AK97" s="16">
        <v>0</v>
      </c>
      <c r="AL97" s="16">
        <v>1.1494252873563199E-2</v>
      </c>
      <c r="AM97" s="16">
        <v>0</v>
      </c>
      <c r="AN97" s="16">
        <v>0</v>
      </c>
      <c r="AO97" s="16"/>
      <c r="AP97" s="16">
        <v>5.5248618784530402E-3</v>
      </c>
      <c r="AQ97" s="16">
        <v>8.0000000000000002E-3</v>
      </c>
      <c r="AR97" s="16">
        <v>0</v>
      </c>
      <c r="AS97" s="16"/>
      <c r="AT97" s="16">
        <v>0</v>
      </c>
      <c r="AU97" s="16">
        <v>3.21543408360129E-3</v>
      </c>
      <c r="AV97" s="16">
        <v>4.4444444444444398E-2</v>
      </c>
      <c r="AW97" s="16">
        <v>0</v>
      </c>
      <c r="AX97" s="16"/>
      <c r="AY97" s="16">
        <v>0</v>
      </c>
      <c r="AZ97" s="16">
        <v>6.3694267515923596E-3</v>
      </c>
      <c r="BA97" s="16"/>
      <c r="BB97" s="16">
        <v>2.7777777777777801E-2</v>
      </c>
      <c r="BC97" s="16">
        <v>0</v>
      </c>
      <c r="BD97" s="16">
        <v>6.2305295950155796E-3</v>
      </c>
      <c r="BE97" s="16">
        <v>0</v>
      </c>
      <c r="BF97" s="16"/>
      <c r="BG97" s="16">
        <v>1.6129032258064498E-2</v>
      </c>
      <c r="BH97" s="16">
        <v>0</v>
      </c>
      <c r="BI97" s="16">
        <v>1.35135135135135E-2</v>
      </c>
      <c r="BJ97" s="16">
        <v>0</v>
      </c>
      <c r="BK97" s="16">
        <v>0</v>
      </c>
      <c r="BL97" s="16">
        <v>0</v>
      </c>
    </row>
    <row r="98" spans="2:64" x14ac:dyDescent="0.35">
      <c r="B98" t="s">
        <v>143</v>
      </c>
      <c r="C98" s="16">
        <v>3.5433070866141697E-2</v>
      </c>
      <c r="D98" s="16">
        <v>3.4482758620689703E-2</v>
      </c>
      <c r="E98" s="16">
        <v>0</v>
      </c>
      <c r="F98" s="16">
        <v>0</v>
      </c>
      <c r="G98" s="16">
        <v>4.9079754601227002E-2</v>
      </c>
      <c r="H98" s="16">
        <v>5.6962025316455701E-2</v>
      </c>
      <c r="I98" s="16"/>
      <c r="J98" s="16">
        <v>3.8461538461538498E-2</v>
      </c>
      <c r="K98" s="16">
        <v>3.1674208144796399E-2</v>
      </c>
      <c r="L98" s="16"/>
      <c r="M98" s="16">
        <v>4.6052631578947401E-2</v>
      </c>
      <c r="N98" s="16">
        <v>0.03</v>
      </c>
      <c r="O98" s="16">
        <v>0</v>
      </c>
      <c r="P98" s="16">
        <v>2.5000000000000001E-2</v>
      </c>
      <c r="Q98" s="16"/>
      <c r="R98" s="16">
        <v>0.02</v>
      </c>
      <c r="S98" s="16">
        <v>1.2345679012345699E-2</v>
      </c>
      <c r="T98" s="16">
        <v>7.8431372549019607E-2</v>
      </c>
      <c r="U98" s="16">
        <v>0</v>
      </c>
      <c r="V98" s="16"/>
      <c r="W98" s="16">
        <v>0</v>
      </c>
      <c r="X98" s="16">
        <v>6.18556701030928E-2</v>
      </c>
      <c r="Y98" s="16">
        <v>1.9230769230769201E-2</v>
      </c>
      <c r="Z98" s="16">
        <v>2.1739130434782601E-2</v>
      </c>
      <c r="AA98" s="16">
        <v>5.4054054054054099E-2</v>
      </c>
      <c r="AB98" s="16">
        <v>6.1224489795918401E-2</v>
      </c>
      <c r="AC98" s="16">
        <v>4.08163265306122E-2</v>
      </c>
      <c r="AD98" s="16">
        <v>0</v>
      </c>
      <c r="AE98" s="16">
        <v>2.8571428571428598E-2</v>
      </c>
      <c r="AF98" s="16">
        <v>7.1428571428571397E-2</v>
      </c>
      <c r="AG98" s="16">
        <v>0</v>
      </c>
      <c r="AH98" s="16">
        <v>0</v>
      </c>
      <c r="AI98" s="16"/>
      <c r="AJ98" s="16">
        <v>4.47761194029851E-2</v>
      </c>
      <c r="AK98" s="16">
        <v>0.04</v>
      </c>
      <c r="AL98" s="16">
        <v>5.7471264367816098E-2</v>
      </c>
      <c r="AM98" s="16">
        <v>1.0638297872340399E-2</v>
      </c>
      <c r="AN98" s="16">
        <v>0</v>
      </c>
      <c r="AO98" s="16"/>
      <c r="AP98" s="16">
        <v>4.4198895027624301E-2</v>
      </c>
      <c r="AQ98" s="16">
        <v>8.0000000000000002E-3</v>
      </c>
      <c r="AR98" s="16">
        <v>4.7619047619047603E-2</v>
      </c>
      <c r="AS98" s="16"/>
      <c r="AT98" s="16">
        <v>1.5151515151515201E-2</v>
      </c>
      <c r="AU98" s="16">
        <v>4.8231511254019303E-2</v>
      </c>
      <c r="AV98" s="16">
        <v>0</v>
      </c>
      <c r="AW98" s="16">
        <v>0.05</v>
      </c>
      <c r="AX98" s="16"/>
      <c r="AY98" s="16">
        <v>0</v>
      </c>
      <c r="AZ98" s="16">
        <v>3.8216560509554097E-2</v>
      </c>
      <c r="BA98" s="16"/>
      <c r="BB98" s="16">
        <v>0</v>
      </c>
      <c r="BC98" s="16">
        <v>3.5714285714285698E-2</v>
      </c>
      <c r="BD98" s="16">
        <v>4.0498442367601202E-2</v>
      </c>
      <c r="BE98" s="16">
        <v>2.9850746268656699E-2</v>
      </c>
      <c r="BF98" s="16"/>
      <c r="BG98" s="16">
        <v>3.2258064516128997E-2</v>
      </c>
      <c r="BH98" s="16">
        <v>3.6734693877551003E-2</v>
      </c>
      <c r="BI98" s="16">
        <v>4.0540540540540501E-2</v>
      </c>
      <c r="BJ98" s="16">
        <v>0</v>
      </c>
      <c r="BK98" s="16">
        <v>3.7037037037037E-2</v>
      </c>
      <c r="BL98" s="16">
        <v>0</v>
      </c>
    </row>
    <row r="99" spans="2:64" x14ac:dyDescent="0.35">
      <c r="B99" t="s">
        <v>119</v>
      </c>
      <c r="C99" s="16">
        <v>2.7559055118110201E-2</v>
      </c>
      <c r="D99" s="16">
        <v>0</v>
      </c>
      <c r="E99" s="16">
        <v>3.125E-2</v>
      </c>
      <c r="F99" s="16">
        <v>2.1276595744680899E-2</v>
      </c>
      <c r="G99" s="16">
        <v>1.84049079754601E-2</v>
      </c>
      <c r="H99" s="16">
        <v>4.4303797468354403E-2</v>
      </c>
      <c r="I99" s="16"/>
      <c r="J99" s="16">
        <v>2.0979020979021001E-2</v>
      </c>
      <c r="K99" s="16">
        <v>3.6199095022624403E-2</v>
      </c>
      <c r="L99" s="16"/>
      <c r="M99" s="16">
        <v>1.9736842105263198E-2</v>
      </c>
      <c r="N99" s="16">
        <v>0.03</v>
      </c>
      <c r="O99" s="16">
        <v>8.3333333333333301E-2</v>
      </c>
      <c r="P99" s="16">
        <v>0</v>
      </c>
      <c r="Q99" s="16"/>
      <c r="R99" s="16">
        <v>2.4E-2</v>
      </c>
      <c r="S99" s="16">
        <v>3.7037037037037E-2</v>
      </c>
      <c r="T99" s="16">
        <v>3.2679738562091498E-2</v>
      </c>
      <c r="U99" s="16">
        <v>0</v>
      </c>
      <c r="V99" s="16"/>
      <c r="W99" s="16">
        <v>4.0540540540540501E-2</v>
      </c>
      <c r="X99" s="16">
        <v>1.03092783505155E-2</v>
      </c>
      <c r="Y99" s="16">
        <v>5.7692307692307702E-2</v>
      </c>
      <c r="Z99" s="16">
        <v>0</v>
      </c>
      <c r="AA99" s="16">
        <v>5.4054054054054099E-2</v>
      </c>
      <c r="AB99" s="16">
        <v>4.08163265306122E-2</v>
      </c>
      <c r="AC99" s="16">
        <v>0</v>
      </c>
      <c r="AD99" s="16">
        <v>0</v>
      </c>
      <c r="AE99" s="16">
        <v>0</v>
      </c>
      <c r="AF99" s="16">
        <v>7.1428571428571397E-2</v>
      </c>
      <c r="AG99" s="16">
        <v>0.05</v>
      </c>
      <c r="AH99" s="16">
        <v>0</v>
      </c>
      <c r="AI99" s="16"/>
      <c r="AJ99" s="16">
        <v>4.47761194029851E-2</v>
      </c>
      <c r="AK99" s="16">
        <v>5.3333333333333302E-2</v>
      </c>
      <c r="AL99" s="16">
        <v>0</v>
      </c>
      <c r="AM99" s="16">
        <v>4.2553191489361701E-2</v>
      </c>
      <c r="AN99" s="16">
        <v>3.7037037037037E-2</v>
      </c>
      <c r="AO99" s="16"/>
      <c r="AP99" s="16">
        <v>3.5911602209944701E-2</v>
      </c>
      <c r="AQ99" s="16">
        <v>8.0000000000000002E-3</v>
      </c>
      <c r="AR99" s="16">
        <v>0</v>
      </c>
      <c r="AS99" s="16"/>
      <c r="AT99" s="16">
        <v>1.5151515151515201E-2</v>
      </c>
      <c r="AU99" s="16">
        <v>1.2861736334405099E-2</v>
      </c>
      <c r="AV99" s="16">
        <v>4.4444444444444398E-2</v>
      </c>
      <c r="AW99" s="16">
        <v>0.3</v>
      </c>
      <c r="AX99" s="16"/>
      <c r="AY99" s="16">
        <v>2.7027027027027001E-2</v>
      </c>
      <c r="AZ99" s="16">
        <v>2.7600849256900199E-2</v>
      </c>
      <c r="BA99" s="16"/>
      <c r="BB99" s="16">
        <v>0</v>
      </c>
      <c r="BC99" s="16">
        <v>0</v>
      </c>
      <c r="BD99" s="16">
        <v>9.3457943925233603E-3</v>
      </c>
      <c r="BE99" s="16">
        <v>0.164179104477612</v>
      </c>
      <c r="BF99" s="16"/>
      <c r="BG99" s="16">
        <v>3.2258064516128997E-2</v>
      </c>
      <c r="BH99" s="16">
        <v>1.6326530612244899E-2</v>
      </c>
      <c r="BI99" s="16">
        <v>4.0540540540540501E-2</v>
      </c>
      <c r="BJ99" s="16">
        <v>0</v>
      </c>
      <c r="BK99" s="16">
        <v>3.7037037037037E-2</v>
      </c>
      <c r="BL99" s="16">
        <v>0.33333333333333298</v>
      </c>
    </row>
    <row r="100" spans="2:64" x14ac:dyDescent="0.3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row>
    <row r="101" spans="2:64" x14ac:dyDescent="0.35">
      <c r="B101" s="5" t="s">
        <v>148</v>
      </c>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row>
    <row r="102" spans="2:64" x14ac:dyDescent="0.35">
      <c r="B102" s="23" t="s">
        <v>97</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row>
    <row r="103" spans="2:64" x14ac:dyDescent="0.35">
      <c r="B103" t="s">
        <v>145</v>
      </c>
      <c r="C103" s="16">
        <v>0.63188976377952799</v>
      </c>
      <c r="D103" s="16">
        <v>0.62068965517241403</v>
      </c>
      <c r="E103" s="16">
        <v>0.453125</v>
      </c>
      <c r="F103" s="16">
        <v>0.659574468085106</v>
      </c>
      <c r="G103" s="16">
        <v>0.63190184049079801</v>
      </c>
      <c r="H103" s="16">
        <v>0.689873417721519</v>
      </c>
      <c r="I103" s="16"/>
      <c r="J103" s="16">
        <v>0.62237762237762195</v>
      </c>
      <c r="K103" s="16">
        <v>0.64253393665158398</v>
      </c>
      <c r="L103" s="16"/>
      <c r="M103" s="16">
        <v>0.63486842105263197</v>
      </c>
      <c r="N103" s="16">
        <v>0.61</v>
      </c>
      <c r="O103" s="16">
        <v>0.56666666666666698</v>
      </c>
      <c r="P103" s="16">
        <v>0.72499999999999998</v>
      </c>
      <c r="Q103" s="16"/>
      <c r="R103" s="16">
        <v>0.57599999999999996</v>
      </c>
      <c r="S103" s="16">
        <v>0.592592592592593</v>
      </c>
      <c r="T103" s="16">
        <v>0.76470588235294101</v>
      </c>
      <c r="U103" s="16">
        <v>0.5</v>
      </c>
      <c r="V103" s="16"/>
      <c r="W103" s="16">
        <v>0.58108108108108103</v>
      </c>
      <c r="X103" s="16">
        <v>0.62886597938144295</v>
      </c>
      <c r="Y103" s="16">
        <v>0.57692307692307698</v>
      </c>
      <c r="Z103" s="16">
        <v>0.76086956521739102</v>
      </c>
      <c r="AA103" s="16">
        <v>0.67567567567567599</v>
      </c>
      <c r="AB103" s="16">
        <v>0.61224489795918402</v>
      </c>
      <c r="AC103" s="16">
        <v>0.67346938775510201</v>
      </c>
      <c r="AD103" s="16">
        <v>0.61111111111111105</v>
      </c>
      <c r="AE103" s="16">
        <v>0.57142857142857095</v>
      </c>
      <c r="AF103" s="16">
        <v>0.5</v>
      </c>
      <c r="AG103" s="16">
        <v>0.8</v>
      </c>
      <c r="AH103" s="16">
        <v>1</v>
      </c>
      <c r="AI103" s="16"/>
      <c r="AJ103" s="16">
        <v>0.68656716417910402</v>
      </c>
      <c r="AK103" s="16">
        <v>0.56000000000000005</v>
      </c>
      <c r="AL103" s="16">
        <v>0.63218390804597702</v>
      </c>
      <c r="AM103" s="16">
        <v>0.59574468085106402</v>
      </c>
      <c r="AN103" s="16">
        <v>0.66666666666666696</v>
      </c>
      <c r="AO103" s="16"/>
      <c r="AP103" s="16">
        <v>0.64088397790055296</v>
      </c>
      <c r="AQ103" s="16">
        <v>0.61599999999999999</v>
      </c>
      <c r="AR103" s="16">
        <v>0.57142857142857095</v>
      </c>
      <c r="AS103" s="16"/>
      <c r="AT103" s="16">
        <v>0.62121212121212099</v>
      </c>
      <c r="AU103" s="16">
        <v>0.68810289389067503</v>
      </c>
      <c r="AV103" s="16">
        <v>0.422222222222222</v>
      </c>
      <c r="AW103" s="16">
        <v>0.3</v>
      </c>
      <c r="AX103" s="16"/>
      <c r="AY103" s="16">
        <v>0.62162162162162204</v>
      </c>
      <c r="AZ103" s="16">
        <v>0.63269639065817396</v>
      </c>
      <c r="BA103" s="16"/>
      <c r="BB103" s="16">
        <v>0</v>
      </c>
      <c r="BC103" s="16">
        <v>0</v>
      </c>
      <c r="BD103" s="16">
        <v>1</v>
      </c>
      <c r="BE103" s="16">
        <v>0</v>
      </c>
      <c r="BF103" s="16"/>
      <c r="BG103" s="16">
        <v>0.66129032258064502</v>
      </c>
      <c r="BH103" s="16">
        <v>0.65306122448979598</v>
      </c>
      <c r="BI103" s="16">
        <v>0.63513513513513498</v>
      </c>
      <c r="BJ103" s="16">
        <v>0.47826086956521702</v>
      </c>
      <c r="BK103" s="16">
        <v>0.55555555555555602</v>
      </c>
      <c r="BL103" s="16">
        <v>0</v>
      </c>
    </row>
    <row r="104" spans="2:64" x14ac:dyDescent="0.35">
      <c r="B104" t="s">
        <v>146</v>
      </c>
      <c r="C104" s="16">
        <v>0.16535433070866101</v>
      </c>
      <c r="D104" s="16">
        <v>0.20689655172413801</v>
      </c>
      <c r="E104" s="16">
        <v>0.234375</v>
      </c>
      <c r="F104" s="16">
        <v>8.5106382978723402E-2</v>
      </c>
      <c r="G104" s="16">
        <v>0.19631901840490801</v>
      </c>
      <c r="H104" s="16">
        <v>0.145569620253165</v>
      </c>
      <c r="I104" s="16"/>
      <c r="J104" s="16">
        <v>0.18531468531468501</v>
      </c>
      <c r="K104" s="16">
        <v>0.14027149321266999</v>
      </c>
      <c r="L104" s="16"/>
      <c r="M104" s="16">
        <v>0.16447368421052599</v>
      </c>
      <c r="N104" s="16">
        <v>0.21</v>
      </c>
      <c r="O104" s="16">
        <v>0.133333333333333</v>
      </c>
      <c r="P104" s="16">
        <v>0.125</v>
      </c>
      <c r="Q104" s="16"/>
      <c r="R104" s="16">
        <v>0.18</v>
      </c>
      <c r="S104" s="16">
        <v>0.209876543209877</v>
      </c>
      <c r="T104" s="16">
        <v>0.11111111111111099</v>
      </c>
      <c r="U104" s="16">
        <v>0.20833333333333301</v>
      </c>
      <c r="V104" s="16"/>
      <c r="W104" s="16">
        <v>0.18918918918918901</v>
      </c>
      <c r="X104" s="16">
        <v>0.20618556701030899</v>
      </c>
      <c r="Y104" s="16">
        <v>0.21153846153846201</v>
      </c>
      <c r="Z104" s="16">
        <v>0.108695652173913</v>
      </c>
      <c r="AA104" s="16">
        <v>0.18918918918918901</v>
      </c>
      <c r="AB104" s="16">
        <v>0.122448979591837</v>
      </c>
      <c r="AC104" s="16">
        <v>4.08163265306122E-2</v>
      </c>
      <c r="AD104" s="16">
        <v>0.11111111111111099</v>
      </c>
      <c r="AE104" s="16">
        <v>0.22857142857142901</v>
      </c>
      <c r="AF104" s="16">
        <v>0.25</v>
      </c>
      <c r="AG104" s="16">
        <v>0.1</v>
      </c>
      <c r="AH104" s="16">
        <v>0</v>
      </c>
      <c r="AI104" s="16"/>
      <c r="AJ104" s="16">
        <v>0.104477611940299</v>
      </c>
      <c r="AK104" s="16">
        <v>0.21333333333333299</v>
      </c>
      <c r="AL104" s="16">
        <v>0.17241379310344801</v>
      </c>
      <c r="AM104" s="16">
        <v>0.180851063829787</v>
      </c>
      <c r="AN104" s="16">
        <v>0.11111111111111099</v>
      </c>
      <c r="AO104" s="16"/>
      <c r="AP104" s="16">
        <v>0.15469613259668499</v>
      </c>
      <c r="AQ104" s="16">
        <v>0.192</v>
      </c>
      <c r="AR104" s="16">
        <v>0.19047619047618999</v>
      </c>
      <c r="AS104" s="16"/>
      <c r="AT104" s="16">
        <v>0.204545454545455</v>
      </c>
      <c r="AU104" s="16">
        <v>0.135048231511254</v>
      </c>
      <c r="AV104" s="16">
        <v>0.31111111111111101</v>
      </c>
      <c r="AW104" s="16">
        <v>0.05</v>
      </c>
      <c r="AX104" s="16"/>
      <c r="AY104" s="16">
        <v>0.27027027027027001</v>
      </c>
      <c r="AZ104" s="16">
        <v>0.15711252653927801</v>
      </c>
      <c r="BA104" s="16"/>
      <c r="BB104" s="16">
        <v>0</v>
      </c>
      <c r="BC104" s="16">
        <v>1</v>
      </c>
      <c r="BD104" s="16">
        <v>0</v>
      </c>
      <c r="BE104" s="16">
        <v>0</v>
      </c>
      <c r="BF104" s="16"/>
      <c r="BG104" s="16">
        <v>0.17741935483870999</v>
      </c>
      <c r="BH104" s="16">
        <v>0.14285714285714299</v>
      </c>
      <c r="BI104" s="16">
        <v>0.15540540540540501</v>
      </c>
      <c r="BJ104" s="16">
        <v>0.30434782608695699</v>
      </c>
      <c r="BK104" s="16">
        <v>0.296296296296296</v>
      </c>
      <c r="BL104" s="16">
        <v>0</v>
      </c>
    </row>
    <row r="105" spans="2:64" x14ac:dyDescent="0.35">
      <c r="B105" t="s">
        <v>147</v>
      </c>
      <c r="C105" s="16">
        <v>7.0866141732283505E-2</v>
      </c>
      <c r="D105" s="16">
        <v>0.13793103448275901</v>
      </c>
      <c r="E105" s="16">
        <v>0.15625</v>
      </c>
      <c r="F105" s="16">
        <v>0.117021276595745</v>
      </c>
      <c r="G105" s="16">
        <v>5.5214723926380403E-2</v>
      </c>
      <c r="H105" s="16">
        <v>1.26582278481013E-2</v>
      </c>
      <c r="I105" s="16"/>
      <c r="J105" s="16">
        <v>6.2937062937062901E-2</v>
      </c>
      <c r="K105" s="16">
        <v>8.1447963800904993E-2</v>
      </c>
      <c r="L105" s="16"/>
      <c r="M105" s="16">
        <v>8.2236842105263205E-2</v>
      </c>
      <c r="N105" s="16">
        <v>0.06</v>
      </c>
      <c r="O105" s="16">
        <v>0.05</v>
      </c>
      <c r="P105" s="16">
        <v>0.05</v>
      </c>
      <c r="Q105" s="16"/>
      <c r="R105" s="16">
        <v>0.11600000000000001</v>
      </c>
      <c r="S105" s="16">
        <v>3.7037037037037E-2</v>
      </c>
      <c r="T105" s="16">
        <v>1.30718954248366E-2</v>
      </c>
      <c r="U105" s="16">
        <v>8.3333333333333301E-2</v>
      </c>
      <c r="V105" s="16"/>
      <c r="W105" s="16">
        <v>0.121621621621622</v>
      </c>
      <c r="X105" s="16">
        <v>5.1546391752577303E-2</v>
      </c>
      <c r="Y105" s="16">
        <v>9.6153846153846201E-2</v>
      </c>
      <c r="Z105" s="16">
        <v>4.3478260869565202E-2</v>
      </c>
      <c r="AA105" s="16">
        <v>0</v>
      </c>
      <c r="AB105" s="16">
        <v>0.102040816326531</v>
      </c>
      <c r="AC105" s="16">
        <v>6.1224489795918401E-2</v>
      </c>
      <c r="AD105" s="16">
        <v>5.5555555555555601E-2</v>
      </c>
      <c r="AE105" s="16">
        <v>5.7142857142857099E-2</v>
      </c>
      <c r="AF105" s="16">
        <v>0.14285714285714299</v>
      </c>
      <c r="AG105" s="16">
        <v>0</v>
      </c>
      <c r="AH105" s="16">
        <v>0</v>
      </c>
      <c r="AI105" s="16"/>
      <c r="AJ105" s="16">
        <v>4.47761194029851E-2</v>
      </c>
      <c r="AK105" s="16">
        <v>2.66666666666667E-2</v>
      </c>
      <c r="AL105" s="16">
        <v>9.1954022988505704E-2</v>
      </c>
      <c r="AM105" s="16">
        <v>8.5106382978723402E-2</v>
      </c>
      <c r="AN105" s="16">
        <v>0.11111111111111099</v>
      </c>
      <c r="AO105" s="16"/>
      <c r="AP105" s="16">
        <v>5.24861878453039E-2</v>
      </c>
      <c r="AQ105" s="16">
        <v>0.104</v>
      </c>
      <c r="AR105" s="16">
        <v>0.19047619047618999</v>
      </c>
      <c r="AS105" s="16"/>
      <c r="AT105" s="16">
        <v>8.3333333333333301E-2</v>
      </c>
      <c r="AU105" s="16">
        <v>6.4308681672025705E-2</v>
      </c>
      <c r="AV105" s="16">
        <v>0.11111111111111099</v>
      </c>
      <c r="AW105" s="16">
        <v>0</v>
      </c>
      <c r="AX105" s="16"/>
      <c r="AY105" s="16">
        <v>8.1081081081081099E-2</v>
      </c>
      <c r="AZ105" s="16">
        <v>7.0063694267515894E-2</v>
      </c>
      <c r="BA105" s="16"/>
      <c r="BB105" s="16">
        <v>1</v>
      </c>
      <c r="BC105" s="16">
        <v>0</v>
      </c>
      <c r="BD105" s="16">
        <v>0</v>
      </c>
      <c r="BE105" s="16">
        <v>0</v>
      </c>
      <c r="BF105" s="16"/>
      <c r="BG105" s="16">
        <v>3.2258064516128997E-2</v>
      </c>
      <c r="BH105" s="16">
        <v>8.1632653061224497E-2</v>
      </c>
      <c r="BI105" s="16">
        <v>6.7567567567567599E-2</v>
      </c>
      <c r="BJ105" s="16">
        <v>8.6956521739130405E-2</v>
      </c>
      <c r="BK105" s="16">
        <v>7.4074074074074098E-2</v>
      </c>
      <c r="BL105" s="16">
        <v>0</v>
      </c>
    </row>
    <row r="106" spans="2:64" x14ac:dyDescent="0.35">
      <c r="B106" t="s">
        <v>119</v>
      </c>
      <c r="C106" s="16">
        <v>0.13188976377952799</v>
      </c>
      <c r="D106" s="16">
        <v>3.4482758620689703E-2</v>
      </c>
      <c r="E106" s="16">
        <v>0.15625</v>
      </c>
      <c r="F106" s="16">
        <v>0.13829787234042601</v>
      </c>
      <c r="G106" s="16">
        <v>0.11656441717791401</v>
      </c>
      <c r="H106" s="16">
        <v>0.151898734177215</v>
      </c>
      <c r="I106" s="16"/>
      <c r="J106" s="16">
        <v>0.12937062937062899</v>
      </c>
      <c r="K106" s="16">
        <v>0.13574660633484201</v>
      </c>
      <c r="L106" s="16"/>
      <c r="M106" s="16">
        <v>0.118421052631579</v>
      </c>
      <c r="N106" s="16">
        <v>0.12</v>
      </c>
      <c r="O106" s="16">
        <v>0.25</v>
      </c>
      <c r="P106" s="16">
        <v>0.1</v>
      </c>
      <c r="Q106" s="16"/>
      <c r="R106" s="16">
        <v>0.128</v>
      </c>
      <c r="S106" s="16">
        <v>0.16049382716049401</v>
      </c>
      <c r="T106" s="16">
        <v>0.11111111111111099</v>
      </c>
      <c r="U106" s="16">
        <v>0.20833333333333301</v>
      </c>
      <c r="V106" s="16"/>
      <c r="W106" s="16">
        <v>0.108108108108108</v>
      </c>
      <c r="X106" s="16">
        <v>0.11340206185567001</v>
      </c>
      <c r="Y106" s="16">
        <v>0.115384615384615</v>
      </c>
      <c r="Z106" s="16">
        <v>8.6956521739130405E-2</v>
      </c>
      <c r="AA106" s="16">
        <v>0.135135135135135</v>
      </c>
      <c r="AB106" s="16">
        <v>0.16326530612244899</v>
      </c>
      <c r="AC106" s="16">
        <v>0.22448979591836701</v>
      </c>
      <c r="AD106" s="16">
        <v>0.22222222222222199</v>
      </c>
      <c r="AE106" s="16">
        <v>0.14285714285714299</v>
      </c>
      <c r="AF106" s="16">
        <v>0.107142857142857</v>
      </c>
      <c r="AG106" s="16">
        <v>0.1</v>
      </c>
      <c r="AH106" s="16">
        <v>0</v>
      </c>
      <c r="AI106" s="16"/>
      <c r="AJ106" s="16">
        <v>0.164179104477612</v>
      </c>
      <c r="AK106" s="16">
        <v>0.2</v>
      </c>
      <c r="AL106" s="16">
        <v>0.10344827586206901</v>
      </c>
      <c r="AM106" s="16">
        <v>0.13829787234042601</v>
      </c>
      <c r="AN106" s="16">
        <v>0.11111111111111099</v>
      </c>
      <c r="AO106" s="16"/>
      <c r="AP106" s="16">
        <v>0.15193370165745901</v>
      </c>
      <c r="AQ106" s="16">
        <v>8.7999999999999995E-2</v>
      </c>
      <c r="AR106" s="16">
        <v>4.7619047619047603E-2</v>
      </c>
      <c r="AS106" s="16"/>
      <c r="AT106" s="16">
        <v>9.0909090909090898E-2</v>
      </c>
      <c r="AU106" s="16">
        <v>0.112540192926045</v>
      </c>
      <c r="AV106" s="16">
        <v>0.155555555555556</v>
      </c>
      <c r="AW106" s="16">
        <v>0.65</v>
      </c>
      <c r="AX106" s="16"/>
      <c r="AY106" s="16">
        <v>2.7027027027027001E-2</v>
      </c>
      <c r="AZ106" s="16">
        <v>0.14012738853503201</v>
      </c>
      <c r="BA106" s="16"/>
      <c r="BB106" s="16">
        <v>0</v>
      </c>
      <c r="BC106" s="16">
        <v>0</v>
      </c>
      <c r="BD106" s="16">
        <v>0</v>
      </c>
      <c r="BE106" s="16">
        <v>1</v>
      </c>
      <c r="BF106" s="16"/>
      <c r="BG106" s="16">
        <v>0.12903225806451599</v>
      </c>
      <c r="BH106" s="16">
        <v>0.122448979591837</v>
      </c>
      <c r="BI106" s="16">
        <v>0.141891891891892</v>
      </c>
      <c r="BJ106" s="16">
        <v>0.13043478260869601</v>
      </c>
      <c r="BK106" s="16">
        <v>7.4074074074074098E-2</v>
      </c>
      <c r="BL106" s="16">
        <v>1</v>
      </c>
    </row>
    <row r="107" spans="2:64" x14ac:dyDescent="0.35">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row>
    <row r="108" spans="2:64" x14ac:dyDescent="0.35">
      <c r="B108" s="5" t="s">
        <v>160</v>
      </c>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row>
    <row r="109" spans="2:64" x14ac:dyDescent="0.35">
      <c r="B109" s="23" t="s">
        <v>97</v>
      </c>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row>
    <row r="110" spans="2:64" x14ac:dyDescent="0.35">
      <c r="B110" t="s">
        <v>149</v>
      </c>
      <c r="C110" s="16">
        <v>0.85433070866141703</v>
      </c>
      <c r="D110" s="16">
        <v>0.65517241379310298</v>
      </c>
      <c r="E110" s="16">
        <v>0.796875</v>
      </c>
      <c r="F110" s="16">
        <v>0.89361702127659604</v>
      </c>
      <c r="G110" s="16">
        <v>0.871165644171779</v>
      </c>
      <c r="H110" s="16">
        <v>0.873417721518987</v>
      </c>
      <c r="I110" s="16"/>
      <c r="J110" s="16">
        <v>0.83916083916083895</v>
      </c>
      <c r="K110" s="16">
        <v>0.87330316742081404</v>
      </c>
      <c r="L110" s="16"/>
      <c r="M110" s="16">
        <v>0.84210526315789502</v>
      </c>
      <c r="N110" s="16">
        <v>0.86</v>
      </c>
      <c r="O110" s="16">
        <v>0.91666666666666696</v>
      </c>
      <c r="P110" s="16">
        <v>0.875</v>
      </c>
      <c r="Q110" s="16"/>
      <c r="R110" s="16">
        <v>0.83599999999999997</v>
      </c>
      <c r="S110" s="16">
        <v>0.82716049382716095</v>
      </c>
      <c r="T110" s="16">
        <v>0.88888888888888895</v>
      </c>
      <c r="U110" s="16">
        <v>0.91666666666666696</v>
      </c>
      <c r="V110" s="16"/>
      <c r="W110" s="16">
        <v>0.79729729729729704</v>
      </c>
      <c r="X110" s="16">
        <v>0.85567010309278302</v>
      </c>
      <c r="Y110" s="16">
        <v>0.82692307692307698</v>
      </c>
      <c r="Z110" s="16">
        <v>0.934782608695652</v>
      </c>
      <c r="AA110" s="16">
        <v>0.75675675675675702</v>
      </c>
      <c r="AB110" s="16">
        <v>0.89795918367346905</v>
      </c>
      <c r="AC110" s="16">
        <v>0.93877551020408201</v>
      </c>
      <c r="AD110" s="16">
        <v>0.88888888888888895</v>
      </c>
      <c r="AE110" s="16">
        <v>0.82857142857142896</v>
      </c>
      <c r="AF110" s="16">
        <v>0.78571428571428603</v>
      </c>
      <c r="AG110" s="16">
        <v>0.9</v>
      </c>
      <c r="AH110" s="16">
        <v>1</v>
      </c>
      <c r="AI110" s="16"/>
      <c r="AJ110" s="16">
        <v>0.85074626865671599</v>
      </c>
      <c r="AK110" s="16">
        <v>0.82666666666666699</v>
      </c>
      <c r="AL110" s="16">
        <v>0.86206896551724099</v>
      </c>
      <c r="AM110" s="16">
        <v>0.840425531914894</v>
      </c>
      <c r="AN110" s="16">
        <v>0.85185185185185197</v>
      </c>
      <c r="AO110" s="16"/>
      <c r="AP110" s="16">
        <v>0.85911602209944704</v>
      </c>
      <c r="AQ110" s="16">
        <v>0.83199999999999996</v>
      </c>
      <c r="AR110" s="16">
        <v>0.90476190476190499</v>
      </c>
      <c r="AS110" s="16"/>
      <c r="AT110" s="16">
        <v>0.82575757575757602</v>
      </c>
      <c r="AU110" s="16">
        <v>0.90675241157556297</v>
      </c>
      <c r="AV110" s="16">
        <v>0.66666666666666696</v>
      </c>
      <c r="AW110" s="16">
        <v>0.65</v>
      </c>
      <c r="AX110" s="16"/>
      <c r="AY110" s="16">
        <v>0.75675675675675702</v>
      </c>
      <c r="AZ110" s="16">
        <v>0.86199575371549897</v>
      </c>
      <c r="BA110" s="16"/>
      <c r="BB110" s="16">
        <v>0.88888888888888895</v>
      </c>
      <c r="BC110" s="16">
        <v>0.83333333333333304</v>
      </c>
      <c r="BD110" s="16">
        <v>0.86915887850467299</v>
      </c>
      <c r="BE110" s="16">
        <v>0.79104477611940305</v>
      </c>
      <c r="BF110" s="16"/>
      <c r="BG110" s="16">
        <v>0.90322580645161299</v>
      </c>
      <c r="BH110" s="16">
        <v>0.86122448979591804</v>
      </c>
      <c r="BI110" s="16">
        <v>0.83783783783783805</v>
      </c>
      <c r="BJ110" s="16">
        <v>0.86956521739130399</v>
      </c>
      <c r="BK110" s="16">
        <v>0.77777777777777801</v>
      </c>
      <c r="BL110" s="16">
        <v>0.66666666666666696</v>
      </c>
    </row>
    <row r="111" spans="2:64" x14ac:dyDescent="0.35">
      <c r="B111" t="s">
        <v>150</v>
      </c>
      <c r="C111" s="16">
        <v>0.84842519685039397</v>
      </c>
      <c r="D111" s="16">
        <v>0.51724137931034497</v>
      </c>
      <c r="E111" s="16">
        <v>0.8125</v>
      </c>
      <c r="F111" s="16">
        <v>0.840425531914894</v>
      </c>
      <c r="G111" s="16">
        <v>0.871165644171779</v>
      </c>
      <c r="H111" s="16">
        <v>0.905063291139241</v>
      </c>
      <c r="I111" s="16"/>
      <c r="J111" s="16">
        <v>0.856643356643357</v>
      </c>
      <c r="K111" s="16">
        <v>0.841628959276018</v>
      </c>
      <c r="L111" s="16"/>
      <c r="M111" s="16">
        <v>0.85197368421052599</v>
      </c>
      <c r="N111" s="16">
        <v>0.84</v>
      </c>
      <c r="O111" s="16">
        <v>0.86666666666666703</v>
      </c>
      <c r="P111" s="16">
        <v>0.82499999999999996</v>
      </c>
      <c r="Q111" s="16"/>
      <c r="R111" s="16">
        <v>0.80800000000000005</v>
      </c>
      <c r="S111" s="16">
        <v>0.80246913580246904</v>
      </c>
      <c r="T111" s="16">
        <v>0.94117647058823495</v>
      </c>
      <c r="U111" s="16">
        <v>0.83333333333333304</v>
      </c>
      <c r="V111" s="16"/>
      <c r="W111" s="16">
        <v>0.74324324324324298</v>
      </c>
      <c r="X111" s="16">
        <v>0.88659793814432997</v>
      </c>
      <c r="Y111" s="16">
        <v>0.82692307692307698</v>
      </c>
      <c r="Z111" s="16">
        <v>0.95652173913043503</v>
      </c>
      <c r="AA111" s="16">
        <v>0.83783783783783805</v>
      </c>
      <c r="AB111" s="16">
        <v>0.81632653061224503</v>
      </c>
      <c r="AC111" s="16">
        <v>0.91836734693877597</v>
      </c>
      <c r="AD111" s="16">
        <v>0.88888888888888895</v>
      </c>
      <c r="AE111" s="16">
        <v>0.77142857142857102</v>
      </c>
      <c r="AF111" s="16">
        <v>0.85714285714285698</v>
      </c>
      <c r="AG111" s="16">
        <v>0.85</v>
      </c>
      <c r="AH111" s="16">
        <v>1</v>
      </c>
      <c r="AI111" s="16"/>
      <c r="AJ111" s="16">
        <v>0.83582089552238803</v>
      </c>
      <c r="AK111" s="16">
        <v>0.81333333333333302</v>
      </c>
      <c r="AL111" s="16">
        <v>0.84482758620689702</v>
      </c>
      <c r="AM111" s="16">
        <v>0.85106382978723405</v>
      </c>
      <c r="AN111" s="16">
        <v>0.88888888888888895</v>
      </c>
      <c r="AO111" s="16"/>
      <c r="AP111" s="16">
        <v>0.84806629834254099</v>
      </c>
      <c r="AQ111" s="16">
        <v>0.85599999999999998</v>
      </c>
      <c r="AR111" s="16">
        <v>0.80952380952380998</v>
      </c>
      <c r="AS111" s="16"/>
      <c r="AT111" s="16">
        <v>0.83333333333333304</v>
      </c>
      <c r="AU111" s="16">
        <v>0.87781350482315101</v>
      </c>
      <c r="AV111" s="16">
        <v>0.77777777777777801</v>
      </c>
      <c r="AW111" s="16">
        <v>0.65</v>
      </c>
      <c r="AX111" s="16"/>
      <c r="AY111" s="16">
        <v>0.64864864864864902</v>
      </c>
      <c r="AZ111" s="16">
        <v>0.86411889596602998</v>
      </c>
      <c r="BA111" s="16"/>
      <c r="BB111" s="16">
        <v>0.66666666666666696</v>
      </c>
      <c r="BC111" s="16">
        <v>0.84523809523809501</v>
      </c>
      <c r="BD111" s="16">
        <v>0.87850467289719603</v>
      </c>
      <c r="BE111" s="16">
        <v>0.80597014925373101</v>
      </c>
      <c r="BF111" s="16"/>
      <c r="BG111" s="16">
        <v>0.85483870967741904</v>
      </c>
      <c r="BH111" s="16">
        <v>0.82857142857142896</v>
      </c>
      <c r="BI111" s="16">
        <v>0.891891891891892</v>
      </c>
      <c r="BJ111" s="16">
        <v>0.82608695652173902</v>
      </c>
      <c r="BK111" s="16">
        <v>0.85185185185185197</v>
      </c>
      <c r="BL111" s="16">
        <v>0.33333333333333298</v>
      </c>
    </row>
    <row r="112" spans="2:64" x14ac:dyDescent="0.35">
      <c r="B112" t="s">
        <v>151</v>
      </c>
      <c r="C112" s="16">
        <v>0.74015748031496098</v>
      </c>
      <c r="D112" s="16">
        <v>0.51724137931034497</v>
      </c>
      <c r="E112" s="16">
        <v>0.59375</v>
      </c>
      <c r="F112" s="16">
        <v>0.71276595744680804</v>
      </c>
      <c r="G112" s="16">
        <v>0.79754601226993904</v>
      </c>
      <c r="H112" s="16">
        <v>0.79746835443038</v>
      </c>
      <c r="I112" s="16"/>
      <c r="J112" s="16">
        <v>0.72727272727272696</v>
      </c>
      <c r="K112" s="16">
        <v>0.76018099547511297</v>
      </c>
      <c r="L112" s="16"/>
      <c r="M112" s="16">
        <v>0.71052631578947401</v>
      </c>
      <c r="N112" s="16">
        <v>0.76</v>
      </c>
      <c r="O112" s="16">
        <v>0.83333333333333304</v>
      </c>
      <c r="P112" s="16">
        <v>0.77500000000000002</v>
      </c>
      <c r="Q112" s="16"/>
      <c r="R112" s="16">
        <v>0.68400000000000005</v>
      </c>
      <c r="S112" s="16">
        <v>0.75308641975308599</v>
      </c>
      <c r="T112" s="16">
        <v>0.82352941176470595</v>
      </c>
      <c r="U112" s="16">
        <v>0.75</v>
      </c>
      <c r="V112" s="16"/>
      <c r="W112" s="16">
        <v>0.608108108108108</v>
      </c>
      <c r="X112" s="16">
        <v>0.76288659793814395</v>
      </c>
      <c r="Y112" s="16">
        <v>0.90384615384615397</v>
      </c>
      <c r="Z112" s="16">
        <v>0.934782608695652</v>
      </c>
      <c r="AA112" s="16">
        <v>0.72972972972973005</v>
      </c>
      <c r="AB112" s="16">
        <v>0.65306122448979598</v>
      </c>
      <c r="AC112" s="16">
        <v>0.73469387755102</v>
      </c>
      <c r="AD112" s="16">
        <v>0.61111111111111105</v>
      </c>
      <c r="AE112" s="16">
        <v>0.68571428571428605</v>
      </c>
      <c r="AF112" s="16">
        <v>0.67857142857142905</v>
      </c>
      <c r="AG112" s="16">
        <v>0.75</v>
      </c>
      <c r="AH112" s="16">
        <v>1</v>
      </c>
      <c r="AI112" s="16"/>
      <c r="AJ112" s="16">
        <v>0.74626865671641796</v>
      </c>
      <c r="AK112" s="16">
        <v>0.74666666666666703</v>
      </c>
      <c r="AL112" s="16">
        <v>0.74137931034482796</v>
      </c>
      <c r="AM112" s="16">
        <v>0.680851063829787</v>
      </c>
      <c r="AN112" s="16">
        <v>0.66666666666666696</v>
      </c>
      <c r="AO112" s="16"/>
      <c r="AP112" s="16">
        <v>0.74033149171270696</v>
      </c>
      <c r="AQ112" s="16">
        <v>0.72</v>
      </c>
      <c r="AR112" s="16">
        <v>0.85714285714285698</v>
      </c>
      <c r="AS112" s="16"/>
      <c r="AT112" s="16">
        <v>0.67424242424242398</v>
      </c>
      <c r="AU112" s="16">
        <v>0.79099678456591604</v>
      </c>
      <c r="AV112" s="16">
        <v>0.64444444444444404</v>
      </c>
      <c r="AW112" s="16">
        <v>0.6</v>
      </c>
      <c r="AX112" s="16"/>
      <c r="AY112" s="16">
        <v>0.62162162162162204</v>
      </c>
      <c r="AZ112" s="16">
        <v>0.74946921443736703</v>
      </c>
      <c r="BA112" s="16"/>
      <c r="BB112" s="16">
        <v>0.61111111111111105</v>
      </c>
      <c r="BC112" s="16">
        <v>0.702380952380952</v>
      </c>
      <c r="BD112" s="16">
        <v>0.77258566978193099</v>
      </c>
      <c r="BE112" s="16">
        <v>0.70149253731343297</v>
      </c>
      <c r="BF112" s="16"/>
      <c r="BG112" s="16">
        <v>0.83870967741935498</v>
      </c>
      <c r="BH112" s="16">
        <v>0.74693877551020404</v>
      </c>
      <c r="BI112" s="16">
        <v>0.72297297297297303</v>
      </c>
      <c r="BJ112" s="16">
        <v>0.60869565217391297</v>
      </c>
      <c r="BK112" s="16">
        <v>0.70370370370370405</v>
      </c>
      <c r="BL112" s="16">
        <v>0.33333333333333298</v>
      </c>
    </row>
    <row r="113" spans="2:64" x14ac:dyDescent="0.35">
      <c r="B113" t="s">
        <v>152</v>
      </c>
      <c r="C113" s="16">
        <v>0.53740157480314998</v>
      </c>
      <c r="D113" s="16">
        <v>0.58620689655172398</v>
      </c>
      <c r="E113" s="16">
        <v>0.578125</v>
      </c>
      <c r="F113" s="16">
        <v>0.48936170212766</v>
      </c>
      <c r="G113" s="16">
        <v>0.52760736196319002</v>
      </c>
      <c r="H113" s="16">
        <v>0.550632911392405</v>
      </c>
      <c r="I113" s="16"/>
      <c r="J113" s="16">
        <v>0.54545454545454497</v>
      </c>
      <c r="K113" s="16">
        <v>0.52488687782805399</v>
      </c>
      <c r="L113" s="16"/>
      <c r="M113" s="16">
        <v>0.52960526315789502</v>
      </c>
      <c r="N113" s="16">
        <v>0.53</v>
      </c>
      <c r="O113" s="16">
        <v>0.6</v>
      </c>
      <c r="P113" s="16">
        <v>0.57499999999999996</v>
      </c>
      <c r="Q113" s="16"/>
      <c r="R113" s="16">
        <v>0.54400000000000004</v>
      </c>
      <c r="S113" s="16">
        <v>0.407407407407407</v>
      </c>
      <c r="T113" s="16">
        <v>0.58823529411764697</v>
      </c>
      <c r="U113" s="16">
        <v>0.58333333333333304</v>
      </c>
      <c r="V113" s="16"/>
      <c r="W113" s="16">
        <v>0.48648648648648701</v>
      </c>
      <c r="X113" s="16">
        <v>0.52577319587628901</v>
      </c>
      <c r="Y113" s="16">
        <v>0.53846153846153799</v>
      </c>
      <c r="Z113" s="16">
        <v>0.54347826086956497</v>
      </c>
      <c r="AA113" s="16">
        <v>0.64864864864864902</v>
      </c>
      <c r="AB113" s="16">
        <v>0.530612244897959</v>
      </c>
      <c r="AC113" s="16">
        <v>0.59183673469387799</v>
      </c>
      <c r="AD113" s="16">
        <v>0.72222222222222199</v>
      </c>
      <c r="AE113" s="16">
        <v>0.54285714285714304</v>
      </c>
      <c r="AF113" s="16">
        <v>0.42857142857142899</v>
      </c>
      <c r="AG113" s="16">
        <v>0.45</v>
      </c>
      <c r="AH113" s="16">
        <v>0.33333333333333298</v>
      </c>
      <c r="AI113" s="16"/>
      <c r="AJ113" s="16">
        <v>0.47761194029850701</v>
      </c>
      <c r="AK113" s="16">
        <v>0.53333333333333299</v>
      </c>
      <c r="AL113" s="16">
        <v>0.54597701149425304</v>
      </c>
      <c r="AM113" s="16">
        <v>0.52127659574468099</v>
      </c>
      <c r="AN113" s="16">
        <v>0.62962962962962998</v>
      </c>
      <c r="AO113" s="16"/>
      <c r="AP113" s="16">
        <v>0.53314917127071804</v>
      </c>
      <c r="AQ113" s="16">
        <v>0.58399999999999996</v>
      </c>
      <c r="AR113" s="16">
        <v>0.33333333333333298</v>
      </c>
      <c r="AS113" s="16"/>
      <c r="AT113" s="16">
        <v>0.48484848484848497</v>
      </c>
      <c r="AU113" s="16">
        <v>0.54340836012861704</v>
      </c>
      <c r="AV113" s="16">
        <v>0.68888888888888899</v>
      </c>
      <c r="AW113" s="16">
        <v>0.45</v>
      </c>
      <c r="AX113" s="16"/>
      <c r="AY113" s="16">
        <v>0.40540540540540498</v>
      </c>
      <c r="AZ113" s="16">
        <v>0.547770700636943</v>
      </c>
      <c r="BA113" s="16"/>
      <c r="BB113" s="16">
        <v>0.66666666666666696</v>
      </c>
      <c r="BC113" s="16">
        <v>0.60714285714285698</v>
      </c>
      <c r="BD113" s="16">
        <v>0.50155763239875395</v>
      </c>
      <c r="BE113" s="16">
        <v>0.55223880597014896</v>
      </c>
      <c r="BF113" s="16"/>
      <c r="BG113" s="16">
        <v>0.58064516129032295</v>
      </c>
      <c r="BH113" s="16">
        <v>0.56326530612244896</v>
      </c>
      <c r="BI113" s="16">
        <v>0.56081081081081097</v>
      </c>
      <c r="BJ113" s="16">
        <v>0.26086956521739102</v>
      </c>
      <c r="BK113" s="16">
        <v>0.296296296296296</v>
      </c>
      <c r="BL113" s="16">
        <v>0.66666666666666696</v>
      </c>
    </row>
    <row r="114" spans="2:64" x14ac:dyDescent="0.35">
      <c r="B114" t="s">
        <v>153</v>
      </c>
      <c r="C114" s="16">
        <v>0.47244094488188998</v>
      </c>
      <c r="D114" s="16">
        <v>0.34482758620689702</v>
      </c>
      <c r="E114" s="16">
        <v>0.453125</v>
      </c>
      <c r="F114" s="16">
        <v>0.56382978723404298</v>
      </c>
      <c r="G114" s="16">
        <v>0.43558282208589</v>
      </c>
      <c r="H114" s="16">
        <v>0.487341772151899</v>
      </c>
      <c r="I114" s="16"/>
      <c r="J114" s="16">
        <v>0.47552447552447602</v>
      </c>
      <c r="K114" s="16">
        <v>0.46606334841628999</v>
      </c>
      <c r="L114" s="16"/>
      <c r="M114" s="16">
        <v>0.480263157894737</v>
      </c>
      <c r="N114" s="16">
        <v>0.41</v>
      </c>
      <c r="O114" s="16">
        <v>0.45</v>
      </c>
      <c r="P114" s="16">
        <v>0.6</v>
      </c>
      <c r="Q114" s="16"/>
      <c r="R114" s="16">
        <v>0.49199999999999999</v>
      </c>
      <c r="S114" s="16">
        <v>0.37037037037037002</v>
      </c>
      <c r="T114" s="16">
        <v>0.49673202614379097</v>
      </c>
      <c r="U114" s="16">
        <v>0.45833333333333298</v>
      </c>
      <c r="V114" s="16"/>
      <c r="W114" s="16">
        <v>0.29729729729729698</v>
      </c>
      <c r="X114" s="16">
        <v>0.49484536082474201</v>
      </c>
      <c r="Y114" s="16">
        <v>0.46153846153846201</v>
      </c>
      <c r="Z114" s="16">
        <v>0.60869565217391297</v>
      </c>
      <c r="AA114" s="16">
        <v>0.45945945945945899</v>
      </c>
      <c r="AB114" s="16">
        <v>0.44897959183673503</v>
      </c>
      <c r="AC114" s="16">
        <v>0.51020408163265296</v>
      </c>
      <c r="AD114" s="16">
        <v>0.55555555555555602</v>
      </c>
      <c r="AE114" s="16">
        <v>0.54285714285714304</v>
      </c>
      <c r="AF114" s="16">
        <v>0.35714285714285698</v>
      </c>
      <c r="AG114" s="16">
        <v>0.65</v>
      </c>
      <c r="AH114" s="16">
        <v>0.66666666666666696</v>
      </c>
      <c r="AI114" s="16"/>
      <c r="AJ114" s="16">
        <v>0.537313432835821</v>
      </c>
      <c r="AK114" s="16">
        <v>0.50666666666666704</v>
      </c>
      <c r="AL114" s="16">
        <v>0.43678160919540199</v>
      </c>
      <c r="AM114" s="16">
        <v>0.42553191489361702</v>
      </c>
      <c r="AN114" s="16">
        <v>0.592592592592593</v>
      </c>
      <c r="AO114" s="16"/>
      <c r="AP114" s="16">
        <v>0.475138121546961</v>
      </c>
      <c r="AQ114" s="16">
        <v>0.46400000000000002</v>
      </c>
      <c r="AR114" s="16">
        <v>0.476190476190476</v>
      </c>
      <c r="AS114" s="16"/>
      <c r="AT114" s="16">
        <v>0.40909090909090901</v>
      </c>
      <c r="AU114" s="16">
        <v>0.50482315112540199</v>
      </c>
      <c r="AV114" s="16">
        <v>0.44444444444444398</v>
      </c>
      <c r="AW114" s="16">
        <v>0.45</v>
      </c>
      <c r="AX114" s="16"/>
      <c r="AY114" s="16">
        <v>0.43243243243243201</v>
      </c>
      <c r="AZ114" s="16">
        <v>0.47558386411889603</v>
      </c>
      <c r="BA114" s="16"/>
      <c r="BB114" s="16">
        <v>0.5</v>
      </c>
      <c r="BC114" s="16">
        <v>0.41666666666666702</v>
      </c>
      <c r="BD114" s="16">
        <v>0.482866043613707</v>
      </c>
      <c r="BE114" s="16">
        <v>0.47761194029850701</v>
      </c>
      <c r="BF114" s="16"/>
      <c r="BG114" s="16">
        <v>0.5</v>
      </c>
      <c r="BH114" s="16">
        <v>0.48163265306122399</v>
      </c>
      <c r="BI114" s="16">
        <v>0.47297297297297303</v>
      </c>
      <c r="BJ114" s="16">
        <v>0.39130434782608697</v>
      </c>
      <c r="BK114" s="16">
        <v>0.37037037037037002</v>
      </c>
      <c r="BL114" s="16">
        <v>0.66666666666666696</v>
      </c>
    </row>
    <row r="115" spans="2:64" x14ac:dyDescent="0.35">
      <c r="B115" t="s">
        <v>154</v>
      </c>
      <c r="C115" s="16">
        <v>0.16141732283464599</v>
      </c>
      <c r="D115" s="16">
        <v>0.34482758620689702</v>
      </c>
      <c r="E115" s="16">
        <v>0.15625</v>
      </c>
      <c r="F115" s="16">
        <v>0.20212765957446799</v>
      </c>
      <c r="G115" s="16">
        <v>0.14723926380368099</v>
      </c>
      <c r="H115" s="16">
        <v>0.120253164556962</v>
      </c>
      <c r="I115" s="16"/>
      <c r="J115" s="16">
        <v>0.13986013986014001</v>
      </c>
      <c r="K115" s="16">
        <v>0.19004524886877799</v>
      </c>
      <c r="L115" s="16"/>
      <c r="M115" s="16">
        <v>0.144736842105263</v>
      </c>
      <c r="N115" s="16">
        <v>0.22</v>
      </c>
      <c r="O115" s="16">
        <v>0.16666666666666699</v>
      </c>
      <c r="P115" s="16">
        <v>0.15</v>
      </c>
      <c r="Q115" s="16"/>
      <c r="R115" s="16">
        <v>0.192</v>
      </c>
      <c r="S115" s="16">
        <v>0.148148148148148</v>
      </c>
      <c r="T115" s="16">
        <v>0.13071895424836599</v>
      </c>
      <c r="U115" s="16">
        <v>8.3333333333333301E-2</v>
      </c>
      <c r="V115" s="16"/>
      <c r="W115" s="16">
        <v>0.17567567567567599</v>
      </c>
      <c r="X115" s="16">
        <v>0.10309278350515499</v>
      </c>
      <c r="Y115" s="16">
        <v>0.28846153846153799</v>
      </c>
      <c r="Z115" s="16">
        <v>0.108695652173913</v>
      </c>
      <c r="AA115" s="16">
        <v>0.135135135135135</v>
      </c>
      <c r="AB115" s="16">
        <v>0.16326530612244899</v>
      </c>
      <c r="AC115" s="16">
        <v>0.16326530612244899</v>
      </c>
      <c r="AD115" s="16">
        <v>5.5555555555555601E-2</v>
      </c>
      <c r="AE115" s="16">
        <v>0.2</v>
      </c>
      <c r="AF115" s="16">
        <v>0.14285714285714299</v>
      </c>
      <c r="AG115" s="16">
        <v>0.25</v>
      </c>
      <c r="AH115" s="16">
        <v>0.33333333333333298</v>
      </c>
      <c r="AI115" s="16"/>
      <c r="AJ115" s="16">
        <v>0.164179104477612</v>
      </c>
      <c r="AK115" s="16">
        <v>0.2</v>
      </c>
      <c r="AL115" s="16">
        <v>0.16666666666666699</v>
      </c>
      <c r="AM115" s="16">
        <v>0.117021276595745</v>
      </c>
      <c r="AN115" s="16">
        <v>0.11111111111111099</v>
      </c>
      <c r="AO115" s="16"/>
      <c r="AP115" s="16">
        <v>0.174033149171271</v>
      </c>
      <c r="AQ115" s="16">
        <v>0.13600000000000001</v>
      </c>
      <c r="AR115" s="16">
        <v>9.5238095238095205E-2</v>
      </c>
      <c r="AS115" s="16"/>
      <c r="AT115" s="16">
        <v>0.174242424242424</v>
      </c>
      <c r="AU115" s="16">
        <v>0.14469453376205799</v>
      </c>
      <c r="AV115" s="16">
        <v>0.22222222222222199</v>
      </c>
      <c r="AW115" s="16">
        <v>0.2</v>
      </c>
      <c r="AX115" s="16"/>
      <c r="AY115" s="16">
        <v>0.29729729729729698</v>
      </c>
      <c r="AZ115" s="16">
        <v>0.15074309978768599</v>
      </c>
      <c r="BA115" s="16"/>
      <c r="BB115" s="16">
        <v>0.16666666666666699</v>
      </c>
      <c r="BC115" s="16">
        <v>0.17857142857142899</v>
      </c>
      <c r="BD115" s="16">
        <v>0.168224299065421</v>
      </c>
      <c r="BE115" s="16">
        <v>0.104477611940299</v>
      </c>
      <c r="BF115" s="16"/>
      <c r="BG115" s="16">
        <v>0.112903225806452</v>
      </c>
      <c r="BH115" s="16">
        <v>0.17142857142857101</v>
      </c>
      <c r="BI115" s="16">
        <v>0.17567567567567599</v>
      </c>
      <c r="BJ115" s="16">
        <v>8.6956521739130405E-2</v>
      </c>
      <c r="BK115" s="16">
        <v>0.18518518518518501</v>
      </c>
      <c r="BL115" s="16">
        <v>0</v>
      </c>
    </row>
    <row r="116" spans="2:64" x14ac:dyDescent="0.35">
      <c r="B116" t="s">
        <v>155</v>
      </c>
      <c r="C116" s="16">
        <v>0.15354330708661401</v>
      </c>
      <c r="D116" s="16">
        <v>0.37931034482758602</v>
      </c>
      <c r="E116" s="16">
        <v>0.15625</v>
      </c>
      <c r="F116" s="16">
        <v>0.12765957446808501</v>
      </c>
      <c r="G116" s="16">
        <v>0.11656441717791401</v>
      </c>
      <c r="H116" s="16">
        <v>0.164556962025316</v>
      </c>
      <c r="I116" s="16"/>
      <c r="J116" s="16">
        <v>0.14685314685314699</v>
      </c>
      <c r="K116" s="16">
        <v>0.16289592760180999</v>
      </c>
      <c r="L116" s="16"/>
      <c r="M116" s="16">
        <v>0.154605263157895</v>
      </c>
      <c r="N116" s="16">
        <v>0.13</v>
      </c>
      <c r="O116" s="16">
        <v>0.21666666666666701</v>
      </c>
      <c r="P116" s="16">
        <v>0.125</v>
      </c>
      <c r="Q116" s="16"/>
      <c r="R116" s="16">
        <v>0.156</v>
      </c>
      <c r="S116" s="16">
        <v>0.172839506172839</v>
      </c>
      <c r="T116" s="16">
        <v>0.13071895424836599</v>
      </c>
      <c r="U116" s="16">
        <v>0.20833333333333301</v>
      </c>
      <c r="V116" s="16"/>
      <c r="W116" s="16">
        <v>0.14864864864864899</v>
      </c>
      <c r="X116" s="16">
        <v>0.20618556701030899</v>
      </c>
      <c r="Y116" s="16">
        <v>0.115384615384615</v>
      </c>
      <c r="Z116" s="16">
        <v>0.19565217391304299</v>
      </c>
      <c r="AA116" s="16">
        <v>0.108108108108108</v>
      </c>
      <c r="AB116" s="16">
        <v>0.16326530612244899</v>
      </c>
      <c r="AC116" s="16">
        <v>6.1224489795918401E-2</v>
      </c>
      <c r="AD116" s="16">
        <v>5.5555555555555601E-2</v>
      </c>
      <c r="AE116" s="16">
        <v>0.17142857142857101</v>
      </c>
      <c r="AF116" s="16">
        <v>0.214285714285714</v>
      </c>
      <c r="AG116" s="16">
        <v>0.2</v>
      </c>
      <c r="AH116" s="16">
        <v>0</v>
      </c>
      <c r="AI116" s="16"/>
      <c r="AJ116" s="16">
        <v>0.119402985074627</v>
      </c>
      <c r="AK116" s="16">
        <v>0.10666666666666701</v>
      </c>
      <c r="AL116" s="16">
        <v>0.15517241379310301</v>
      </c>
      <c r="AM116" s="16">
        <v>0.19148936170212799</v>
      </c>
      <c r="AN116" s="16">
        <v>0.18518518518518501</v>
      </c>
      <c r="AO116" s="16"/>
      <c r="AP116" s="16">
        <v>0.138121546961326</v>
      </c>
      <c r="AQ116" s="16">
        <v>0.192</v>
      </c>
      <c r="AR116" s="16">
        <v>0.19047619047618999</v>
      </c>
      <c r="AS116" s="16"/>
      <c r="AT116" s="16">
        <v>0.14393939393939401</v>
      </c>
      <c r="AU116" s="16">
        <v>0.14147909967845701</v>
      </c>
      <c r="AV116" s="16">
        <v>0.24444444444444399</v>
      </c>
      <c r="AW116" s="16">
        <v>0.2</v>
      </c>
      <c r="AX116" s="16"/>
      <c r="AY116" s="16">
        <v>0.27027027027027001</v>
      </c>
      <c r="AZ116" s="16">
        <v>0.144373673036093</v>
      </c>
      <c r="BA116" s="16"/>
      <c r="BB116" s="16">
        <v>0.27777777777777801</v>
      </c>
      <c r="BC116" s="16">
        <v>0.202380952380952</v>
      </c>
      <c r="BD116" s="16">
        <v>0.146417445482866</v>
      </c>
      <c r="BE116" s="16">
        <v>5.9701492537313397E-2</v>
      </c>
      <c r="BF116" s="16"/>
      <c r="BG116" s="16">
        <v>0.17741935483870999</v>
      </c>
      <c r="BH116" s="16">
        <v>0.17551020408163301</v>
      </c>
      <c r="BI116" s="16">
        <v>0.12837837837837801</v>
      </c>
      <c r="BJ116" s="16">
        <v>0.13043478260869601</v>
      </c>
      <c r="BK116" s="16">
        <v>7.4074074074074098E-2</v>
      </c>
      <c r="BL116" s="16">
        <v>0</v>
      </c>
    </row>
    <row r="117" spans="2:64" x14ac:dyDescent="0.35">
      <c r="B117" t="s">
        <v>156</v>
      </c>
      <c r="C117" s="16">
        <v>0.110236220472441</v>
      </c>
      <c r="D117" s="16">
        <v>0.31034482758620702</v>
      </c>
      <c r="E117" s="16">
        <v>0.125</v>
      </c>
      <c r="F117" s="16">
        <v>8.5106382978723402E-2</v>
      </c>
      <c r="G117" s="16">
        <v>0.122699386503067</v>
      </c>
      <c r="H117" s="16">
        <v>6.9620253164557E-2</v>
      </c>
      <c r="I117" s="16"/>
      <c r="J117" s="16">
        <v>0.10489510489510501</v>
      </c>
      <c r="K117" s="16">
        <v>0.11764705882352899</v>
      </c>
      <c r="L117" s="16"/>
      <c r="M117" s="16">
        <v>0.144736842105263</v>
      </c>
      <c r="N117" s="16">
        <v>7.0000000000000007E-2</v>
      </c>
      <c r="O117" s="16">
        <v>3.3333333333333298E-2</v>
      </c>
      <c r="P117" s="16">
        <v>7.4999999999999997E-2</v>
      </c>
      <c r="Q117" s="16"/>
      <c r="R117" s="16">
        <v>0.14399999999999999</v>
      </c>
      <c r="S117" s="16">
        <v>6.1728395061728399E-2</v>
      </c>
      <c r="T117" s="16">
        <v>9.1503267973856203E-2</v>
      </c>
      <c r="U117" s="16">
        <v>4.1666666666666699E-2</v>
      </c>
      <c r="V117" s="16"/>
      <c r="W117" s="16">
        <v>0.14864864864864899</v>
      </c>
      <c r="X117" s="16">
        <v>0.11340206185567001</v>
      </c>
      <c r="Y117" s="16">
        <v>9.6153846153846201E-2</v>
      </c>
      <c r="Z117" s="16">
        <v>6.5217391304347797E-2</v>
      </c>
      <c r="AA117" s="16">
        <v>0.18918918918918901</v>
      </c>
      <c r="AB117" s="16">
        <v>8.1632653061224497E-2</v>
      </c>
      <c r="AC117" s="16">
        <v>0.102040816326531</v>
      </c>
      <c r="AD117" s="16">
        <v>0</v>
      </c>
      <c r="AE117" s="16">
        <v>0.114285714285714</v>
      </c>
      <c r="AF117" s="16">
        <v>0.107142857142857</v>
      </c>
      <c r="AG117" s="16">
        <v>0.15</v>
      </c>
      <c r="AH117" s="16">
        <v>0</v>
      </c>
      <c r="AI117" s="16"/>
      <c r="AJ117" s="16">
        <v>7.4626865671641798E-2</v>
      </c>
      <c r="AK117" s="16">
        <v>0.08</v>
      </c>
      <c r="AL117" s="16">
        <v>0.126436781609195</v>
      </c>
      <c r="AM117" s="16">
        <v>0.117021276595745</v>
      </c>
      <c r="AN117" s="16">
        <v>0.22222222222222199</v>
      </c>
      <c r="AO117" s="16"/>
      <c r="AP117" s="16">
        <v>0.10497237569060799</v>
      </c>
      <c r="AQ117" s="16">
        <v>0.13600000000000001</v>
      </c>
      <c r="AR117" s="16">
        <v>4.7619047619047603E-2</v>
      </c>
      <c r="AS117" s="16"/>
      <c r="AT117" s="16">
        <v>6.8181818181818205E-2</v>
      </c>
      <c r="AU117" s="16">
        <v>0.122186495176849</v>
      </c>
      <c r="AV117" s="16">
        <v>0.2</v>
      </c>
      <c r="AW117" s="16">
        <v>0</v>
      </c>
      <c r="AX117" s="16"/>
      <c r="AY117" s="16">
        <v>0.27027027027027001</v>
      </c>
      <c r="AZ117" s="16">
        <v>9.76645435244161E-2</v>
      </c>
      <c r="BA117" s="16"/>
      <c r="BB117" s="16">
        <v>0.16666666666666699</v>
      </c>
      <c r="BC117" s="16">
        <v>0.202380952380952</v>
      </c>
      <c r="BD117" s="16">
        <v>8.4112149532710304E-2</v>
      </c>
      <c r="BE117" s="16">
        <v>8.9552238805970102E-2</v>
      </c>
      <c r="BF117" s="16"/>
      <c r="BG117" s="16">
        <v>0.14516129032258099</v>
      </c>
      <c r="BH117" s="16">
        <v>0.130612244897959</v>
      </c>
      <c r="BI117" s="16">
        <v>8.7837837837837801E-2</v>
      </c>
      <c r="BJ117" s="16">
        <v>4.3478260869565202E-2</v>
      </c>
      <c r="BK117" s="16">
        <v>3.7037037037037E-2</v>
      </c>
      <c r="BL117" s="16">
        <v>0</v>
      </c>
    </row>
    <row r="118" spans="2:64" x14ac:dyDescent="0.35">
      <c r="B118" t="s">
        <v>157</v>
      </c>
      <c r="C118" s="16">
        <v>6.2992125984251995E-2</v>
      </c>
      <c r="D118" s="16">
        <v>0.27586206896551702</v>
      </c>
      <c r="E118" s="16">
        <v>9.375E-2</v>
      </c>
      <c r="F118" s="16">
        <v>4.2553191489361701E-2</v>
      </c>
      <c r="G118" s="16">
        <v>4.2944785276073601E-2</v>
      </c>
      <c r="H118" s="16">
        <v>4.4303797468354403E-2</v>
      </c>
      <c r="I118" s="16"/>
      <c r="J118" s="16">
        <v>6.2937062937062901E-2</v>
      </c>
      <c r="K118" s="16">
        <v>5.8823529411764698E-2</v>
      </c>
      <c r="L118" s="16"/>
      <c r="M118" s="16">
        <v>7.5657894736842105E-2</v>
      </c>
      <c r="N118" s="16">
        <v>0.03</v>
      </c>
      <c r="O118" s="16">
        <v>6.6666666666666693E-2</v>
      </c>
      <c r="P118" s="16">
        <v>0.05</v>
      </c>
      <c r="Q118" s="16"/>
      <c r="R118" s="16">
        <v>8.7999999999999995E-2</v>
      </c>
      <c r="S118" s="16">
        <v>3.7037037037037E-2</v>
      </c>
      <c r="T118" s="16">
        <v>3.9215686274509803E-2</v>
      </c>
      <c r="U118" s="16">
        <v>4.1666666666666699E-2</v>
      </c>
      <c r="V118" s="16"/>
      <c r="W118" s="16">
        <v>0.121621621621622</v>
      </c>
      <c r="X118" s="16">
        <v>9.2783505154639206E-2</v>
      </c>
      <c r="Y118" s="16">
        <v>3.8461538461538498E-2</v>
      </c>
      <c r="Z118" s="16">
        <v>0</v>
      </c>
      <c r="AA118" s="16">
        <v>2.7027027027027001E-2</v>
      </c>
      <c r="AB118" s="16">
        <v>4.08163265306122E-2</v>
      </c>
      <c r="AC118" s="16">
        <v>4.08163265306122E-2</v>
      </c>
      <c r="AD118" s="16">
        <v>0</v>
      </c>
      <c r="AE118" s="16">
        <v>8.5714285714285701E-2</v>
      </c>
      <c r="AF118" s="16">
        <v>7.1428571428571397E-2</v>
      </c>
      <c r="AG118" s="16">
        <v>0.1</v>
      </c>
      <c r="AH118" s="16">
        <v>0</v>
      </c>
      <c r="AI118" s="16"/>
      <c r="AJ118" s="16">
        <v>4.47761194029851E-2</v>
      </c>
      <c r="AK118" s="16">
        <v>5.3333333333333302E-2</v>
      </c>
      <c r="AL118" s="16">
        <v>6.3218390804597693E-2</v>
      </c>
      <c r="AM118" s="16">
        <v>6.3829787234042507E-2</v>
      </c>
      <c r="AN118" s="16">
        <v>0.148148148148148</v>
      </c>
      <c r="AO118" s="16"/>
      <c r="AP118" s="16">
        <v>5.5248618784530398E-2</v>
      </c>
      <c r="AQ118" s="16">
        <v>7.1999999999999995E-2</v>
      </c>
      <c r="AR118" s="16">
        <v>0.14285714285714299</v>
      </c>
      <c r="AS118" s="16"/>
      <c r="AT118" s="16">
        <v>6.0606060606060601E-2</v>
      </c>
      <c r="AU118" s="16">
        <v>5.4662379421221902E-2</v>
      </c>
      <c r="AV118" s="16">
        <v>0.133333333333333</v>
      </c>
      <c r="AW118" s="16">
        <v>0.05</v>
      </c>
      <c r="AX118" s="16"/>
      <c r="AY118" s="16">
        <v>0.18918918918918901</v>
      </c>
      <c r="AZ118" s="16">
        <v>5.30785562632696E-2</v>
      </c>
      <c r="BA118" s="16"/>
      <c r="BB118" s="16">
        <v>0.194444444444444</v>
      </c>
      <c r="BC118" s="16">
        <v>0.107142857142857</v>
      </c>
      <c r="BD118" s="16">
        <v>4.67289719626168E-2</v>
      </c>
      <c r="BE118" s="16">
        <v>1.49253731343284E-2</v>
      </c>
      <c r="BF118" s="16"/>
      <c r="BG118" s="16">
        <v>9.6774193548387094E-2</v>
      </c>
      <c r="BH118" s="16">
        <v>6.1224489795918401E-2</v>
      </c>
      <c r="BI118" s="16">
        <v>6.08108108108108E-2</v>
      </c>
      <c r="BJ118" s="16">
        <v>4.3478260869565202E-2</v>
      </c>
      <c r="BK118" s="16">
        <v>3.7037037037037E-2</v>
      </c>
      <c r="BL118" s="16">
        <v>0</v>
      </c>
    </row>
    <row r="119" spans="2:64" x14ac:dyDescent="0.35">
      <c r="B119" t="s">
        <v>158</v>
      </c>
      <c r="C119" s="16">
        <v>1.5748031496062999E-2</v>
      </c>
      <c r="D119" s="16">
        <v>0.13793103448275901</v>
      </c>
      <c r="E119" s="16">
        <v>3.125E-2</v>
      </c>
      <c r="F119" s="16">
        <v>0</v>
      </c>
      <c r="G119" s="16">
        <v>0</v>
      </c>
      <c r="H119" s="16">
        <v>1.26582278481013E-2</v>
      </c>
      <c r="I119" s="16"/>
      <c r="J119" s="16">
        <v>1.3986013986014E-2</v>
      </c>
      <c r="K119" s="16">
        <v>1.8099547511312201E-2</v>
      </c>
      <c r="L119" s="16"/>
      <c r="M119" s="16">
        <v>1.9736842105263198E-2</v>
      </c>
      <c r="N119" s="16">
        <v>0</v>
      </c>
      <c r="O119" s="16">
        <v>0</v>
      </c>
      <c r="P119" s="16">
        <v>0.05</v>
      </c>
      <c r="Q119" s="16"/>
      <c r="R119" s="16">
        <v>0.02</v>
      </c>
      <c r="S119" s="16">
        <v>0</v>
      </c>
      <c r="T119" s="16">
        <v>1.30718954248366E-2</v>
      </c>
      <c r="U119" s="16">
        <v>4.1666666666666699E-2</v>
      </c>
      <c r="V119" s="16"/>
      <c r="W119" s="16">
        <v>1.35135135135135E-2</v>
      </c>
      <c r="X119" s="16">
        <v>1.03092783505155E-2</v>
      </c>
      <c r="Y119" s="16">
        <v>3.8461538461538498E-2</v>
      </c>
      <c r="Z119" s="16">
        <v>0</v>
      </c>
      <c r="AA119" s="16">
        <v>2.7027027027027001E-2</v>
      </c>
      <c r="AB119" s="16">
        <v>2.04081632653061E-2</v>
      </c>
      <c r="AC119" s="16">
        <v>0</v>
      </c>
      <c r="AD119" s="16">
        <v>0</v>
      </c>
      <c r="AE119" s="16">
        <v>5.7142857142857099E-2</v>
      </c>
      <c r="AF119" s="16">
        <v>0</v>
      </c>
      <c r="AG119" s="16">
        <v>0</v>
      </c>
      <c r="AH119" s="16">
        <v>0</v>
      </c>
      <c r="AI119" s="16"/>
      <c r="AJ119" s="16">
        <v>0</v>
      </c>
      <c r="AK119" s="16">
        <v>0</v>
      </c>
      <c r="AL119" s="16">
        <v>2.2988505747126398E-2</v>
      </c>
      <c r="AM119" s="16">
        <v>2.1276595744680899E-2</v>
      </c>
      <c r="AN119" s="16">
        <v>3.7037037037037E-2</v>
      </c>
      <c r="AO119" s="16"/>
      <c r="AP119" s="16">
        <v>1.6574585635359101E-2</v>
      </c>
      <c r="AQ119" s="16">
        <v>1.6E-2</v>
      </c>
      <c r="AR119" s="16">
        <v>0</v>
      </c>
      <c r="AS119" s="16"/>
      <c r="AT119" s="16">
        <v>2.27272727272727E-2</v>
      </c>
      <c r="AU119" s="16">
        <v>9.6463022508038593E-3</v>
      </c>
      <c r="AV119" s="16">
        <v>4.4444444444444398E-2</v>
      </c>
      <c r="AW119" s="16">
        <v>0</v>
      </c>
      <c r="AX119" s="16"/>
      <c r="AY119" s="16">
        <v>2.7027027027027001E-2</v>
      </c>
      <c r="AZ119" s="16">
        <v>1.4861995753715501E-2</v>
      </c>
      <c r="BA119" s="16"/>
      <c r="BB119" s="16">
        <v>2.7777777777777801E-2</v>
      </c>
      <c r="BC119" s="16">
        <v>3.5714285714285698E-2</v>
      </c>
      <c r="BD119" s="16">
        <v>1.2461059190031199E-2</v>
      </c>
      <c r="BE119" s="16">
        <v>0</v>
      </c>
      <c r="BF119" s="16"/>
      <c r="BG119" s="16">
        <v>0</v>
      </c>
      <c r="BH119" s="16">
        <v>2.4489795918367301E-2</v>
      </c>
      <c r="BI119" s="16">
        <v>6.7567567567567597E-3</v>
      </c>
      <c r="BJ119" s="16">
        <v>4.3478260869565202E-2</v>
      </c>
      <c r="BK119" s="16">
        <v>0</v>
      </c>
      <c r="BL119" s="16">
        <v>0</v>
      </c>
    </row>
    <row r="120" spans="2:64" x14ac:dyDescent="0.35">
      <c r="B120" t="s">
        <v>159</v>
      </c>
      <c r="C120" s="16">
        <v>7.8740157480314994E-3</v>
      </c>
      <c r="D120" s="16">
        <v>0</v>
      </c>
      <c r="E120" s="16">
        <v>1.5625E-2</v>
      </c>
      <c r="F120" s="16">
        <v>1.0638297872340399E-2</v>
      </c>
      <c r="G120" s="16">
        <v>6.13496932515337E-3</v>
      </c>
      <c r="H120" s="16">
        <v>6.3291139240506302E-3</v>
      </c>
      <c r="I120" s="16"/>
      <c r="J120" s="16">
        <v>3.4965034965035E-3</v>
      </c>
      <c r="K120" s="16">
        <v>1.35746606334842E-2</v>
      </c>
      <c r="L120" s="16"/>
      <c r="M120" s="16">
        <v>6.5789473684210497E-3</v>
      </c>
      <c r="N120" s="16">
        <v>0.02</v>
      </c>
      <c r="O120" s="16">
        <v>0</v>
      </c>
      <c r="P120" s="16">
        <v>0</v>
      </c>
      <c r="Q120" s="16"/>
      <c r="R120" s="16">
        <v>4.0000000000000001E-3</v>
      </c>
      <c r="S120" s="16">
        <v>2.4691358024691398E-2</v>
      </c>
      <c r="T120" s="16">
        <v>6.5359477124183E-3</v>
      </c>
      <c r="U120" s="16">
        <v>0</v>
      </c>
      <c r="V120" s="16"/>
      <c r="W120" s="16">
        <v>2.7027027027027001E-2</v>
      </c>
      <c r="X120" s="16">
        <v>0</v>
      </c>
      <c r="Y120" s="16">
        <v>0</v>
      </c>
      <c r="Z120" s="16">
        <v>0</v>
      </c>
      <c r="AA120" s="16">
        <v>2.7027027027027001E-2</v>
      </c>
      <c r="AB120" s="16">
        <v>2.04081632653061E-2</v>
      </c>
      <c r="AC120" s="16">
        <v>0</v>
      </c>
      <c r="AD120" s="16">
        <v>0</v>
      </c>
      <c r="AE120" s="16">
        <v>0</v>
      </c>
      <c r="AF120" s="16">
        <v>0</v>
      </c>
      <c r="AG120" s="16">
        <v>0</v>
      </c>
      <c r="AH120" s="16">
        <v>0</v>
      </c>
      <c r="AI120" s="16"/>
      <c r="AJ120" s="16">
        <v>1.49253731343284E-2</v>
      </c>
      <c r="AK120" s="16">
        <v>2.66666666666667E-2</v>
      </c>
      <c r="AL120" s="16">
        <v>0</v>
      </c>
      <c r="AM120" s="16">
        <v>0</v>
      </c>
      <c r="AN120" s="16">
        <v>3.7037037037037E-2</v>
      </c>
      <c r="AO120" s="16"/>
      <c r="AP120" s="16">
        <v>8.2872928176795594E-3</v>
      </c>
      <c r="AQ120" s="16">
        <v>8.0000000000000002E-3</v>
      </c>
      <c r="AR120" s="16">
        <v>0</v>
      </c>
      <c r="AS120" s="16"/>
      <c r="AT120" s="16">
        <v>0</v>
      </c>
      <c r="AU120" s="16">
        <v>6.4308681672025697E-3</v>
      </c>
      <c r="AV120" s="16">
        <v>0</v>
      </c>
      <c r="AW120" s="16">
        <v>0.1</v>
      </c>
      <c r="AX120" s="16"/>
      <c r="AY120" s="16">
        <v>0</v>
      </c>
      <c r="AZ120" s="16">
        <v>8.4925690021231404E-3</v>
      </c>
      <c r="BA120" s="16"/>
      <c r="BB120" s="16">
        <v>0</v>
      </c>
      <c r="BC120" s="16">
        <v>0</v>
      </c>
      <c r="BD120" s="16">
        <v>0</v>
      </c>
      <c r="BE120" s="16">
        <v>5.9701492537313397E-2</v>
      </c>
      <c r="BF120" s="16"/>
      <c r="BG120" s="16">
        <v>0</v>
      </c>
      <c r="BH120" s="16">
        <v>4.0816326530612197E-3</v>
      </c>
      <c r="BI120" s="16">
        <v>1.35135135135135E-2</v>
      </c>
      <c r="BJ120" s="16">
        <v>0</v>
      </c>
      <c r="BK120" s="16">
        <v>0</v>
      </c>
      <c r="BL120" s="16">
        <v>0.33333333333333298</v>
      </c>
    </row>
    <row r="121" spans="2:64" x14ac:dyDescent="0.35">
      <c r="B121" t="s">
        <v>95</v>
      </c>
      <c r="C121" s="16">
        <v>2.3622047244094498E-2</v>
      </c>
      <c r="D121" s="16">
        <v>3.4482758620689703E-2</v>
      </c>
      <c r="E121" s="16">
        <v>0</v>
      </c>
      <c r="F121" s="16">
        <v>3.1914893617021302E-2</v>
      </c>
      <c r="G121" s="16">
        <v>2.4539877300613501E-2</v>
      </c>
      <c r="H121" s="16">
        <v>2.53164556962025E-2</v>
      </c>
      <c r="I121" s="16"/>
      <c r="J121" s="16">
        <v>3.1468531468531499E-2</v>
      </c>
      <c r="K121" s="16">
        <v>1.35746606334842E-2</v>
      </c>
      <c r="L121" s="16"/>
      <c r="M121" s="16">
        <v>1.3157894736842099E-2</v>
      </c>
      <c r="N121" s="16">
        <v>0.03</v>
      </c>
      <c r="O121" s="16">
        <v>3.3333333333333298E-2</v>
      </c>
      <c r="P121" s="16">
        <v>0.05</v>
      </c>
      <c r="Q121" s="16"/>
      <c r="R121" s="16">
        <v>2.8000000000000001E-2</v>
      </c>
      <c r="S121" s="16">
        <v>2.4691358024691398E-2</v>
      </c>
      <c r="T121" s="16">
        <v>1.30718954248366E-2</v>
      </c>
      <c r="U121" s="16">
        <v>4.1666666666666699E-2</v>
      </c>
      <c r="V121" s="16"/>
      <c r="W121" s="16">
        <v>2.7027027027027001E-2</v>
      </c>
      <c r="X121" s="16">
        <v>2.06185567010309E-2</v>
      </c>
      <c r="Y121" s="16">
        <v>3.8461538461538498E-2</v>
      </c>
      <c r="Z121" s="16">
        <v>0</v>
      </c>
      <c r="AA121" s="16">
        <v>2.7027027027027001E-2</v>
      </c>
      <c r="AB121" s="16">
        <v>0</v>
      </c>
      <c r="AC121" s="16">
        <v>2.04081632653061E-2</v>
      </c>
      <c r="AD121" s="16">
        <v>5.5555555555555601E-2</v>
      </c>
      <c r="AE121" s="16">
        <v>8.5714285714285701E-2</v>
      </c>
      <c r="AF121" s="16">
        <v>0</v>
      </c>
      <c r="AG121" s="16">
        <v>0</v>
      </c>
      <c r="AH121" s="16">
        <v>0</v>
      </c>
      <c r="AI121" s="16"/>
      <c r="AJ121" s="16">
        <v>4.47761194029851E-2</v>
      </c>
      <c r="AK121" s="16">
        <v>2.66666666666667E-2</v>
      </c>
      <c r="AL121" s="16">
        <v>2.2988505747126398E-2</v>
      </c>
      <c r="AM121" s="16">
        <v>2.1276595744680899E-2</v>
      </c>
      <c r="AN121" s="16">
        <v>3.7037037037037E-2</v>
      </c>
      <c r="AO121" s="16"/>
      <c r="AP121" s="16">
        <v>1.38121546961326E-2</v>
      </c>
      <c r="AQ121" s="16">
        <v>5.6000000000000001E-2</v>
      </c>
      <c r="AR121" s="16">
        <v>0</v>
      </c>
      <c r="AS121" s="16"/>
      <c r="AT121" s="16">
        <v>3.03030303030303E-2</v>
      </c>
      <c r="AU121" s="16">
        <v>1.9292604501607701E-2</v>
      </c>
      <c r="AV121" s="16">
        <v>2.2222222222222199E-2</v>
      </c>
      <c r="AW121" s="16">
        <v>0.05</v>
      </c>
      <c r="AX121" s="16"/>
      <c r="AY121" s="16">
        <v>8.1081081081081099E-2</v>
      </c>
      <c r="AZ121" s="16">
        <v>1.9108280254777101E-2</v>
      </c>
      <c r="BA121" s="16"/>
      <c r="BB121" s="16">
        <v>2.7777777777777801E-2</v>
      </c>
      <c r="BC121" s="16">
        <v>3.5714285714285698E-2</v>
      </c>
      <c r="BD121" s="16">
        <v>1.86915887850467E-2</v>
      </c>
      <c r="BE121" s="16">
        <v>2.9850746268656699E-2</v>
      </c>
      <c r="BF121" s="16"/>
      <c r="BG121" s="16">
        <v>3.2258064516128997E-2</v>
      </c>
      <c r="BH121" s="16">
        <v>2.4489795918367301E-2</v>
      </c>
      <c r="BI121" s="16">
        <v>6.7567567567567597E-3</v>
      </c>
      <c r="BJ121" s="16">
        <v>4.3478260869565202E-2</v>
      </c>
      <c r="BK121" s="16">
        <v>7.4074074074074098E-2</v>
      </c>
      <c r="BL121" s="16">
        <v>0</v>
      </c>
    </row>
    <row r="122" spans="2:64" x14ac:dyDescent="0.35">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row>
    <row r="123" spans="2:64" x14ac:dyDescent="0.35">
      <c r="B123" s="5" t="s">
        <v>168</v>
      </c>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row>
    <row r="124" spans="2:64" x14ac:dyDescent="0.35">
      <c r="B124" s="23" t="s">
        <v>97</v>
      </c>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row>
    <row r="125" spans="2:64" x14ac:dyDescent="0.35">
      <c r="B125" t="s">
        <v>161</v>
      </c>
      <c r="C125" s="16">
        <v>5.5118110236220499E-2</v>
      </c>
      <c r="D125" s="16">
        <v>6.8965517241379296E-2</v>
      </c>
      <c r="E125" s="16">
        <v>3.125E-2</v>
      </c>
      <c r="F125" s="16">
        <v>4.2553191489361701E-2</v>
      </c>
      <c r="G125" s="16">
        <v>6.13496932515337E-2</v>
      </c>
      <c r="H125" s="16">
        <v>6.3291139240506306E-2</v>
      </c>
      <c r="I125" s="16"/>
      <c r="J125" s="16">
        <v>4.8951048951049E-2</v>
      </c>
      <c r="K125" s="16">
        <v>6.3348416289592799E-2</v>
      </c>
      <c r="L125" s="16"/>
      <c r="M125" s="16">
        <v>3.2894736842105303E-2</v>
      </c>
      <c r="N125" s="16">
        <v>0.08</v>
      </c>
      <c r="O125" s="16">
        <v>0.116666666666667</v>
      </c>
      <c r="P125" s="16">
        <v>7.4999999999999997E-2</v>
      </c>
      <c r="Q125" s="16"/>
      <c r="R125" s="16">
        <v>4.3999999999999997E-2</v>
      </c>
      <c r="S125" s="16">
        <v>8.6419753086419707E-2</v>
      </c>
      <c r="T125" s="16">
        <v>6.5359477124182996E-2</v>
      </c>
      <c r="U125" s="16">
        <v>0</v>
      </c>
      <c r="V125" s="16"/>
      <c r="W125" s="16">
        <v>4.0540540540540501E-2</v>
      </c>
      <c r="X125" s="16">
        <v>4.1237113402061903E-2</v>
      </c>
      <c r="Y125" s="16">
        <v>0.134615384615385</v>
      </c>
      <c r="Z125" s="16">
        <v>2.1739130434782601E-2</v>
      </c>
      <c r="AA125" s="16">
        <v>0.108108108108108</v>
      </c>
      <c r="AB125" s="16">
        <v>0</v>
      </c>
      <c r="AC125" s="16">
        <v>6.1224489795918401E-2</v>
      </c>
      <c r="AD125" s="16">
        <v>0</v>
      </c>
      <c r="AE125" s="16">
        <v>2.8571428571428598E-2</v>
      </c>
      <c r="AF125" s="16">
        <v>0.14285714285714299</v>
      </c>
      <c r="AG125" s="16">
        <v>0.05</v>
      </c>
      <c r="AH125" s="16">
        <v>0</v>
      </c>
      <c r="AI125" s="16"/>
      <c r="AJ125" s="16">
        <v>5.9701492537313397E-2</v>
      </c>
      <c r="AK125" s="16">
        <v>0.08</v>
      </c>
      <c r="AL125" s="16">
        <v>3.4482758620689703E-2</v>
      </c>
      <c r="AM125" s="16">
        <v>4.2553191489361701E-2</v>
      </c>
      <c r="AN125" s="16">
        <v>0</v>
      </c>
      <c r="AO125" s="16"/>
      <c r="AP125" s="16">
        <v>5.8011049723756897E-2</v>
      </c>
      <c r="AQ125" s="16">
        <v>5.6000000000000001E-2</v>
      </c>
      <c r="AR125" s="16">
        <v>0</v>
      </c>
      <c r="AS125" s="16"/>
      <c r="AT125" s="16">
        <v>5.3030303030302997E-2</v>
      </c>
      <c r="AU125" s="16">
        <v>5.78778135048231E-2</v>
      </c>
      <c r="AV125" s="16">
        <v>2.2222222222222199E-2</v>
      </c>
      <c r="AW125" s="16">
        <v>0.1</v>
      </c>
      <c r="AX125" s="16"/>
      <c r="AY125" s="16">
        <v>2.7027027027027001E-2</v>
      </c>
      <c r="AZ125" s="16">
        <v>5.7324840764331197E-2</v>
      </c>
      <c r="BA125" s="16"/>
      <c r="BB125" s="16">
        <v>5.5555555555555601E-2</v>
      </c>
      <c r="BC125" s="16">
        <v>4.7619047619047603E-2</v>
      </c>
      <c r="BD125" s="16">
        <v>6.2305295950155798E-2</v>
      </c>
      <c r="BE125" s="16">
        <v>2.9850746268656699E-2</v>
      </c>
      <c r="BF125" s="16"/>
      <c r="BG125" s="16">
        <v>6.4516129032258104E-2</v>
      </c>
      <c r="BH125" s="16">
        <v>5.3061224489795902E-2</v>
      </c>
      <c r="BI125" s="16">
        <v>4.72972972972973E-2</v>
      </c>
      <c r="BJ125" s="16">
        <v>4.3478260869565202E-2</v>
      </c>
      <c r="BK125" s="16">
        <v>0.11111111111111099</v>
      </c>
      <c r="BL125" s="16">
        <v>0</v>
      </c>
    </row>
    <row r="126" spans="2:64" x14ac:dyDescent="0.35">
      <c r="B126" t="s">
        <v>162</v>
      </c>
      <c r="C126" s="16">
        <v>0.102362204724409</v>
      </c>
      <c r="D126" s="16">
        <v>0.24137931034482801</v>
      </c>
      <c r="E126" s="16">
        <v>0.15625</v>
      </c>
      <c r="F126" s="16">
        <v>0.10638297872340401</v>
      </c>
      <c r="G126" s="16">
        <v>8.5889570552147201E-2</v>
      </c>
      <c r="H126" s="16">
        <v>6.9620253164557E-2</v>
      </c>
      <c r="I126" s="16"/>
      <c r="J126" s="16">
        <v>9.4405594405594401E-2</v>
      </c>
      <c r="K126" s="16">
        <v>0.108597285067873</v>
      </c>
      <c r="L126" s="16"/>
      <c r="M126" s="16">
        <v>8.55263157894737E-2</v>
      </c>
      <c r="N126" s="16">
        <v>0.1</v>
      </c>
      <c r="O126" s="16">
        <v>0.16666666666666699</v>
      </c>
      <c r="P126" s="16">
        <v>0.15</v>
      </c>
      <c r="Q126" s="16"/>
      <c r="R126" s="16">
        <v>0.12</v>
      </c>
      <c r="S126" s="16">
        <v>9.8765432098765399E-2</v>
      </c>
      <c r="T126" s="16">
        <v>5.8823529411764698E-2</v>
      </c>
      <c r="U126" s="16">
        <v>0.20833333333333301</v>
      </c>
      <c r="V126" s="16"/>
      <c r="W126" s="16">
        <v>9.45945945945946E-2</v>
      </c>
      <c r="X126" s="16">
        <v>0.11340206185567001</v>
      </c>
      <c r="Y126" s="16">
        <v>5.7692307692307702E-2</v>
      </c>
      <c r="Z126" s="16">
        <v>6.5217391304347797E-2</v>
      </c>
      <c r="AA126" s="16">
        <v>5.4054054054054099E-2</v>
      </c>
      <c r="AB126" s="16">
        <v>0.122448979591837</v>
      </c>
      <c r="AC126" s="16">
        <v>8.1632653061224497E-2</v>
      </c>
      <c r="AD126" s="16">
        <v>0.16666666666666699</v>
      </c>
      <c r="AE126" s="16">
        <v>0.17142857142857101</v>
      </c>
      <c r="AF126" s="16">
        <v>0.107142857142857</v>
      </c>
      <c r="AG126" s="16">
        <v>0.2</v>
      </c>
      <c r="AH126" s="16">
        <v>0</v>
      </c>
      <c r="AI126" s="16"/>
      <c r="AJ126" s="16">
        <v>0.134328358208955</v>
      </c>
      <c r="AK126" s="16">
        <v>0.10666666666666701</v>
      </c>
      <c r="AL126" s="16">
        <v>9.7701149425287404E-2</v>
      </c>
      <c r="AM126" s="16">
        <v>6.3829787234042507E-2</v>
      </c>
      <c r="AN126" s="16">
        <v>0.11111111111111099</v>
      </c>
      <c r="AO126" s="16"/>
      <c r="AP126" s="16">
        <v>0.10773480662983401</v>
      </c>
      <c r="AQ126" s="16">
        <v>9.6000000000000002E-2</v>
      </c>
      <c r="AR126" s="16">
        <v>4.7619047619047603E-2</v>
      </c>
      <c r="AS126" s="16"/>
      <c r="AT126" s="16">
        <v>0.15909090909090901</v>
      </c>
      <c r="AU126" s="16">
        <v>7.3954983922829606E-2</v>
      </c>
      <c r="AV126" s="16">
        <v>0.133333333333333</v>
      </c>
      <c r="AW126" s="16">
        <v>0.1</v>
      </c>
      <c r="AX126" s="16"/>
      <c r="AY126" s="16">
        <v>0.21621621621621601</v>
      </c>
      <c r="AZ126" s="16">
        <v>9.34182590233546E-2</v>
      </c>
      <c r="BA126" s="16"/>
      <c r="BB126" s="16">
        <v>0.13888888888888901</v>
      </c>
      <c r="BC126" s="16">
        <v>8.3333333333333301E-2</v>
      </c>
      <c r="BD126" s="16">
        <v>9.9688473520249204E-2</v>
      </c>
      <c r="BE126" s="16">
        <v>0.119402985074627</v>
      </c>
      <c r="BF126" s="16"/>
      <c r="BG126" s="16">
        <v>8.0645161290322606E-2</v>
      </c>
      <c r="BH126" s="16">
        <v>0.130612244897959</v>
      </c>
      <c r="BI126" s="16">
        <v>7.4324324324324301E-2</v>
      </c>
      <c r="BJ126" s="16">
        <v>0.13043478260869601</v>
      </c>
      <c r="BK126" s="16">
        <v>3.7037037037037E-2</v>
      </c>
      <c r="BL126" s="16">
        <v>0</v>
      </c>
    </row>
    <row r="127" spans="2:64" x14ac:dyDescent="0.35">
      <c r="B127" t="s">
        <v>163</v>
      </c>
      <c r="C127" s="16">
        <v>0.19881889763779501</v>
      </c>
      <c r="D127" s="16">
        <v>0.34482758620689702</v>
      </c>
      <c r="E127" s="16">
        <v>0.3125</v>
      </c>
      <c r="F127" s="16">
        <v>0.159574468085106</v>
      </c>
      <c r="G127" s="16">
        <v>0.20245398773006101</v>
      </c>
      <c r="H127" s="16">
        <v>0.145569620253165</v>
      </c>
      <c r="I127" s="16"/>
      <c r="J127" s="16">
        <v>0.19930069930069899</v>
      </c>
      <c r="K127" s="16">
        <v>0.19909502262443399</v>
      </c>
      <c r="L127" s="16"/>
      <c r="M127" s="16">
        <v>0.217105263157895</v>
      </c>
      <c r="N127" s="16">
        <v>0.18</v>
      </c>
      <c r="O127" s="16">
        <v>0.18333333333333299</v>
      </c>
      <c r="P127" s="16">
        <v>0.15</v>
      </c>
      <c r="Q127" s="16"/>
      <c r="R127" s="16">
        <v>0.252</v>
      </c>
      <c r="S127" s="16">
        <v>0.12345679012345701</v>
      </c>
      <c r="T127" s="16">
        <v>0.14379084967320299</v>
      </c>
      <c r="U127" s="16">
        <v>0.25</v>
      </c>
      <c r="V127" s="16"/>
      <c r="W127" s="16">
        <v>0.28378378378378399</v>
      </c>
      <c r="X127" s="16">
        <v>0.10309278350515499</v>
      </c>
      <c r="Y127" s="16">
        <v>0.17307692307692299</v>
      </c>
      <c r="Z127" s="16">
        <v>0.217391304347826</v>
      </c>
      <c r="AA127" s="16">
        <v>0.27027027027027001</v>
      </c>
      <c r="AB127" s="16">
        <v>0.22448979591836701</v>
      </c>
      <c r="AC127" s="16">
        <v>0.22448979591836701</v>
      </c>
      <c r="AD127" s="16">
        <v>0.22222222222222199</v>
      </c>
      <c r="AE127" s="16">
        <v>0.17142857142857101</v>
      </c>
      <c r="AF127" s="16">
        <v>0.214285714285714</v>
      </c>
      <c r="AG127" s="16">
        <v>0.15</v>
      </c>
      <c r="AH127" s="16">
        <v>0</v>
      </c>
      <c r="AI127" s="16"/>
      <c r="AJ127" s="16">
        <v>0.134328358208955</v>
      </c>
      <c r="AK127" s="16">
        <v>0.16</v>
      </c>
      <c r="AL127" s="16">
        <v>0.21264367816092</v>
      </c>
      <c r="AM127" s="16">
        <v>0.28723404255319201</v>
      </c>
      <c r="AN127" s="16">
        <v>0.22222222222222199</v>
      </c>
      <c r="AO127" s="16"/>
      <c r="AP127" s="16">
        <v>0.20994475138121499</v>
      </c>
      <c r="AQ127" s="16">
        <v>0.184</v>
      </c>
      <c r="AR127" s="16">
        <v>9.5238095238095205E-2</v>
      </c>
      <c r="AS127" s="16"/>
      <c r="AT127" s="16">
        <v>0.28030303030303</v>
      </c>
      <c r="AU127" s="16">
        <v>0.154340836012862</v>
      </c>
      <c r="AV127" s="16">
        <v>0.28888888888888897</v>
      </c>
      <c r="AW127" s="16">
        <v>0.15</v>
      </c>
      <c r="AX127" s="16"/>
      <c r="AY127" s="16">
        <v>0.135135135135135</v>
      </c>
      <c r="AZ127" s="16">
        <v>0.20382165605095501</v>
      </c>
      <c r="BA127" s="16"/>
      <c r="BB127" s="16">
        <v>0.22222222222222199</v>
      </c>
      <c r="BC127" s="16">
        <v>0.226190476190476</v>
      </c>
      <c r="BD127" s="16">
        <v>0.177570093457944</v>
      </c>
      <c r="BE127" s="16">
        <v>0.25373134328358199</v>
      </c>
      <c r="BF127" s="16"/>
      <c r="BG127" s="16">
        <v>0.12903225806451599</v>
      </c>
      <c r="BH127" s="16">
        <v>0.21632653061224499</v>
      </c>
      <c r="BI127" s="16">
        <v>0.21621621621621601</v>
      </c>
      <c r="BJ127" s="16">
        <v>8.6956521739130405E-2</v>
      </c>
      <c r="BK127" s="16">
        <v>0.18518518518518501</v>
      </c>
      <c r="BL127" s="16">
        <v>0.33333333333333298</v>
      </c>
    </row>
    <row r="128" spans="2:64" x14ac:dyDescent="0.35">
      <c r="B128" t="s">
        <v>164</v>
      </c>
      <c r="C128" s="16">
        <v>0.28149606299212598</v>
      </c>
      <c r="D128" s="16">
        <v>0.27586206896551702</v>
      </c>
      <c r="E128" s="16">
        <v>0.296875</v>
      </c>
      <c r="F128" s="16">
        <v>0.329787234042553</v>
      </c>
      <c r="G128" s="16">
        <v>0.27607361963190202</v>
      </c>
      <c r="H128" s="16">
        <v>0.253164556962025</v>
      </c>
      <c r="I128" s="16"/>
      <c r="J128" s="16">
        <v>0.29370629370629397</v>
      </c>
      <c r="K128" s="16">
        <v>0.26696832579185498</v>
      </c>
      <c r="L128" s="16"/>
      <c r="M128" s="16">
        <v>0.3125</v>
      </c>
      <c r="N128" s="16">
        <v>0.19</v>
      </c>
      <c r="O128" s="16">
        <v>0.25</v>
      </c>
      <c r="P128" s="16">
        <v>0.35</v>
      </c>
      <c r="Q128" s="16"/>
      <c r="R128" s="16">
        <v>0.28000000000000003</v>
      </c>
      <c r="S128" s="16">
        <v>0.27160493827160498</v>
      </c>
      <c r="T128" s="16">
        <v>0.29411764705882398</v>
      </c>
      <c r="U128" s="16">
        <v>0.25</v>
      </c>
      <c r="V128" s="16"/>
      <c r="W128" s="16">
        <v>0.18918918918918901</v>
      </c>
      <c r="X128" s="16">
        <v>0.37113402061855699</v>
      </c>
      <c r="Y128" s="16">
        <v>0.230769230769231</v>
      </c>
      <c r="Z128" s="16">
        <v>0.34782608695652201</v>
      </c>
      <c r="AA128" s="16">
        <v>0.24324324324324301</v>
      </c>
      <c r="AB128" s="16">
        <v>0.30612244897959201</v>
      </c>
      <c r="AC128" s="16">
        <v>0.26530612244898</v>
      </c>
      <c r="AD128" s="16">
        <v>0.33333333333333298</v>
      </c>
      <c r="AE128" s="16">
        <v>0.25714285714285701</v>
      </c>
      <c r="AF128" s="16">
        <v>0.28571428571428598</v>
      </c>
      <c r="AG128" s="16">
        <v>0.2</v>
      </c>
      <c r="AH128" s="16">
        <v>0.33333333333333298</v>
      </c>
      <c r="AI128" s="16"/>
      <c r="AJ128" s="16">
        <v>0.29850746268656703</v>
      </c>
      <c r="AK128" s="16">
        <v>0.21333333333333299</v>
      </c>
      <c r="AL128" s="16">
        <v>0.28735632183908</v>
      </c>
      <c r="AM128" s="16">
        <v>0.24468085106383</v>
      </c>
      <c r="AN128" s="16">
        <v>0.33333333333333298</v>
      </c>
      <c r="AO128" s="16"/>
      <c r="AP128" s="16">
        <v>0.29281767955801102</v>
      </c>
      <c r="AQ128" s="16">
        <v>0.27200000000000002</v>
      </c>
      <c r="AR128" s="16">
        <v>0.14285714285714299</v>
      </c>
      <c r="AS128" s="16"/>
      <c r="AT128" s="16">
        <v>0.234848484848485</v>
      </c>
      <c r="AU128" s="16">
        <v>0.29581993569131798</v>
      </c>
      <c r="AV128" s="16">
        <v>0.35555555555555601</v>
      </c>
      <c r="AW128" s="16">
        <v>0.2</v>
      </c>
      <c r="AX128" s="16"/>
      <c r="AY128" s="16">
        <v>0.24324324324324301</v>
      </c>
      <c r="AZ128" s="16">
        <v>0.28450106157112498</v>
      </c>
      <c r="BA128" s="16"/>
      <c r="BB128" s="16">
        <v>0.33333333333333298</v>
      </c>
      <c r="BC128" s="16">
        <v>0.26190476190476197</v>
      </c>
      <c r="BD128" s="16">
        <v>0.29906542056074797</v>
      </c>
      <c r="BE128" s="16">
        <v>0.19402985074626899</v>
      </c>
      <c r="BF128" s="16"/>
      <c r="BG128" s="16">
        <v>0.17741935483870999</v>
      </c>
      <c r="BH128" s="16">
        <v>0.27346938775510199</v>
      </c>
      <c r="BI128" s="16">
        <v>0.36486486486486502</v>
      </c>
      <c r="BJ128" s="16">
        <v>0.26086956521739102</v>
      </c>
      <c r="BK128" s="16">
        <v>0.148148148148148</v>
      </c>
      <c r="BL128" s="16">
        <v>0.33333333333333298</v>
      </c>
    </row>
    <row r="129" spans="2:64" x14ac:dyDescent="0.35">
      <c r="B129" t="s">
        <v>165</v>
      </c>
      <c r="C129" s="16">
        <v>0.15748031496063</v>
      </c>
      <c r="D129" s="16">
        <v>3.4482758620689703E-2</v>
      </c>
      <c r="E129" s="16">
        <v>0.140625</v>
      </c>
      <c r="F129" s="16">
        <v>0.20212765957446799</v>
      </c>
      <c r="G129" s="16">
        <v>0.153374233128834</v>
      </c>
      <c r="H129" s="16">
        <v>0.164556962025316</v>
      </c>
      <c r="I129" s="16"/>
      <c r="J129" s="16">
        <v>0.15034965034965</v>
      </c>
      <c r="K129" s="16">
        <v>0.167420814479638</v>
      </c>
      <c r="L129" s="16"/>
      <c r="M129" s="16">
        <v>0.14144736842105299</v>
      </c>
      <c r="N129" s="16">
        <v>0.22</v>
      </c>
      <c r="O129" s="16">
        <v>0.116666666666667</v>
      </c>
      <c r="P129" s="16">
        <v>0.125</v>
      </c>
      <c r="Q129" s="16"/>
      <c r="R129" s="16">
        <v>0.128</v>
      </c>
      <c r="S129" s="16">
        <v>0.209876543209877</v>
      </c>
      <c r="T129" s="16">
        <v>0.16993464052287599</v>
      </c>
      <c r="U129" s="16">
        <v>0.20833333333333301</v>
      </c>
      <c r="V129" s="16"/>
      <c r="W129" s="16">
        <v>8.1081081081081099E-2</v>
      </c>
      <c r="X129" s="16">
        <v>0.164948453608247</v>
      </c>
      <c r="Y129" s="16">
        <v>0.17307692307692299</v>
      </c>
      <c r="Z129" s="16">
        <v>0.15217391304347799</v>
      </c>
      <c r="AA129" s="16">
        <v>0.162162162162162</v>
      </c>
      <c r="AB129" s="16">
        <v>0.24489795918367299</v>
      </c>
      <c r="AC129" s="16">
        <v>0.20408163265306101</v>
      </c>
      <c r="AD129" s="16">
        <v>0.16666666666666699</v>
      </c>
      <c r="AE129" s="16">
        <v>0.114285714285714</v>
      </c>
      <c r="AF129" s="16">
        <v>7.1428571428571397E-2</v>
      </c>
      <c r="AG129" s="16">
        <v>0.2</v>
      </c>
      <c r="AH129" s="16">
        <v>0.33333333333333298</v>
      </c>
      <c r="AI129" s="16"/>
      <c r="AJ129" s="16">
        <v>0.19402985074626899</v>
      </c>
      <c r="AK129" s="16">
        <v>0.2</v>
      </c>
      <c r="AL129" s="16">
        <v>0.14942528735632199</v>
      </c>
      <c r="AM129" s="16">
        <v>0.12765957446808501</v>
      </c>
      <c r="AN129" s="16">
        <v>7.4074074074074098E-2</v>
      </c>
      <c r="AO129" s="16"/>
      <c r="AP129" s="16">
        <v>0.16022099447513799</v>
      </c>
      <c r="AQ129" s="16">
        <v>0.16</v>
      </c>
      <c r="AR129" s="16">
        <v>9.5238095238095205E-2</v>
      </c>
      <c r="AS129" s="16"/>
      <c r="AT129" s="16">
        <v>0.14393939393939401</v>
      </c>
      <c r="AU129" s="16">
        <v>0.176848874598071</v>
      </c>
      <c r="AV129" s="16">
        <v>0.11111111111111099</v>
      </c>
      <c r="AW129" s="16">
        <v>0.05</v>
      </c>
      <c r="AX129" s="16"/>
      <c r="AY129" s="16">
        <v>0.162162162162162</v>
      </c>
      <c r="AZ129" s="16">
        <v>0.15711252653927801</v>
      </c>
      <c r="BA129" s="16"/>
      <c r="BB129" s="16">
        <v>0.11111111111111099</v>
      </c>
      <c r="BC129" s="16">
        <v>0.13095238095238099</v>
      </c>
      <c r="BD129" s="16">
        <v>0.18068535825545201</v>
      </c>
      <c r="BE129" s="16">
        <v>0.104477611940299</v>
      </c>
      <c r="BF129" s="16"/>
      <c r="BG129" s="16">
        <v>0.27419354838709697</v>
      </c>
      <c r="BH129" s="16">
        <v>0.13469387755102</v>
      </c>
      <c r="BI129" s="16">
        <v>0.121621621621622</v>
      </c>
      <c r="BJ129" s="16">
        <v>0.173913043478261</v>
      </c>
      <c r="BK129" s="16">
        <v>0.296296296296296</v>
      </c>
      <c r="BL129" s="16">
        <v>0</v>
      </c>
    </row>
    <row r="130" spans="2:64" x14ac:dyDescent="0.35">
      <c r="B130" t="s">
        <v>166</v>
      </c>
      <c r="C130" s="16">
        <v>7.6771653543307103E-2</v>
      </c>
      <c r="D130" s="16">
        <v>3.4482758620689703E-2</v>
      </c>
      <c r="E130" s="16">
        <v>3.125E-2</v>
      </c>
      <c r="F130" s="16">
        <v>0.10638297872340401</v>
      </c>
      <c r="G130" s="16">
        <v>7.9754601226993904E-2</v>
      </c>
      <c r="H130" s="16">
        <v>8.2278481012658194E-2</v>
      </c>
      <c r="I130" s="16"/>
      <c r="J130" s="16">
        <v>9.0909090909090898E-2</v>
      </c>
      <c r="K130" s="16">
        <v>5.8823529411764698E-2</v>
      </c>
      <c r="L130" s="16"/>
      <c r="M130" s="16">
        <v>0.105263157894737</v>
      </c>
      <c r="N130" s="16">
        <v>0.05</v>
      </c>
      <c r="O130" s="16">
        <v>1.6666666666666701E-2</v>
      </c>
      <c r="P130" s="16">
        <v>2.5000000000000001E-2</v>
      </c>
      <c r="Q130" s="16"/>
      <c r="R130" s="16">
        <v>0.1</v>
      </c>
      <c r="S130" s="16">
        <v>4.9382716049382699E-2</v>
      </c>
      <c r="T130" s="16">
        <v>6.5359477124182996E-2</v>
      </c>
      <c r="U130" s="16">
        <v>0</v>
      </c>
      <c r="V130" s="16"/>
      <c r="W130" s="16">
        <v>0.162162162162162</v>
      </c>
      <c r="X130" s="16">
        <v>6.18556701030928E-2</v>
      </c>
      <c r="Y130" s="16">
        <v>7.69230769230769E-2</v>
      </c>
      <c r="Z130" s="16">
        <v>8.6956521739130405E-2</v>
      </c>
      <c r="AA130" s="16">
        <v>5.4054054054054099E-2</v>
      </c>
      <c r="AB130" s="16">
        <v>2.04081632653061E-2</v>
      </c>
      <c r="AC130" s="16">
        <v>8.1632653061224497E-2</v>
      </c>
      <c r="AD130" s="16">
        <v>0</v>
      </c>
      <c r="AE130" s="16">
        <v>8.5714285714285701E-2</v>
      </c>
      <c r="AF130" s="16">
        <v>7.1428571428571397E-2</v>
      </c>
      <c r="AG130" s="16">
        <v>0</v>
      </c>
      <c r="AH130" s="16">
        <v>0.33333333333333298</v>
      </c>
      <c r="AI130" s="16"/>
      <c r="AJ130" s="16">
        <v>2.9850746268656699E-2</v>
      </c>
      <c r="AK130" s="16">
        <v>0.08</v>
      </c>
      <c r="AL130" s="16">
        <v>9.7701149425287404E-2</v>
      </c>
      <c r="AM130" s="16">
        <v>9.5744680851063801E-2</v>
      </c>
      <c r="AN130" s="16">
        <v>0.148148148148148</v>
      </c>
      <c r="AO130" s="16"/>
      <c r="AP130" s="16">
        <v>6.0773480662983402E-2</v>
      </c>
      <c r="AQ130" s="16">
        <v>0.112</v>
      </c>
      <c r="AR130" s="16">
        <v>0.14285714285714299</v>
      </c>
      <c r="AS130" s="16"/>
      <c r="AT130" s="16">
        <v>9.0909090909090898E-2</v>
      </c>
      <c r="AU130" s="16">
        <v>8.0385852090032198E-2</v>
      </c>
      <c r="AV130" s="16">
        <v>4.4444444444444398E-2</v>
      </c>
      <c r="AW130" s="16">
        <v>0</v>
      </c>
      <c r="AX130" s="16"/>
      <c r="AY130" s="16">
        <v>2.7027027027027001E-2</v>
      </c>
      <c r="AZ130" s="16">
        <v>8.0679405520169806E-2</v>
      </c>
      <c r="BA130" s="16"/>
      <c r="BB130" s="16">
        <v>8.3333333333333301E-2</v>
      </c>
      <c r="BC130" s="16">
        <v>0.107142857142857</v>
      </c>
      <c r="BD130" s="16">
        <v>6.8535825545171306E-2</v>
      </c>
      <c r="BE130" s="16">
        <v>7.4626865671641798E-2</v>
      </c>
      <c r="BF130" s="16"/>
      <c r="BG130" s="16">
        <v>0.12903225806451599</v>
      </c>
      <c r="BH130" s="16">
        <v>8.5714285714285701E-2</v>
      </c>
      <c r="BI130" s="16">
        <v>5.4054054054054099E-2</v>
      </c>
      <c r="BJ130" s="16">
        <v>8.6956521739130405E-2</v>
      </c>
      <c r="BK130" s="16">
        <v>0</v>
      </c>
      <c r="BL130" s="16">
        <v>0</v>
      </c>
    </row>
    <row r="131" spans="2:64" x14ac:dyDescent="0.35">
      <c r="B131" t="s">
        <v>167</v>
      </c>
      <c r="C131" s="16">
        <v>0.102362204724409</v>
      </c>
      <c r="D131" s="16">
        <v>0</v>
      </c>
      <c r="E131" s="16">
        <v>1.5625E-2</v>
      </c>
      <c r="F131" s="16">
        <v>4.2553191489361701E-2</v>
      </c>
      <c r="G131" s="16">
        <v>0.110429447852761</v>
      </c>
      <c r="H131" s="16">
        <v>0.183544303797468</v>
      </c>
      <c r="I131" s="16"/>
      <c r="J131" s="16">
        <v>0.10489510489510501</v>
      </c>
      <c r="K131" s="16">
        <v>9.9547511312217202E-2</v>
      </c>
      <c r="L131" s="16"/>
      <c r="M131" s="16">
        <v>9.5394736842105296E-2</v>
      </c>
      <c r="N131" s="16">
        <v>0.12</v>
      </c>
      <c r="O131" s="16">
        <v>8.3333333333333301E-2</v>
      </c>
      <c r="P131" s="16">
        <v>0.125</v>
      </c>
      <c r="Q131" s="16"/>
      <c r="R131" s="16">
        <v>0.06</v>
      </c>
      <c r="S131" s="16">
        <v>0.11111111111111099</v>
      </c>
      <c r="T131" s="16">
        <v>0.16993464052287599</v>
      </c>
      <c r="U131" s="16">
        <v>8.3333333333333301E-2</v>
      </c>
      <c r="V131" s="16"/>
      <c r="W131" s="16">
        <v>0.108108108108108</v>
      </c>
      <c r="X131" s="16">
        <v>0.11340206185567001</v>
      </c>
      <c r="Y131" s="16">
        <v>0.115384615384615</v>
      </c>
      <c r="Z131" s="16">
        <v>0.108695652173913</v>
      </c>
      <c r="AA131" s="16">
        <v>8.1081081081081099E-2</v>
      </c>
      <c r="AB131" s="16">
        <v>2.04081632653061E-2</v>
      </c>
      <c r="AC131" s="16">
        <v>8.1632653061224497E-2</v>
      </c>
      <c r="AD131" s="16">
        <v>5.5555555555555601E-2</v>
      </c>
      <c r="AE131" s="16">
        <v>0.17142857142857101</v>
      </c>
      <c r="AF131" s="16">
        <v>0.107142857142857</v>
      </c>
      <c r="AG131" s="16">
        <v>0.2</v>
      </c>
      <c r="AH131" s="16">
        <v>0</v>
      </c>
      <c r="AI131" s="16"/>
      <c r="AJ131" s="16">
        <v>0.119402985074627</v>
      </c>
      <c r="AK131" s="16">
        <v>9.3333333333333296E-2</v>
      </c>
      <c r="AL131" s="16">
        <v>9.7701149425287404E-2</v>
      </c>
      <c r="AM131" s="16">
        <v>0.13829787234042601</v>
      </c>
      <c r="AN131" s="16">
        <v>7.4074074074074098E-2</v>
      </c>
      <c r="AO131" s="16"/>
      <c r="AP131" s="16">
        <v>7.7348066298342497E-2</v>
      </c>
      <c r="AQ131" s="16">
        <v>0.112</v>
      </c>
      <c r="AR131" s="16">
        <v>0.476190476190476</v>
      </c>
      <c r="AS131" s="16"/>
      <c r="AT131" s="16">
        <v>3.03030303030303E-2</v>
      </c>
      <c r="AU131" s="16">
        <v>0.14469453376205799</v>
      </c>
      <c r="AV131" s="16">
        <v>4.4444444444444398E-2</v>
      </c>
      <c r="AW131" s="16">
        <v>0.05</v>
      </c>
      <c r="AX131" s="16"/>
      <c r="AY131" s="16">
        <v>0.135135135135135</v>
      </c>
      <c r="AZ131" s="16">
        <v>9.9787685774946899E-2</v>
      </c>
      <c r="BA131" s="16"/>
      <c r="BB131" s="16">
        <v>5.5555555555555601E-2</v>
      </c>
      <c r="BC131" s="16">
        <v>0.13095238095238099</v>
      </c>
      <c r="BD131" s="16">
        <v>0.105919003115265</v>
      </c>
      <c r="BE131" s="16">
        <v>7.4626865671641798E-2</v>
      </c>
      <c r="BF131" s="16"/>
      <c r="BG131" s="16">
        <v>0.112903225806452</v>
      </c>
      <c r="BH131" s="16">
        <v>9.7959183673469397E-2</v>
      </c>
      <c r="BI131" s="16">
        <v>7.4324324324324301E-2</v>
      </c>
      <c r="BJ131" s="16">
        <v>0.217391304347826</v>
      </c>
      <c r="BK131" s="16">
        <v>0.18518518518518501</v>
      </c>
      <c r="BL131" s="16">
        <v>0</v>
      </c>
    </row>
    <row r="132" spans="2:64" x14ac:dyDescent="0.35">
      <c r="B132" t="s">
        <v>159</v>
      </c>
      <c r="C132" s="16">
        <v>2.55905511811024E-2</v>
      </c>
      <c r="D132" s="16">
        <v>0</v>
      </c>
      <c r="E132" s="16">
        <v>1.5625E-2</v>
      </c>
      <c r="F132" s="16">
        <v>1.0638297872340399E-2</v>
      </c>
      <c r="G132" s="16">
        <v>3.0674846625766899E-2</v>
      </c>
      <c r="H132" s="16">
        <v>3.7974683544303799E-2</v>
      </c>
      <c r="I132" s="16"/>
      <c r="J132" s="16">
        <v>1.7482517482517501E-2</v>
      </c>
      <c r="K132" s="16">
        <v>3.6199095022624403E-2</v>
      </c>
      <c r="L132" s="16"/>
      <c r="M132" s="16">
        <v>9.8684210526315801E-3</v>
      </c>
      <c r="N132" s="16">
        <v>0.06</v>
      </c>
      <c r="O132" s="16">
        <v>6.6666666666666693E-2</v>
      </c>
      <c r="P132" s="16">
        <v>0</v>
      </c>
      <c r="Q132" s="16"/>
      <c r="R132" s="16">
        <v>1.6E-2</v>
      </c>
      <c r="S132" s="16">
        <v>4.9382716049382699E-2</v>
      </c>
      <c r="T132" s="16">
        <v>3.2679738562091498E-2</v>
      </c>
      <c r="U132" s="16">
        <v>0</v>
      </c>
      <c r="V132" s="16"/>
      <c r="W132" s="16">
        <v>4.0540540540540501E-2</v>
      </c>
      <c r="X132" s="16">
        <v>3.09278350515464E-2</v>
      </c>
      <c r="Y132" s="16">
        <v>3.8461538461538498E-2</v>
      </c>
      <c r="Z132" s="16">
        <v>0</v>
      </c>
      <c r="AA132" s="16">
        <v>2.7027027027027001E-2</v>
      </c>
      <c r="AB132" s="16">
        <v>6.1224489795918401E-2</v>
      </c>
      <c r="AC132" s="16">
        <v>0</v>
      </c>
      <c r="AD132" s="16">
        <v>5.5555555555555601E-2</v>
      </c>
      <c r="AE132" s="16">
        <v>0</v>
      </c>
      <c r="AF132" s="16">
        <v>0</v>
      </c>
      <c r="AG132" s="16">
        <v>0</v>
      </c>
      <c r="AH132" s="16">
        <v>0</v>
      </c>
      <c r="AI132" s="16"/>
      <c r="AJ132" s="16">
        <v>2.9850746268656699E-2</v>
      </c>
      <c r="AK132" s="16">
        <v>6.6666666666666693E-2</v>
      </c>
      <c r="AL132" s="16">
        <v>2.2988505747126398E-2</v>
      </c>
      <c r="AM132" s="16">
        <v>0</v>
      </c>
      <c r="AN132" s="16">
        <v>3.7037037037037E-2</v>
      </c>
      <c r="AO132" s="16"/>
      <c r="AP132" s="16">
        <v>3.3149171270718203E-2</v>
      </c>
      <c r="AQ132" s="16">
        <v>8.0000000000000002E-3</v>
      </c>
      <c r="AR132" s="16">
        <v>0</v>
      </c>
      <c r="AS132" s="16"/>
      <c r="AT132" s="16">
        <v>7.5757575757575803E-3</v>
      </c>
      <c r="AU132" s="16">
        <v>1.6077170418006399E-2</v>
      </c>
      <c r="AV132" s="16">
        <v>0</v>
      </c>
      <c r="AW132" s="16">
        <v>0.35</v>
      </c>
      <c r="AX132" s="16"/>
      <c r="AY132" s="16">
        <v>5.4054054054054099E-2</v>
      </c>
      <c r="AZ132" s="16">
        <v>2.3354564755838601E-2</v>
      </c>
      <c r="BA132" s="16"/>
      <c r="BB132" s="16">
        <v>0</v>
      </c>
      <c r="BC132" s="16">
        <v>1.1904761904761901E-2</v>
      </c>
      <c r="BD132" s="16">
        <v>6.2305295950155796E-3</v>
      </c>
      <c r="BE132" s="16">
        <v>0.14925373134328401</v>
      </c>
      <c r="BF132" s="16"/>
      <c r="BG132" s="16">
        <v>3.2258064516128997E-2</v>
      </c>
      <c r="BH132" s="16">
        <v>8.1632653061224497E-3</v>
      </c>
      <c r="BI132" s="16">
        <v>4.72972972972973E-2</v>
      </c>
      <c r="BJ132" s="16">
        <v>0</v>
      </c>
      <c r="BK132" s="16">
        <v>3.7037037037037E-2</v>
      </c>
      <c r="BL132" s="16">
        <v>0.33333333333333298</v>
      </c>
    </row>
    <row r="133" spans="2:64" x14ac:dyDescent="0.35">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row>
    <row r="134" spans="2:64" x14ac:dyDescent="0.35">
      <c r="B134" s="5" t="s">
        <v>173</v>
      </c>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row>
    <row r="135" spans="2:64" x14ac:dyDescent="0.35">
      <c r="B135" s="23" t="s">
        <v>97</v>
      </c>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row>
    <row r="136" spans="2:64" x14ac:dyDescent="0.35">
      <c r="B136" t="s">
        <v>169</v>
      </c>
      <c r="C136" s="16">
        <v>0.41929133858267698</v>
      </c>
      <c r="D136" s="16">
        <v>0.34482758620689702</v>
      </c>
      <c r="E136" s="16">
        <v>0.390625</v>
      </c>
      <c r="F136" s="16">
        <v>0.43617021276595702</v>
      </c>
      <c r="G136" s="16">
        <v>0.41717791411042898</v>
      </c>
      <c r="H136" s="16">
        <v>0.436708860759494</v>
      </c>
      <c r="I136" s="16"/>
      <c r="J136" s="16">
        <v>0.40209790209790203</v>
      </c>
      <c r="K136" s="16">
        <v>0.44343891402714902</v>
      </c>
      <c r="L136" s="16"/>
      <c r="M136" s="16">
        <v>0.46052631578947401</v>
      </c>
      <c r="N136" s="16">
        <v>0.35</v>
      </c>
      <c r="O136" s="16">
        <v>0.36666666666666697</v>
      </c>
      <c r="P136" s="16">
        <v>0.375</v>
      </c>
      <c r="Q136" s="16"/>
      <c r="R136" s="16">
        <v>0.38800000000000001</v>
      </c>
      <c r="S136" s="16">
        <v>0.37037037037037002</v>
      </c>
      <c r="T136" s="16">
        <v>0.47712418300653597</v>
      </c>
      <c r="U136" s="16">
        <v>0.54166666666666696</v>
      </c>
      <c r="V136" s="16"/>
      <c r="W136" s="16">
        <v>0.35135135135135098</v>
      </c>
      <c r="X136" s="16">
        <v>0.48453608247422703</v>
      </c>
      <c r="Y136" s="16">
        <v>0.44230769230769201</v>
      </c>
      <c r="Z136" s="16">
        <v>0.565217391304348</v>
      </c>
      <c r="AA136" s="16">
        <v>0.43243243243243201</v>
      </c>
      <c r="AB136" s="16">
        <v>0.32653061224489799</v>
      </c>
      <c r="AC136" s="16">
        <v>0.36734693877551</v>
      </c>
      <c r="AD136" s="16">
        <v>0.44444444444444398</v>
      </c>
      <c r="AE136" s="16">
        <v>0.28571428571428598</v>
      </c>
      <c r="AF136" s="16">
        <v>0.46428571428571402</v>
      </c>
      <c r="AG136" s="16">
        <v>0.4</v>
      </c>
      <c r="AH136" s="16">
        <v>0.66666666666666696</v>
      </c>
      <c r="AI136" s="16"/>
      <c r="AJ136" s="16">
        <v>0.38805970149253699</v>
      </c>
      <c r="AK136" s="16">
        <v>0.4</v>
      </c>
      <c r="AL136" s="16">
        <v>0.42528735632183901</v>
      </c>
      <c r="AM136" s="16">
        <v>0.44680851063829802</v>
      </c>
      <c r="AN136" s="16">
        <v>0.55555555555555602</v>
      </c>
      <c r="AO136" s="16"/>
      <c r="AP136" s="16">
        <v>0.40607734806629803</v>
      </c>
      <c r="AQ136" s="16">
        <v>0.44</v>
      </c>
      <c r="AR136" s="16">
        <v>0.52380952380952395</v>
      </c>
      <c r="AS136" s="16"/>
      <c r="AT136" s="16">
        <v>0.43181818181818199</v>
      </c>
      <c r="AU136" s="16">
        <v>0.45659163987138301</v>
      </c>
      <c r="AV136" s="16">
        <v>0.266666666666667</v>
      </c>
      <c r="AW136" s="16">
        <v>0.1</v>
      </c>
      <c r="AX136" s="16"/>
      <c r="AY136" s="16">
        <v>0.59459459459459496</v>
      </c>
      <c r="AZ136" s="16">
        <v>0.40552016985138001</v>
      </c>
      <c r="BA136" s="16"/>
      <c r="BB136" s="16">
        <v>0.44444444444444398</v>
      </c>
      <c r="BC136" s="16">
        <v>0.39285714285714302</v>
      </c>
      <c r="BD136" s="16">
        <v>0.42367601246105902</v>
      </c>
      <c r="BE136" s="16">
        <v>0.41791044776119401</v>
      </c>
      <c r="BF136" s="16"/>
      <c r="BG136" s="16">
        <v>0.43548387096774199</v>
      </c>
      <c r="BH136" s="16">
        <v>0.46122448979591801</v>
      </c>
      <c r="BI136" s="16">
        <v>0.37162162162162199</v>
      </c>
      <c r="BJ136" s="16">
        <v>0.26086956521739102</v>
      </c>
      <c r="BK136" s="16">
        <v>0.37037037037037002</v>
      </c>
      <c r="BL136" s="16">
        <v>0.66666666666666696</v>
      </c>
    </row>
    <row r="137" spans="2:64" x14ac:dyDescent="0.35">
      <c r="B137" t="s">
        <v>170</v>
      </c>
      <c r="C137" s="16">
        <v>0.15748031496063</v>
      </c>
      <c r="D137" s="16">
        <v>0.27586206896551702</v>
      </c>
      <c r="E137" s="16">
        <v>0.1875</v>
      </c>
      <c r="F137" s="16">
        <v>0.14893617021276601</v>
      </c>
      <c r="G137" s="16">
        <v>0.14723926380368099</v>
      </c>
      <c r="H137" s="16">
        <v>0.139240506329114</v>
      </c>
      <c r="I137" s="16"/>
      <c r="J137" s="16">
        <v>0.16433566433566399</v>
      </c>
      <c r="K137" s="16">
        <v>0.14932126696832601</v>
      </c>
      <c r="L137" s="16"/>
      <c r="M137" s="16">
        <v>0.16447368421052599</v>
      </c>
      <c r="N137" s="16">
        <v>0.16</v>
      </c>
      <c r="O137" s="16">
        <v>0.15</v>
      </c>
      <c r="P137" s="16">
        <v>0.125</v>
      </c>
      <c r="Q137" s="16"/>
      <c r="R137" s="16">
        <v>0.17199999999999999</v>
      </c>
      <c r="S137" s="16">
        <v>0.234567901234568</v>
      </c>
      <c r="T137" s="16">
        <v>0.11111111111111099</v>
      </c>
      <c r="U137" s="16">
        <v>4.1666666666666699E-2</v>
      </c>
      <c r="V137" s="16"/>
      <c r="W137" s="16">
        <v>0.22972972972972999</v>
      </c>
      <c r="X137" s="16">
        <v>0.134020618556701</v>
      </c>
      <c r="Y137" s="16">
        <v>0.15384615384615399</v>
      </c>
      <c r="Z137" s="16">
        <v>6.5217391304347797E-2</v>
      </c>
      <c r="AA137" s="16">
        <v>0.21621621621621601</v>
      </c>
      <c r="AB137" s="16">
        <v>0.16326530612244899</v>
      </c>
      <c r="AC137" s="16">
        <v>0.16326530612244899</v>
      </c>
      <c r="AD137" s="16">
        <v>0.22222222222222199</v>
      </c>
      <c r="AE137" s="16">
        <v>0.14285714285714299</v>
      </c>
      <c r="AF137" s="16">
        <v>3.5714285714285698E-2</v>
      </c>
      <c r="AG137" s="16">
        <v>0.25</v>
      </c>
      <c r="AH137" s="16">
        <v>0</v>
      </c>
      <c r="AI137" s="16"/>
      <c r="AJ137" s="16">
        <v>0.14925373134328401</v>
      </c>
      <c r="AK137" s="16">
        <v>0.146666666666667</v>
      </c>
      <c r="AL137" s="16">
        <v>0.195402298850575</v>
      </c>
      <c r="AM137" s="16">
        <v>0.12765957446808501</v>
      </c>
      <c r="AN137" s="16">
        <v>0.148148148148148</v>
      </c>
      <c r="AO137" s="16"/>
      <c r="AP137" s="16">
        <v>0.143646408839779</v>
      </c>
      <c r="AQ137" s="16">
        <v>0.20799999999999999</v>
      </c>
      <c r="AR137" s="16">
        <v>9.5238095238095205E-2</v>
      </c>
      <c r="AS137" s="16"/>
      <c r="AT137" s="16">
        <v>0.15909090909090901</v>
      </c>
      <c r="AU137" s="16">
        <v>0.131832797427653</v>
      </c>
      <c r="AV137" s="16">
        <v>0.37777777777777799</v>
      </c>
      <c r="AW137" s="16">
        <v>0.05</v>
      </c>
      <c r="AX137" s="16"/>
      <c r="AY137" s="16">
        <v>0.162162162162162</v>
      </c>
      <c r="AZ137" s="16">
        <v>0.15711252653927801</v>
      </c>
      <c r="BA137" s="16"/>
      <c r="BB137" s="16">
        <v>8.3333333333333301E-2</v>
      </c>
      <c r="BC137" s="16">
        <v>0.25</v>
      </c>
      <c r="BD137" s="16">
        <v>0.15887850467289699</v>
      </c>
      <c r="BE137" s="16">
        <v>7.4626865671641798E-2</v>
      </c>
      <c r="BF137" s="16"/>
      <c r="BG137" s="16">
        <v>0.17741935483870999</v>
      </c>
      <c r="BH137" s="16">
        <v>0.159183673469388</v>
      </c>
      <c r="BI137" s="16">
        <v>0.162162162162162</v>
      </c>
      <c r="BJ137" s="16">
        <v>0.217391304347826</v>
      </c>
      <c r="BK137" s="16">
        <v>3.7037037037037E-2</v>
      </c>
      <c r="BL137" s="16">
        <v>0</v>
      </c>
    </row>
    <row r="138" spans="2:64" x14ac:dyDescent="0.35">
      <c r="B138" t="s">
        <v>171</v>
      </c>
      <c r="C138" s="16">
        <v>2.55905511811024E-2</v>
      </c>
      <c r="D138" s="16">
        <v>6.8965517241379296E-2</v>
      </c>
      <c r="E138" s="16">
        <v>6.25E-2</v>
      </c>
      <c r="F138" s="16">
        <v>1.0638297872340399E-2</v>
      </c>
      <c r="G138" s="16">
        <v>2.4539877300613501E-2</v>
      </c>
      <c r="H138" s="16">
        <v>1.26582278481013E-2</v>
      </c>
      <c r="I138" s="16"/>
      <c r="J138" s="16">
        <v>3.4965034965035002E-2</v>
      </c>
      <c r="K138" s="16">
        <v>1.35746606334842E-2</v>
      </c>
      <c r="L138" s="16"/>
      <c r="M138" s="16">
        <v>2.6315789473684199E-2</v>
      </c>
      <c r="N138" s="16">
        <v>0.03</v>
      </c>
      <c r="O138" s="16">
        <v>1.6666666666666701E-2</v>
      </c>
      <c r="P138" s="16">
        <v>2.5000000000000001E-2</v>
      </c>
      <c r="Q138" s="16"/>
      <c r="R138" s="16">
        <v>3.5999999999999997E-2</v>
      </c>
      <c r="S138" s="16">
        <v>2.4691358024691398E-2</v>
      </c>
      <c r="T138" s="16">
        <v>1.30718954248366E-2</v>
      </c>
      <c r="U138" s="16">
        <v>0</v>
      </c>
      <c r="V138" s="16"/>
      <c r="W138" s="16">
        <v>5.4054054054054099E-2</v>
      </c>
      <c r="X138" s="16">
        <v>1.03092783505155E-2</v>
      </c>
      <c r="Y138" s="16">
        <v>3.8461538461538498E-2</v>
      </c>
      <c r="Z138" s="16">
        <v>0</v>
      </c>
      <c r="AA138" s="16">
        <v>0</v>
      </c>
      <c r="AB138" s="16">
        <v>0</v>
      </c>
      <c r="AC138" s="16">
        <v>2.04081632653061E-2</v>
      </c>
      <c r="AD138" s="16">
        <v>0</v>
      </c>
      <c r="AE138" s="16">
        <v>0.114285714285714</v>
      </c>
      <c r="AF138" s="16">
        <v>3.5714285714285698E-2</v>
      </c>
      <c r="AG138" s="16">
        <v>0</v>
      </c>
      <c r="AH138" s="16">
        <v>0</v>
      </c>
      <c r="AI138" s="16"/>
      <c r="AJ138" s="16">
        <v>0</v>
      </c>
      <c r="AK138" s="16">
        <v>5.3333333333333302E-2</v>
      </c>
      <c r="AL138" s="16">
        <v>1.72413793103448E-2</v>
      </c>
      <c r="AM138" s="16">
        <v>3.1914893617021302E-2</v>
      </c>
      <c r="AN138" s="16">
        <v>3.7037037037037E-2</v>
      </c>
      <c r="AO138" s="16"/>
      <c r="AP138" s="16">
        <v>2.7624309392265199E-2</v>
      </c>
      <c r="AQ138" s="16">
        <v>2.4E-2</v>
      </c>
      <c r="AR138" s="16">
        <v>0</v>
      </c>
      <c r="AS138" s="16"/>
      <c r="AT138" s="16">
        <v>2.27272727272727E-2</v>
      </c>
      <c r="AU138" s="16">
        <v>2.2508038585209E-2</v>
      </c>
      <c r="AV138" s="16">
        <v>4.4444444444444398E-2</v>
      </c>
      <c r="AW138" s="16">
        <v>0.05</v>
      </c>
      <c r="AX138" s="16"/>
      <c r="AY138" s="16">
        <v>0</v>
      </c>
      <c r="AZ138" s="16">
        <v>2.7600849256900199E-2</v>
      </c>
      <c r="BA138" s="16"/>
      <c r="BB138" s="16">
        <v>5.5555555555555601E-2</v>
      </c>
      <c r="BC138" s="16">
        <v>4.7619047619047603E-2</v>
      </c>
      <c r="BD138" s="16">
        <v>1.5576323987538899E-2</v>
      </c>
      <c r="BE138" s="16">
        <v>2.9850746268656699E-2</v>
      </c>
      <c r="BF138" s="16"/>
      <c r="BG138" s="16">
        <v>0</v>
      </c>
      <c r="BH138" s="16">
        <v>3.6734693877551003E-2</v>
      </c>
      <c r="BI138" s="16">
        <v>2.7027027027027001E-2</v>
      </c>
      <c r="BJ138" s="16">
        <v>0</v>
      </c>
      <c r="BK138" s="16">
        <v>0</v>
      </c>
      <c r="BL138" s="16">
        <v>0</v>
      </c>
    </row>
    <row r="139" spans="2:64" x14ac:dyDescent="0.35">
      <c r="B139" t="s">
        <v>172</v>
      </c>
      <c r="C139" s="16">
        <v>0.39763779527559101</v>
      </c>
      <c r="D139" s="16">
        <v>0.31034482758620702</v>
      </c>
      <c r="E139" s="16">
        <v>0.359375</v>
      </c>
      <c r="F139" s="16">
        <v>0.40425531914893598</v>
      </c>
      <c r="G139" s="16">
        <v>0.41104294478527598</v>
      </c>
      <c r="H139" s="16">
        <v>0.411392405063291</v>
      </c>
      <c r="I139" s="16"/>
      <c r="J139" s="16">
        <v>0.39860139860139898</v>
      </c>
      <c r="K139" s="16">
        <v>0.39366515837104099</v>
      </c>
      <c r="L139" s="16"/>
      <c r="M139" s="16">
        <v>0.34868421052631599</v>
      </c>
      <c r="N139" s="16">
        <v>0.46</v>
      </c>
      <c r="O139" s="16">
        <v>0.46666666666666701</v>
      </c>
      <c r="P139" s="16">
        <v>0.47499999999999998</v>
      </c>
      <c r="Q139" s="16"/>
      <c r="R139" s="16">
        <v>0.40400000000000003</v>
      </c>
      <c r="S139" s="16">
        <v>0.37037037037037002</v>
      </c>
      <c r="T139" s="16">
        <v>0.39869281045751598</v>
      </c>
      <c r="U139" s="16">
        <v>0.41666666666666702</v>
      </c>
      <c r="V139" s="16"/>
      <c r="W139" s="16">
        <v>0.36486486486486502</v>
      </c>
      <c r="X139" s="16">
        <v>0.37113402061855699</v>
      </c>
      <c r="Y139" s="16">
        <v>0.36538461538461497</v>
      </c>
      <c r="Z139" s="16">
        <v>0.36956521739130399</v>
      </c>
      <c r="AA139" s="16">
        <v>0.35135135135135098</v>
      </c>
      <c r="AB139" s="16">
        <v>0.51020408163265296</v>
      </c>
      <c r="AC139" s="16">
        <v>0.44897959183673503</v>
      </c>
      <c r="AD139" s="16">
        <v>0.33333333333333298</v>
      </c>
      <c r="AE139" s="16">
        <v>0.45714285714285702</v>
      </c>
      <c r="AF139" s="16">
        <v>0.46428571428571402</v>
      </c>
      <c r="AG139" s="16">
        <v>0.35</v>
      </c>
      <c r="AH139" s="16">
        <v>0.33333333333333298</v>
      </c>
      <c r="AI139" s="16"/>
      <c r="AJ139" s="16">
        <v>0.462686567164179</v>
      </c>
      <c r="AK139" s="16">
        <v>0.4</v>
      </c>
      <c r="AL139" s="16">
        <v>0.36206896551724099</v>
      </c>
      <c r="AM139" s="16">
        <v>0.39361702127659598</v>
      </c>
      <c r="AN139" s="16">
        <v>0.25925925925925902</v>
      </c>
      <c r="AO139" s="16"/>
      <c r="AP139" s="16">
        <v>0.42265193370165699</v>
      </c>
      <c r="AQ139" s="16">
        <v>0.32800000000000001</v>
      </c>
      <c r="AR139" s="16">
        <v>0.38095238095238099</v>
      </c>
      <c r="AS139" s="16"/>
      <c r="AT139" s="16">
        <v>0.38636363636363602</v>
      </c>
      <c r="AU139" s="16">
        <v>0.38906752411575601</v>
      </c>
      <c r="AV139" s="16">
        <v>0.31111111111111101</v>
      </c>
      <c r="AW139" s="16">
        <v>0.8</v>
      </c>
      <c r="AX139" s="16"/>
      <c r="AY139" s="16">
        <v>0.24324324324324301</v>
      </c>
      <c r="AZ139" s="16">
        <v>0.40976645435244202</v>
      </c>
      <c r="BA139" s="16"/>
      <c r="BB139" s="16">
        <v>0.41666666666666702</v>
      </c>
      <c r="BC139" s="16">
        <v>0.30952380952380998</v>
      </c>
      <c r="BD139" s="16">
        <v>0.401869158878505</v>
      </c>
      <c r="BE139" s="16">
        <v>0.47761194029850701</v>
      </c>
      <c r="BF139" s="16"/>
      <c r="BG139" s="16">
        <v>0.38709677419354799</v>
      </c>
      <c r="BH139" s="16">
        <v>0.34285714285714303</v>
      </c>
      <c r="BI139" s="16">
        <v>0.43918918918918898</v>
      </c>
      <c r="BJ139" s="16">
        <v>0.52173913043478304</v>
      </c>
      <c r="BK139" s="16">
        <v>0.592592592592593</v>
      </c>
      <c r="BL139" s="16">
        <v>0.33333333333333298</v>
      </c>
    </row>
    <row r="140" spans="2:64" x14ac:dyDescent="0.35">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row>
    <row r="141" spans="2:64" x14ac:dyDescent="0.35">
      <c r="B141" s="5" t="s">
        <v>185</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row>
    <row r="142" spans="2:64" x14ac:dyDescent="0.35">
      <c r="B142" s="23" t="s">
        <v>97</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row>
    <row r="143" spans="2:64" x14ac:dyDescent="0.35">
      <c r="B143" t="s">
        <v>174</v>
      </c>
      <c r="C143" s="16">
        <v>0.12992125984252001</v>
      </c>
      <c r="D143" s="16">
        <v>0.27586206896551702</v>
      </c>
      <c r="E143" s="16">
        <v>0.171875</v>
      </c>
      <c r="F143" s="16">
        <v>0.13829787234042601</v>
      </c>
      <c r="G143" s="16">
        <v>9.8159509202454004E-2</v>
      </c>
      <c r="H143" s="16">
        <v>0.113924050632911</v>
      </c>
      <c r="I143" s="16"/>
      <c r="J143" s="16">
        <v>0.15034965034965</v>
      </c>
      <c r="K143" s="16">
        <v>0.104072398190045</v>
      </c>
      <c r="L143" s="16"/>
      <c r="M143" s="16">
        <v>0.144736842105263</v>
      </c>
      <c r="N143" s="16">
        <v>0.13</v>
      </c>
      <c r="O143" s="16">
        <v>6.6666666666666693E-2</v>
      </c>
      <c r="P143" s="16">
        <v>0.1</v>
      </c>
      <c r="Q143" s="16"/>
      <c r="R143" s="16">
        <v>0.156</v>
      </c>
      <c r="S143" s="16">
        <v>0.11111111111111099</v>
      </c>
      <c r="T143" s="16">
        <v>0.10457516339869299</v>
      </c>
      <c r="U143" s="16">
        <v>8.3333333333333301E-2</v>
      </c>
      <c r="V143" s="16"/>
      <c r="W143" s="16">
        <v>9.45945945945946E-2</v>
      </c>
      <c r="X143" s="16">
        <v>0.11340206185567001</v>
      </c>
      <c r="Y143" s="16">
        <v>9.6153846153846201E-2</v>
      </c>
      <c r="Z143" s="16">
        <v>0.19565217391304299</v>
      </c>
      <c r="AA143" s="16">
        <v>0.162162162162162</v>
      </c>
      <c r="AB143" s="16">
        <v>0.183673469387755</v>
      </c>
      <c r="AC143" s="16">
        <v>8.1632653061224497E-2</v>
      </c>
      <c r="AD143" s="16">
        <v>0.11111111111111099</v>
      </c>
      <c r="AE143" s="16">
        <v>0.114285714285714</v>
      </c>
      <c r="AF143" s="16">
        <v>0.14285714285714299</v>
      </c>
      <c r="AG143" s="16">
        <v>0.25</v>
      </c>
      <c r="AH143" s="16">
        <v>0</v>
      </c>
      <c r="AI143" s="16"/>
      <c r="AJ143" s="16">
        <v>5.9701492537313397E-2</v>
      </c>
      <c r="AK143" s="16">
        <v>0.12</v>
      </c>
      <c r="AL143" s="16">
        <v>0.14367816091954</v>
      </c>
      <c r="AM143" s="16">
        <v>0.13829787234042601</v>
      </c>
      <c r="AN143" s="16">
        <v>0.296296296296296</v>
      </c>
      <c r="AO143" s="16"/>
      <c r="AP143" s="16">
        <v>0.15745856353591201</v>
      </c>
      <c r="AQ143" s="16">
        <v>6.4000000000000001E-2</v>
      </c>
      <c r="AR143" s="16">
        <v>4.7619047619047603E-2</v>
      </c>
      <c r="AS143" s="16"/>
      <c r="AT143" s="16">
        <v>5.3030303030302997E-2</v>
      </c>
      <c r="AU143" s="16">
        <v>0.15112540192925999</v>
      </c>
      <c r="AV143" s="16">
        <v>0.17777777777777801</v>
      </c>
      <c r="AW143" s="16">
        <v>0.2</v>
      </c>
      <c r="AX143" s="16"/>
      <c r="AY143" s="16">
        <v>0.162162162162162</v>
      </c>
      <c r="AZ143" s="16">
        <v>0.12738853503184699</v>
      </c>
      <c r="BA143" s="16"/>
      <c r="BB143" s="16">
        <v>8.3333333333333301E-2</v>
      </c>
      <c r="BC143" s="16">
        <v>0.14285714285714299</v>
      </c>
      <c r="BD143" s="16">
        <v>0.127725856697819</v>
      </c>
      <c r="BE143" s="16">
        <v>0.14925373134328401</v>
      </c>
      <c r="BF143" s="16"/>
      <c r="BG143" s="16">
        <v>0.14516129032258099</v>
      </c>
      <c r="BH143" s="16">
        <v>0.118367346938776</v>
      </c>
      <c r="BI143" s="16">
        <v>0.14864864864864899</v>
      </c>
      <c r="BJ143" s="16">
        <v>0.13043478260869601</v>
      </c>
      <c r="BK143" s="16">
        <v>0.11111111111111099</v>
      </c>
      <c r="BL143" s="16">
        <v>0</v>
      </c>
    </row>
    <row r="144" spans="2:64" x14ac:dyDescent="0.35">
      <c r="B144" t="s">
        <v>175</v>
      </c>
      <c r="C144" s="16">
        <v>0.21653543307086601</v>
      </c>
      <c r="D144" s="16">
        <v>0.20689655172413801</v>
      </c>
      <c r="E144" s="16">
        <v>0.25</v>
      </c>
      <c r="F144" s="16">
        <v>0.28723404255319201</v>
      </c>
      <c r="G144" s="16">
        <v>0.214723926380368</v>
      </c>
      <c r="H144" s="16">
        <v>0.164556962025316</v>
      </c>
      <c r="I144" s="16"/>
      <c r="J144" s="16">
        <v>0.20279720279720301</v>
      </c>
      <c r="K144" s="16">
        <v>0.23529411764705899</v>
      </c>
      <c r="L144" s="16"/>
      <c r="M144" s="16">
        <v>0.18092105263157901</v>
      </c>
      <c r="N144" s="16">
        <v>0.31</v>
      </c>
      <c r="O144" s="16">
        <v>0.266666666666667</v>
      </c>
      <c r="P144" s="16">
        <v>0.2</v>
      </c>
      <c r="Q144" s="16"/>
      <c r="R144" s="16">
        <v>0.22</v>
      </c>
      <c r="S144" s="16">
        <v>0.296296296296296</v>
      </c>
      <c r="T144" s="16">
        <v>0.18300653594771199</v>
      </c>
      <c r="U144" s="16">
        <v>0.125</v>
      </c>
      <c r="V144" s="16"/>
      <c r="W144" s="16">
        <v>0.20270270270270299</v>
      </c>
      <c r="X144" s="16">
        <v>0.185567010309278</v>
      </c>
      <c r="Y144" s="16">
        <v>0.25</v>
      </c>
      <c r="Z144" s="16">
        <v>0.173913043478261</v>
      </c>
      <c r="AA144" s="16">
        <v>0.27027027027027001</v>
      </c>
      <c r="AB144" s="16">
        <v>0.183673469387755</v>
      </c>
      <c r="AC144" s="16">
        <v>0.28571428571428598</v>
      </c>
      <c r="AD144" s="16">
        <v>0.22222222222222199</v>
      </c>
      <c r="AE144" s="16">
        <v>0.34285714285714303</v>
      </c>
      <c r="AF144" s="16">
        <v>0.14285714285714299</v>
      </c>
      <c r="AG144" s="16">
        <v>0.15</v>
      </c>
      <c r="AH144" s="16">
        <v>0</v>
      </c>
      <c r="AI144" s="16"/>
      <c r="AJ144" s="16">
        <v>0.26865671641791</v>
      </c>
      <c r="AK144" s="16">
        <v>0.28000000000000003</v>
      </c>
      <c r="AL144" s="16">
        <v>0.195402298850575</v>
      </c>
      <c r="AM144" s="16">
        <v>0.13829787234042601</v>
      </c>
      <c r="AN144" s="16">
        <v>7.4074074074074098E-2</v>
      </c>
      <c r="AO144" s="16"/>
      <c r="AP144" s="16">
        <v>0.20441988950276199</v>
      </c>
      <c r="AQ144" s="16">
        <v>0.25600000000000001</v>
      </c>
      <c r="AR144" s="16">
        <v>0.19047619047618999</v>
      </c>
      <c r="AS144" s="16"/>
      <c r="AT144" s="16">
        <v>0.21969696969697</v>
      </c>
      <c r="AU144" s="16">
        <v>0.202572347266881</v>
      </c>
      <c r="AV144" s="16">
        <v>0.33333333333333298</v>
      </c>
      <c r="AW144" s="16">
        <v>0.15</v>
      </c>
      <c r="AX144" s="16"/>
      <c r="AY144" s="16">
        <v>0.35135135135135098</v>
      </c>
      <c r="AZ144" s="16">
        <v>0.20594479830148599</v>
      </c>
      <c r="BA144" s="16"/>
      <c r="BB144" s="16">
        <v>0.33333333333333298</v>
      </c>
      <c r="BC144" s="16">
        <v>0.25</v>
      </c>
      <c r="BD144" s="16">
        <v>0.19937694704049799</v>
      </c>
      <c r="BE144" s="16">
        <v>0.19402985074626899</v>
      </c>
      <c r="BF144" s="16"/>
      <c r="BG144" s="16">
        <v>0.17741935483870999</v>
      </c>
      <c r="BH144" s="16">
        <v>0.22040816326530599</v>
      </c>
      <c r="BI144" s="16">
        <v>0.21621621621621601</v>
      </c>
      <c r="BJ144" s="16">
        <v>0.34782608695652201</v>
      </c>
      <c r="BK144" s="16">
        <v>0.148148148148148</v>
      </c>
      <c r="BL144" s="16">
        <v>0.33333333333333298</v>
      </c>
    </row>
    <row r="145" spans="2:64" x14ac:dyDescent="0.35">
      <c r="B145" t="s">
        <v>176</v>
      </c>
      <c r="C145" s="16">
        <v>0.26968503937007898</v>
      </c>
      <c r="D145" s="16">
        <v>0.13793103448275901</v>
      </c>
      <c r="E145" s="16">
        <v>0.3125</v>
      </c>
      <c r="F145" s="16">
        <v>0.24468085106383</v>
      </c>
      <c r="G145" s="16">
        <v>0.26993865030674802</v>
      </c>
      <c r="H145" s="16">
        <v>0.291139240506329</v>
      </c>
      <c r="I145" s="16"/>
      <c r="J145" s="16">
        <v>0.30069930069930101</v>
      </c>
      <c r="K145" s="16">
        <v>0.230769230769231</v>
      </c>
      <c r="L145" s="16"/>
      <c r="M145" s="16">
        <v>0.25657894736842102</v>
      </c>
      <c r="N145" s="16">
        <v>0.23</v>
      </c>
      <c r="O145" s="16">
        <v>0.31666666666666698</v>
      </c>
      <c r="P145" s="16">
        <v>0.375</v>
      </c>
      <c r="Q145" s="16"/>
      <c r="R145" s="16">
        <v>0.25600000000000001</v>
      </c>
      <c r="S145" s="16">
        <v>0.18518518518518501</v>
      </c>
      <c r="T145" s="16">
        <v>0.31372549019607798</v>
      </c>
      <c r="U145" s="16">
        <v>0.41666666666666702</v>
      </c>
      <c r="V145" s="16"/>
      <c r="W145" s="16">
        <v>0.135135135135135</v>
      </c>
      <c r="X145" s="16">
        <v>0.28865979381443302</v>
      </c>
      <c r="Y145" s="16">
        <v>0.28846153846153799</v>
      </c>
      <c r="Z145" s="16">
        <v>0.30434782608695699</v>
      </c>
      <c r="AA145" s="16">
        <v>0.29729729729729698</v>
      </c>
      <c r="AB145" s="16">
        <v>0.26530612244898</v>
      </c>
      <c r="AC145" s="16">
        <v>0.38775510204081598</v>
      </c>
      <c r="AD145" s="16">
        <v>0.22222222222222199</v>
      </c>
      <c r="AE145" s="16">
        <v>0.25714285714285701</v>
      </c>
      <c r="AF145" s="16">
        <v>0.25</v>
      </c>
      <c r="AG145" s="16">
        <v>0.3</v>
      </c>
      <c r="AH145" s="16">
        <v>0.33333333333333298</v>
      </c>
      <c r="AI145" s="16"/>
      <c r="AJ145" s="16">
        <v>0.34328358208955201</v>
      </c>
      <c r="AK145" s="16">
        <v>0.266666666666667</v>
      </c>
      <c r="AL145" s="16">
        <v>0.247126436781609</v>
      </c>
      <c r="AM145" s="16">
        <v>0.20212765957446799</v>
      </c>
      <c r="AN145" s="16">
        <v>0.25925925925925902</v>
      </c>
      <c r="AO145" s="16"/>
      <c r="AP145" s="16">
        <v>0.24861878453038699</v>
      </c>
      <c r="AQ145" s="16">
        <v>0.33600000000000002</v>
      </c>
      <c r="AR145" s="16">
        <v>0.238095238095238</v>
      </c>
      <c r="AS145" s="16"/>
      <c r="AT145" s="16">
        <v>0.31818181818181801</v>
      </c>
      <c r="AU145" s="16">
        <v>0.25401929260450201</v>
      </c>
      <c r="AV145" s="16">
        <v>0.266666666666667</v>
      </c>
      <c r="AW145" s="16">
        <v>0.2</v>
      </c>
      <c r="AX145" s="16"/>
      <c r="AY145" s="16">
        <v>0.29729729729729698</v>
      </c>
      <c r="AZ145" s="16">
        <v>0.26751592356687898</v>
      </c>
      <c r="BA145" s="16"/>
      <c r="BB145" s="16">
        <v>0.22222222222222199</v>
      </c>
      <c r="BC145" s="16">
        <v>0.202380952380952</v>
      </c>
      <c r="BD145" s="16">
        <v>0.28348909657320898</v>
      </c>
      <c r="BE145" s="16">
        <v>0.31343283582089598</v>
      </c>
      <c r="BF145" s="16"/>
      <c r="BG145" s="16">
        <v>0.29032258064516098</v>
      </c>
      <c r="BH145" s="16">
        <v>0.26530612244898</v>
      </c>
      <c r="BI145" s="16">
        <v>0.27027027027027001</v>
      </c>
      <c r="BJ145" s="16">
        <v>0.173913043478261</v>
      </c>
      <c r="BK145" s="16">
        <v>0.37037037037037002</v>
      </c>
      <c r="BL145" s="16">
        <v>0</v>
      </c>
    </row>
    <row r="146" spans="2:64" x14ac:dyDescent="0.35">
      <c r="B146" t="s">
        <v>177</v>
      </c>
      <c r="C146" s="16">
        <v>0.23031496062992099</v>
      </c>
      <c r="D146" s="16">
        <v>0.13793103448275901</v>
      </c>
      <c r="E146" s="16">
        <v>0.140625</v>
      </c>
      <c r="F146" s="16">
        <v>0.22340425531914901</v>
      </c>
      <c r="G146" s="16">
        <v>0.26380368098159501</v>
      </c>
      <c r="H146" s="16">
        <v>0.253164556962025</v>
      </c>
      <c r="I146" s="16"/>
      <c r="J146" s="16">
        <v>0.223776223776224</v>
      </c>
      <c r="K146" s="16">
        <v>0.239819004524887</v>
      </c>
      <c r="L146" s="16"/>
      <c r="M146" s="16">
        <v>0.25328947368421101</v>
      </c>
      <c r="N146" s="16">
        <v>0.18</v>
      </c>
      <c r="O146" s="16">
        <v>0.21666666666666701</v>
      </c>
      <c r="P146" s="16">
        <v>0.22500000000000001</v>
      </c>
      <c r="Q146" s="16"/>
      <c r="R146" s="16">
        <v>0.22800000000000001</v>
      </c>
      <c r="S146" s="16">
        <v>0.25925925925925902</v>
      </c>
      <c r="T146" s="16">
        <v>0.21568627450980399</v>
      </c>
      <c r="U146" s="16">
        <v>0.25</v>
      </c>
      <c r="V146" s="16"/>
      <c r="W146" s="16">
        <v>0.337837837837838</v>
      </c>
      <c r="X146" s="16">
        <v>0.247422680412371</v>
      </c>
      <c r="Y146" s="16">
        <v>0.15384615384615399</v>
      </c>
      <c r="Z146" s="16">
        <v>0.19565217391304299</v>
      </c>
      <c r="AA146" s="16">
        <v>0.135135135135135</v>
      </c>
      <c r="AB146" s="16">
        <v>0.28571428571428598</v>
      </c>
      <c r="AC146" s="16">
        <v>0.183673469387755</v>
      </c>
      <c r="AD146" s="16">
        <v>0.27777777777777801</v>
      </c>
      <c r="AE146" s="16">
        <v>0.14285714285714299</v>
      </c>
      <c r="AF146" s="16">
        <v>0.32142857142857101</v>
      </c>
      <c r="AG146" s="16">
        <v>0.15</v>
      </c>
      <c r="AH146" s="16">
        <v>0.33333333333333298</v>
      </c>
      <c r="AI146" s="16"/>
      <c r="AJ146" s="16">
        <v>0.20895522388059701</v>
      </c>
      <c r="AK146" s="16">
        <v>0.18666666666666701</v>
      </c>
      <c r="AL146" s="16">
        <v>0.27011494252873602</v>
      </c>
      <c r="AM146" s="16">
        <v>0.26595744680851102</v>
      </c>
      <c r="AN146" s="16">
        <v>0.22222222222222199</v>
      </c>
      <c r="AO146" s="16"/>
      <c r="AP146" s="16">
        <v>0.22928176795580099</v>
      </c>
      <c r="AQ146" s="16">
        <v>0.24</v>
      </c>
      <c r="AR146" s="16">
        <v>0.19047619047618999</v>
      </c>
      <c r="AS146" s="16"/>
      <c r="AT146" s="16">
        <v>0.27272727272727298</v>
      </c>
      <c r="AU146" s="16">
        <v>0.23151125401929301</v>
      </c>
      <c r="AV146" s="16">
        <v>0.155555555555556</v>
      </c>
      <c r="AW146" s="16">
        <v>0.1</v>
      </c>
      <c r="AX146" s="16"/>
      <c r="AY146" s="16">
        <v>8.1081081081081099E-2</v>
      </c>
      <c r="AZ146" s="16">
        <v>0.24203821656051</v>
      </c>
      <c r="BA146" s="16"/>
      <c r="BB146" s="16">
        <v>0.194444444444444</v>
      </c>
      <c r="BC146" s="16">
        <v>0.26190476190476197</v>
      </c>
      <c r="BD146" s="16">
        <v>0.242990654205607</v>
      </c>
      <c r="BE146" s="16">
        <v>0.14925373134328401</v>
      </c>
      <c r="BF146" s="16"/>
      <c r="BG146" s="16">
        <v>0.209677419354839</v>
      </c>
      <c r="BH146" s="16">
        <v>0.22448979591836701</v>
      </c>
      <c r="BI146" s="16">
        <v>0.26351351351351299</v>
      </c>
      <c r="BJ146" s="16">
        <v>0.217391304347826</v>
      </c>
      <c r="BK146" s="16">
        <v>0.148148148148148</v>
      </c>
      <c r="BL146" s="16">
        <v>0.33333333333333298</v>
      </c>
    </row>
    <row r="147" spans="2:64" x14ac:dyDescent="0.35">
      <c r="B147" t="s">
        <v>178</v>
      </c>
      <c r="C147" s="16">
        <v>9.2519685039370095E-2</v>
      </c>
      <c r="D147" s="16">
        <v>0.20689655172413801</v>
      </c>
      <c r="E147" s="16">
        <v>6.25E-2</v>
      </c>
      <c r="F147" s="16">
        <v>8.5106382978723402E-2</v>
      </c>
      <c r="G147" s="16">
        <v>9.8159509202454004E-2</v>
      </c>
      <c r="H147" s="16">
        <v>8.2278481012658194E-2</v>
      </c>
      <c r="I147" s="16"/>
      <c r="J147" s="16">
        <v>6.9930069930069894E-2</v>
      </c>
      <c r="K147" s="16">
        <v>0.11764705882352899</v>
      </c>
      <c r="L147" s="16"/>
      <c r="M147" s="16">
        <v>0.108552631578947</v>
      </c>
      <c r="N147" s="16">
        <v>0.08</v>
      </c>
      <c r="O147" s="16">
        <v>6.6666666666666693E-2</v>
      </c>
      <c r="P147" s="16">
        <v>0.05</v>
      </c>
      <c r="Q147" s="16"/>
      <c r="R147" s="16">
        <v>0.1</v>
      </c>
      <c r="S147" s="16">
        <v>8.6419753086419707E-2</v>
      </c>
      <c r="T147" s="16">
        <v>8.4967320261437898E-2</v>
      </c>
      <c r="U147" s="16">
        <v>8.3333333333333301E-2</v>
      </c>
      <c r="V147" s="16"/>
      <c r="W147" s="16">
        <v>0.14864864864864899</v>
      </c>
      <c r="X147" s="16">
        <v>0.11340206185567001</v>
      </c>
      <c r="Y147" s="16">
        <v>0.134615384615385</v>
      </c>
      <c r="Z147" s="16">
        <v>8.6956521739130405E-2</v>
      </c>
      <c r="AA147" s="16">
        <v>2.7027027027027001E-2</v>
      </c>
      <c r="AB147" s="16">
        <v>0</v>
      </c>
      <c r="AC147" s="16">
        <v>4.08163265306122E-2</v>
      </c>
      <c r="AD147" s="16">
        <v>0.11111111111111099</v>
      </c>
      <c r="AE147" s="16">
        <v>8.5714285714285701E-2</v>
      </c>
      <c r="AF147" s="16">
        <v>7.1428571428571397E-2</v>
      </c>
      <c r="AG147" s="16">
        <v>0.15</v>
      </c>
      <c r="AH147" s="16">
        <v>0.33333333333333298</v>
      </c>
      <c r="AI147" s="16"/>
      <c r="AJ147" s="16">
        <v>4.47761194029851E-2</v>
      </c>
      <c r="AK147" s="16">
        <v>2.66666666666667E-2</v>
      </c>
      <c r="AL147" s="16">
        <v>9.7701149425287404E-2</v>
      </c>
      <c r="AM147" s="16">
        <v>0.180851063829787</v>
      </c>
      <c r="AN147" s="16">
        <v>0.11111111111111099</v>
      </c>
      <c r="AO147" s="16"/>
      <c r="AP147" s="16">
        <v>9.11602209944751E-2</v>
      </c>
      <c r="AQ147" s="16">
        <v>6.4000000000000001E-2</v>
      </c>
      <c r="AR147" s="16">
        <v>0.28571428571428598</v>
      </c>
      <c r="AS147" s="16"/>
      <c r="AT147" s="16">
        <v>9.8484848484848495E-2</v>
      </c>
      <c r="AU147" s="16">
        <v>9.9678456591639902E-2</v>
      </c>
      <c r="AV147" s="16">
        <v>4.4444444444444398E-2</v>
      </c>
      <c r="AW147" s="16">
        <v>0.05</v>
      </c>
      <c r="AX147" s="16"/>
      <c r="AY147" s="16">
        <v>8.1081081081081099E-2</v>
      </c>
      <c r="AZ147" s="16">
        <v>9.34182590233546E-2</v>
      </c>
      <c r="BA147" s="16"/>
      <c r="BB147" s="16">
        <v>0.13888888888888901</v>
      </c>
      <c r="BC147" s="16">
        <v>8.3333333333333301E-2</v>
      </c>
      <c r="BD147" s="16">
        <v>9.34579439252336E-2</v>
      </c>
      <c r="BE147" s="16">
        <v>7.4626865671641798E-2</v>
      </c>
      <c r="BF147" s="16"/>
      <c r="BG147" s="16">
        <v>0.112903225806452</v>
      </c>
      <c r="BH147" s="16">
        <v>0.118367346938776</v>
      </c>
      <c r="BI147" s="16">
        <v>4.0540540540540501E-2</v>
      </c>
      <c r="BJ147" s="16">
        <v>8.6956521739130405E-2</v>
      </c>
      <c r="BK147" s="16">
        <v>0.11111111111111099</v>
      </c>
      <c r="BL147" s="16">
        <v>0</v>
      </c>
    </row>
    <row r="148" spans="2:64" x14ac:dyDescent="0.35">
      <c r="B148" t="s">
        <v>179</v>
      </c>
      <c r="C148" s="16">
        <v>2.3622047244094498E-2</v>
      </c>
      <c r="D148" s="16">
        <v>3.4482758620689703E-2</v>
      </c>
      <c r="E148" s="16">
        <v>3.125E-2</v>
      </c>
      <c r="F148" s="16">
        <v>1.0638297872340399E-2</v>
      </c>
      <c r="G148" s="16">
        <v>2.4539877300613501E-2</v>
      </c>
      <c r="H148" s="16">
        <v>2.53164556962025E-2</v>
      </c>
      <c r="I148" s="16"/>
      <c r="J148" s="16">
        <v>2.44755244755245E-2</v>
      </c>
      <c r="K148" s="16">
        <v>2.2624434389140299E-2</v>
      </c>
      <c r="L148" s="16"/>
      <c r="M148" s="16">
        <v>1.6447368421052599E-2</v>
      </c>
      <c r="N148" s="16">
        <v>0.03</v>
      </c>
      <c r="O148" s="16">
        <v>3.3333333333333298E-2</v>
      </c>
      <c r="P148" s="16">
        <v>0.05</v>
      </c>
      <c r="Q148" s="16"/>
      <c r="R148" s="16">
        <v>1.6E-2</v>
      </c>
      <c r="S148" s="16">
        <v>2.4691358024691398E-2</v>
      </c>
      <c r="T148" s="16">
        <v>3.2679738562091498E-2</v>
      </c>
      <c r="U148" s="16">
        <v>4.1666666666666699E-2</v>
      </c>
      <c r="V148" s="16"/>
      <c r="W148" s="16">
        <v>5.4054054054054099E-2</v>
      </c>
      <c r="X148" s="16">
        <v>1.03092783505155E-2</v>
      </c>
      <c r="Y148" s="16">
        <v>3.8461538461538498E-2</v>
      </c>
      <c r="Z148" s="16">
        <v>2.1739130434782601E-2</v>
      </c>
      <c r="AA148" s="16">
        <v>0</v>
      </c>
      <c r="AB148" s="16">
        <v>4.08163265306122E-2</v>
      </c>
      <c r="AC148" s="16">
        <v>0</v>
      </c>
      <c r="AD148" s="16">
        <v>0</v>
      </c>
      <c r="AE148" s="16">
        <v>5.7142857142857099E-2</v>
      </c>
      <c r="AF148" s="16">
        <v>0</v>
      </c>
      <c r="AG148" s="16">
        <v>0</v>
      </c>
      <c r="AH148" s="16">
        <v>0</v>
      </c>
      <c r="AI148" s="16"/>
      <c r="AJ148" s="16">
        <v>1.49253731343284E-2</v>
      </c>
      <c r="AK148" s="16">
        <v>5.3333333333333302E-2</v>
      </c>
      <c r="AL148" s="16">
        <v>1.1494252873563199E-2</v>
      </c>
      <c r="AM148" s="16">
        <v>4.2553191489361701E-2</v>
      </c>
      <c r="AN148" s="16">
        <v>0</v>
      </c>
      <c r="AO148" s="16"/>
      <c r="AP148" s="16">
        <v>3.0386740331491701E-2</v>
      </c>
      <c r="AQ148" s="16">
        <v>8.0000000000000002E-3</v>
      </c>
      <c r="AR148" s="16">
        <v>0</v>
      </c>
      <c r="AS148" s="16"/>
      <c r="AT148" s="16">
        <v>2.27272727272727E-2</v>
      </c>
      <c r="AU148" s="16">
        <v>2.57234726688103E-2</v>
      </c>
      <c r="AV148" s="16">
        <v>0</v>
      </c>
      <c r="AW148" s="16">
        <v>0.05</v>
      </c>
      <c r="AX148" s="16"/>
      <c r="AY148" s="16">
        <v>0</v>
      </c>
      <c r="AZ148" s="16">
        <v>2.54777070063694E-2</v>
      </c>
      <c r="BA148" s="16"/>
      <c r="BB148" s="16">
        <v>2.7777777777777801E-2</v>
      </c>
      <c r="BC148" s="16">
        <v>3.5714285714285698E-2</v>
      </c>
      <c r="BD148" s="16">
        <v>2.1806853582554499E-2</v>
      </c>
      <c r="BE148" s="16">
        <v>1.49253731343284E-2</v>
      </c>
      <c r="BF148" s="16"/>
      <c r="BG148" s="16">
        <v>1.6129032258064498E-2</v>
      </c>
      <c r="BH148" s="16">
        <v>2.4489795918367301E-2</v>
      </c>
      <c r="BI148" s="16">
        <v>2.0270270270270299E-2</v>
      </c>
      <c r="BJ148" s="16">
        <v>4.3478260869565202E-2</v>
      </c>
      <c r="BK148" s="16">
        <v>3.7037037037037E-2</v>
      </c>
      <c r="BL148" s="16">
        <v>0</v>
      </c>
    </row>
    <row r="149" spans="2:64" x14ac:dyDescent="0.35">
      <c r="B149" t="s">
        <v>180</v>
      </c>
      <c r="C149" s="16">
        <v>0</v>
      </c>
      <c r="D149" s="16">
        <v>0</v>
      </c>
      <c r="E149" s="16">
        <v>0</v>
      </c>
      <c r="F149" s="16">
        <v>0</v>
      </c>
      <c r="G149" s="16">
        <v>0</v>
      </c>
      <c r="H149" s="16">
        <v>0</v>
      </c>
      <c r="I149" s="16"/>
      <c r="J149" s="16">
        <v>0</v>
      </c>
      <c r="K149" s="16">
        <v>0</v>
      </c>
      <c r="L149" s="16"/>
      <c r="M149" s="16">
        <v>0</v>
      </c>
      <c r="N149" s="16">
        <v>0</v>
      </c>
      <c r="O149" s="16">
        <v>0</v>
      </c>
      <c r="P149" s="16">
        <v>0</v>
      </c>
      <c r="Q149" s="16"/>
      <c r="R149" s="16">
        <v>0</v>
      </c>
      <c r="S149" s="16">
        <v>0</v>
      </c>
      <c r="T149" s="16">
        <v>0</v>
      </c>
      <c r="U149" s="16">
        <v>0</v>
      </c>
      <c r="V149" s="16"/>
      <c r="W149" s="16">
        <v>0</v>
      </c>
      <c r="X149" s="16">
        <v>0</v>
      </c>
      <c r="Y149" s="16">
        <v>0</v>
      </c>
      <c r="Z149" s="16">
        <v>0</v>
      </c>
      <c r="AA149" s="16">
        <v>0</v>
      </c>
      <c r="AB149" s="16">
        <v>0</v>
      </c>
      <c r="AC149" s="16">
        <v>0</v>
      </c>
      <c r="AD149" s="16">
        <v>0</v>
      </c>
      <c r="AE149" s="16">
        <v>0</v>
      </c>
      <c r="AF149" s="16">
        <v>0</v>
      </c>
      <c r="AG149" s="16">
        <v>0</v>
      </c>
      <c r="AH149" s="16">
        <v>0</v>
      </c>
      <c r="AI149" s="16"/>
      <c r="AJ149" s="16">
        <v>0</v>
      </c>
      <c r="AK149" s="16">
        <v>0</v>
      </c>
      <c r="AL149" s="16">
        <v>0</v>
      </c>
      <c r="AM149" s="16">
        <v>0</v>
      </c>
      <c r="AN149" s="16">
        <v>0</v>
      </c>
      <c r="AO149" s="16"/>
      <c r="AP149" s="16">
        <v>0</v>
      </c>
      <c r="AQ149" s="16">
        <v>0</v>
      </c>
      <c r="AR149" s="16">
        <v>0</v>
      </c>
      <c r="AS149" s="16"/>
      <c r="AT149" s="16">
        <v>0</v>
      </c>
      <c r="AU149" s="16">
        <v>0</v>
      </c>
      <c r="AV149" s="16">
        <v>0</v>
      </c>
      <c r="AW149" s="16">
        <v>0</v>
      </c>
      <c r="AX149" s="16"/>
      <c r="AY149" s="16">
        <v>0</v>
      </c>
      <c r="AZ149" s="16">
        <v>0</v>
      </c>
      <c r="BA149" s="16"/>
      <c r="BB149" s="16">
        <v>0</v>
      </c>
      <c r="BC149" s="16">
        <v>0</v>
      </c>
      <c r="BD149" s="16">
        <v>0</v>
      </c>
      <c r="BE149" s="16">
        <v>0</v>
      </c>
      <c r="BF149" s="16"/>
      <c r="BG149" s="16">
        <v>0</v>
      </c>
      <c r="BH149" s="16">
        <v>0</v>
      </c>
      <c r="BI149" s="16">
        <v>0</v>
      </c>
      <c r="BJ149" s="16">
        <v>0</v>
      </c>
      <c r="BK149" s="16">
        <v>0</v>
      </c>
      <c r="BL149" s="16">
        <v>0</v>
      </c>
    </row>
    <row r="150" spans="2:64" x14ac:dyDescent="0.35">
      <c r="B150" t="s">
        <v>181</v>
      </c>
      <c r="C150" s="16">
        <v>0</v>
      </c>
      <c r="D150" s="16">
        <v>0</v>
      </c>
      <c r="E150" s="16">
        <v>0</v>
      </c>
      <c r="F150" s="16">
        <v>0</v>
      </c>
      <c r="G150" s="16">
        <v>0</v>
      </c>
      <c r="H150" s="16">
        <v>0</v>
      </c>
      <c r="I150" s="16"/>
      <c r="J150" s="16">
        <v>0</v>
      </c>
      <c r="K150" s="16">
        <v>0</v>
      </c>
      <c r="L150" s="16"/>
      <c r="M150" s="16">
        <v>0</v>
      </c>
      <c r="N150" s="16">
        <v>0</v>
      </c>
      <c r="O150" s="16">
        <v>0</v>
      </c>
      <c r="P150" s="16">
        <v>0</v>
      </c>
      <c r="Q150" s="16"/>
      <c r="R150" s="16">
        <v>0</v>
      </c>
      <c r="S150" s="16">
        <v>0</v>
      </c>
      <c r="T150" s="16">
        <v>0</v>
      </c>
      <c r="U150" s="16">
        <v>0</v>
      </c>
      <c r="V150" s="16"/>
      <c r="W150" s="16">
        <v>0</v>
      </c>
      <c r="X150" s="16">
        <v>0</v>
      </c>
      <c r="Y150" s="16">
        <v>0</v>
      </c>
      <c r="Z150" s="16">
        <v>0</v>
      </c>
      <c r="AA150" s="16">
        <v>0</v>
      </c>
      <c r="AB150" s="16">
        <v>0</v>
      </c>
      <c r="AC150" s="16">
        <v>0</v>
      </c>
      <c r="AD150" s="16">
        <v>0</v>
      </c>
      <c r="AE150" s="16">
        <v>0</v>
      </c>
      <c r="AF150" s="16">
        <v>0</v>
      </c>
      <c r="AG150" s="16">
        <v>0</v>
      </c>
      <c r="AH150" s="16">
        <v>0</v>
      </c>
      <c r="AI150" s="16"/>
      <c r="AJ150" s="16">
        <v>0</v>
      </c>
      <c r="AK150" s="16">
        <v>0</v>
      </c>
      <c r="AL150" s="16">
        <v>0</v>
      </c>
      <c r="AM150" s="16">
        <v>0</v>
      </c>
      <c r="AN150" s="16">
        <v>0</v>
      </c>
      <c r="AO150" s="16"/>
      <c r="AP150" s="16">
        <v>0</v>
      </c>
      <c r="AQ150" s="16">
        <v>0</v>
      </c>
      <c r="AR150" s="16">
        <v>0</v>
      </c>
      <c r="AS150" s="16"/>
      <c r="AT150" s="16">
        <v>0</v>
      </c>
      <c r="AU150" s="16">
        <v>0</v>
      </c>
      <c r="AV150" s="16">
        <v>0</v>
      </c>
      <c r="AW150" s="16">
        <v>0</v>
      </c>
      <c r="AX150" s="16"/>
      <c r="AY150" s="16">
        <v>0</v>
      </c>
      <c r="AZ150" s="16">
        <v>0</v>
      </c>
      <c r="BA150" s="16"/>
      <c r="BB150" s="16">
        <v>0</v>
      </c>
      <c r="BC150" s="16">
        <v>0</v>
      </c>
      <c r="BD150" s="16">
        <v>0</v>
      </c>
      <c r="BE150" s="16">
        <v>0</v>
      </c>
      <c r="BF150" s="16"/>
      <c r="BG150" s="16">
        <v>0</v>
      </c>
      <c r="BH150" s="16">
        <v>0</v>
      </c>
      <c r="BI150" s="16">
        <v>0</v>
      </c>
      <c r="BJ150" s="16">
        <v>0</v>
      </c>
      <c r="BK150" s="16">
        <v>0</v>
      </c>
      <c r="BL150" s="16">
        <v>0</v>
      </c>
    </row>
    <row r="151" spans="2:64" x14ac:dyDescent="0.35">
      <c r="B151" t="s">
        <v>182</v>
      </c>
      <c r="C151" s="16">
        <v>0</v>
      </c>
      <c r="D151" s="16">
        <v>0</v>
      </c>
      <c r="E151" s="16">
        <v>0</v>
      </c>
      <c r="F151" s="16">
        <v>0</v>
      </c>
      <c r="G151" s="16">
        <v>0</v>
      </c>
      <c r="H151" s="16">
        <v>0</v>
      </c>
      <c r="I151" s="16"/>
      <c r="J151" s="16">
        <v>0</v>
      </c>
      <c r="K151" s="16">
        <v>0</v>
      </c>
      <c r="L151" s="16"/>
      <c r="M151" s="16">
        <v>0</v>
      </c>
      <c r="N151" s="16">
        <v>0</v>
      </c>
      <c r="O151" s="16">
        <v>0</v>
      </c>
      <c r="P151" s="16">
        <v>0</v>
      </c>
      <c r="Q151" s="16"/>
      <c r="R151" s="16">
        <v>0</v>
      </c>
      <c r="S151" s="16">
        <v>0</v>
      </c>
      <c r="T151" s="16">
        <v>0</v>
      </c>
      <c r="U151" s="16">
        <v>0</v>
      </c>
      <c r="V151" s="16"/>
      <c r="W151" s="16">
        <v>0</v>
      </c>
      <c r="X151" s="16">
        <v>0</v>
      </c>
      <c r="Y151" s="16">
        <v>0</v>
      </c>
      <c r="Z151" s="16">
        <v>0</v>
      </c>
      <c r="AA151" s="16">
        <v>0</v>
      </c>
      <c r="AB151" s="16">
        <v>0</v>
      </c>
      <c r="AC151" s="16">
        <v>0</v>
      </c>
      <c r="AD151" s="16">
        <v>0</v>
      </c>
      <c r="AE151" s="16">
        <v>0</v>
      </c>
      <c r="AF151" s="16">
        <v>0</v>
      </c>
      <c r="AG151" s="16">
        <v>0</v>
      </c>
      <c r="AH151" s="16">
        <v>0</v>
      </c>
      <c r="AI151" s="16"/>
      <c r="AJ151" s="16">
        <v>0</v>
      </c>
      <c r="AK151" s="16">
        <v>0</v>
      </c>
      <c r="AL151" s="16">
        <v>0</v>
      </c>
      <c r="AM151" s="16">
        <v>0</v>
      </c>
      <c r="AN151" s="16">
        <v>0</v>
      </c>
      <c r="AO151" s="16"/>
      <c r="AP151" s="16">
        <v>0</v>
      </c>
      <c r="AQ151" s="16">
        <v>0</v>
      </c>
      <c r="AR151" s="16">
        <v>0</v>
      </c>
      <c r="AS151" s="16"/>
      <c r="AT151" s="16">
        <v>0</v>
      </c>
      <c r="AU151" s="16">
        <v>0</v>
      </c>
      <c r="AV151" s="16">
        <v>0</v>
      </c>
      <c r="AW151" s="16">
        <v>0</v>
      </c>
      <c r="AX151" s="16"/>
      <c r="AY151" s="16">
        <v>0</v>
      </c>
      <c r="AZ151" s="16">
        <v>0</v>
      </c>
      <c r="BA151" s="16"/>
      <c r="BB151" s="16">
        <v>0</v>
      </c>
      <c r="BC151" s="16">
        <v>0</v>
      </c>
      <c r="BD151" s="16">
        <v>0</v>
      </c>
      <c r="BE151" s="16">
        <v>0</v>
      </c>
      <c r="BF151" s="16"/>
      <c r="BG151" s="16">
        <v>0</v>
      </c>
      <c r="BH151" s="16">
        <v>0</v>
      </c>
      <c r="BI151" s="16">
        <v>0</v>
      </c>
      <c r="BJ151" s="16">
        <v>0</v>
      </c>
      <c r="BK151" s="16">
        <v>0</v>
      </c>
      <c r="BL151" s="16">
        <v>0</v>
      </c>
    </row>
    <row r="152" spans="2:64" x14ac:dyDescent="0.35">
      <c r="B152" t="s">
        <v>183</v>
      </c>
      <c r="C152" s="16">
        <v>0</v>
      </c>
      <c r="D152" s="16">
        <v>0</v>
      </c>
      <c r="E152" s="16">
        <v>0</v>
      </c>
      <c r="F152" s="16">
        <v>0</v>
      </c>
      <c r="G152" s="16">
        <v>0</v>
      </c>
      <c r="H152" s="16">
        <v>0</v>
      </c>
      <c r="I152" s="16"/>
      <c r="J152" s="16">
        <v>0</v>
      </c>
      <c r="K152" s="16">
        <v>0</v>
      </c>
      <c r="L152" s="16"/>
      <c r="M152" s="16">
        <v>0</v>
      </c>
      <c r="N152" s="16">
        <v>0</v>
      </c>
      <c r="O152" s="16">
        <v>0</v>
      </c>
      <c r="P152" s="16">
        <v>0</v>
      </c>
      <c r="Q152" s="16"/>
      <c r="R152" s="16">
        <v>0</v>
      </c>
      <c r="S152" s="16">
        <v>0</v>
      </c>
      <c r="T152" s="16">
        <v>0</v>
      </c>
      <c r="U152" s="16">
        <v>0</v>
      </c>
      <c r="V152" s="16"/>
      <c r="W152" s="16">
        <v>0</v>
      </c>
      <c r="X152" s="16">
        <v>0</v>
      </c>
      <c r="Y152" s="16">
        <v>0</v>
      </c>
      <c r="Z152" s="16">
        <v>0</v>
      </c>
      <c r="AA152" s="16">
        <v>0</v>
      </c>
      <c r="AB152" s="16">
        <v>0</v>
      </c>
      <c r="AC152" s="16">
        <v>0</v>
      </c>
      <c r="AD152" s="16">
        <v>0</v>
      </c>
      <c r="AE152" s="16">
        <v>0</v>
      </c>
      <c r="AF152" s="16">
        <v>0</v>
      </c>
      <c r="AG152" s="16">
        <v>0</v>
      </c>
      <c r="AH152" s="16">
        <v>0</v>
      </c>
      <c r="AI152" s="16"/>
      <c r="AJ152" s="16">
        <v>0</v>
      </c>
      <c r="AK152" s="16">
        <v>0</v>
      </c>
      <c r="AL152" s="16">
        <v>0</v>
      </c>
      <c r="AM152" s="16">
        <v>0</v>
      </c>
      <c r="AN152" s="16">
        <v>0</v>
      </c>
      <c r="AO152" s="16"/>
      <c r="AP152" s="16">
        <v>0</v>
      </c>
      <c r="AQ152" s="16">
        <v>0</v>
      </c>
      <c r="AR152" s="16">
        <v>0</v>
      </c>
      <c r="AS152" s="16"/>
      <c r="AT152" s="16">
        <v>0</v>
      </c>
      <c r="AU152" s="16">
        <v>0</v>
      </c>
      <c r="AV152" s="16">
        <v>0</v>
      </c>
      <c r="AW152" s="16">
        <v>0</v>
      </c>
      <c r="AX152" s="16"/>
      <c r="AY152" s="16">
        <v>0</v>
      </c>
      <c r="AZ152" s="16">
        <v>0</v>
      </c>
      <c r="BA152" s="16"/>
      <c r="BB152" s="16">
        <v>0</v>
      </c>
      <c r="BC152" s="16">
        <v>0</v>
      </c>
      <c r="BD152" s="16">
        <v>0</v>
      </c>
      <c r="BE152" s="16">
        <v>0</v>
      </c>
      <c r="BF152" s="16"/>
      <c r="BG152" s="16">
        <v>0</v>
      </c>
      <c r="BH152" s="16">
        <v>0</v>
      </c>
      <c r="BI152" s="16">
        <v>0</v>
      </c>
      <c r="BJ152" s="16">
        <v>0</v>
      </c>
      <c r="BK152" s="16">
        <v>0</v>
      </c>
      <c r="BL152" s="16">
        <v>0</v>
      </c>
    </row>
    <row r="153" spans="2:64" x14ac:dyDescent="0.35">
      <c r="B153" t="s">
        <v>184</v>
      </c>
      <c r="C153" s="16">
        <v>2.55905511811024E-2</v>
      </c>
      <c r="D153" s="16">
        <v>0</v>
      </c>
      <c r="E153" s="16">
        <v>1.5625E-2</v>
      </c>
      <c r="F153" s="16">
        <v>1.0638297872340399E-2</v>
      </c>
      <c r="G153" s="16">
        <v>1.84049079754601E-2</v>
      </c>
      <c r="H153" s="16">
        <v>5.0632911392405097E-2</v>
      </c>
      <c r="I153" s="16"/>
      <c r="J153" s="16">
        <v>2.0979020979021001E-2</v>
      </c>
      <c r="K153" s="16">
        <v>3.1674208144796399E-2</v>
      </c>
      <c r="L153" s="16"/>
      <c r="M153" s="16">
        <v>3.6184210526315798E-2</v>
      </c>
      <c r="N153" s="16">
        <v>0.01</v>
      </c>
      <c r="O153" s="16">
        <v>0</v>
      </c>
      <c r="P153" s="16">
        <v>0</v>
      </c>
      <c r="Q153" s="16"/>
      <c r="R153" s="16">
        <v>1.2E-2</v>
      </c>
      <c r="S153" s="16">
        <v>1.2345679012345699E-2</v>
      </c>
      <c r="T153" s="16">
        <v>5.8823529411764698E-2</v>
      </c>
      <c r="U153" s="16">
        <v>0</v>
      </c>
      <c r="V153" s="16"/>
      <c r="W153" s="16">
        <v>1.35135135135135E-2</v>
      </c>
      <c r="X153" s="16">
        <v>4.1237113402061903E-2</v>
      </c>
      <c r="Y153" s="16">
        <v>0</v>
      </c>
      <c r="Z153" s="16">
        <v>2.1739130434782601E-2</v>
      </c>
      <c r="AA153" s="16">
        <v>8.1081081081081099E-2</v>
      </c>
      <c r="AB153" s="16">
        <v>2.04081632653061E-2</v>
      </c>
      <c r="AC153" s="16">
        <v>2.04081632653061E-2</v>
      </c>
      <c r="AD153" s="16">
        <v>0</v>
      </c>
      <c r="AE153" s="16">
        <v>0</v>
      </c>
      <c r="AF153" s="16">
        <v>7.1428571428571397E-2</v>
      </c>
      <c r="AG153" s="16">
        <v>0</v>
      </c>
      <c r="AH153" s="16">
        <v>0</v>
      </c>
      <c r="AI153" s="16"/>
      <c r="AJ153" s="16">
        <v>4.47761194029851E-2</v>
      </c>
      <c r="AK153" s="16">
        <v>1.3333333333333299E-2</v>
      </c>
      <c r="AL153" s="16">
        <v>2.8735632183908E-2</v>
      </c>
      <c r="AM153" s="16">
        <v>3.1914893617021302E-2</v>
      </c>
      <c r="AN153" s="16">
        <v>3.7037037037037E-2</v>
      </c>
      <c r="AO153" s="16"/>
      <c r="AP153" s="16">
        <v>2.4861878453038701E-2</v>
      </c>
      <c r="AQ153" s="16">
        <v>2.4E-2</v>
      </c>
      <c r="AR153" s="16">
        <v>4.7619047619047603E-2</v>
      </c>
      <c r="AS153" s="16"/>
      <c r="AT153" s="16">
        <v>7.5757575757575803E-3</v>
      </c>
      <c r="AU153" s="16">
        <v>3.2154340836012901E-2</v>
      </c>
      <c r="AV153" s="16">
        <v>2.2222222222222199E-2</v>
      </c>
      <c r="AW153" s="16">
        <v>0.05</v>
      </c>
      <c r="AX153" s="16"/>
      <c r="AY153" s="16">
        <v>0</v>
      </c>
      <c r="AZ153" s="16">
        <v>2.7600849256900199E-2</v>
      </c>
      <c r="BA153" s="16"/>
      <c r="BB153" s="16">
        <v>0</v>
      </c>
      <c r="BC153" s="16">
        <v>2.3809523809523801E-2</v>
      </c>
      <c r="BD153" s="16">
        <v>3.1152647975077899E-2</v>
      </c>
      <c r="BE153" s="16">
        <v>1.49253731343284E-2</v>
      </c>
      <c r="BF153" s="16"/>
      <c r="BG153" s="16">
        <v>1.6129032258064498E-2</v>
      </c>
      <c r="BH153" s="16">
        <v>2.04081632653061E-2</v>
      </c>
      <c r="BI153" s="16">
        <v>3.37837837837838E-2</v>
      </c>
      <c r="BJ153" s="16">
        <v>0</v>
      </c>
      <c r="BK153" s="16">
        <v>7.4074074074074098E-2</v>
      </c>
      <c r="BL153" s="16">
        <v>0</v>
      </c>
    </row>
    <row r="154" spans="2:64" x14ac:dyDescent="0.35">
      <c r="B154" t="s">
        <v>159</v>
      </c>
      <c r="C154" s="16">
        <v>1.1811023622047201E-2</v>
      </c>
      <c r="D154" s="16">
        <v>0</v>
      </c>
      <c r="E154" s="16">
        <v>1.5625E-2</v>
      </c>
      <c r="F154" s="16">
        <v>0</v>
      </c>
      <c r="G154" s="16">
        <v>1.22699386503067E-2</v>
      </c>
      <c r="H154" s="16">
        <v>1.8987341772151899E-2</v>
      </c>
      <c r="I154" s="16"/>
      <c r="J154" s="16">
        <v>6.9930069930069904E-3</v>
      </c>
      <c r="K154" s="16">
        <v>1.8099547511312201E-2</v>
      </c>
      <c r="L154" s="16"/>
      <c r="M154" s="16">
        <v>3.28947368421053E-3</v>
      </c>
      <c r="N154" s="16">
        <v>0.03</v>
      </c>
      <c r="O154" s="16">
        <v>3.3333333333333298E-2</v>
      </c>
      <c r="P154" s="16">
        <v>0</v>
      </c>
      <c r="Q154" s="16"/>
      <c r="R154" s="16">
        <v>1.2E-2</v>
      </c>
      <c r="S154" s="16">
        <v>2.4691358024691398E-2</v>
      </c>
      <c r="T154" s="16">
        <v>6.5359477124183E-3</v>
      </c>
      <c r="U154" s="16">
        <v>0</v>
      </c>
      <c r="V154" s="16"/>
      <c r="W154" s="16">
        <v>1.35135135135135E-2</v>
      </c>
      <c r="X154" s="16">
        <v>0</v>
      </c>
      <c r="Y154" s="16">
        <v>3.8461538461538498E-2</v>
      </c>
      <c r="Z154" s="16">
        <v>0</v>
      </c>
      <c r="AA154" s="16">
        <v>2.7027027027027001E-2</v>
      </c>
      <c r="AB154" s="16">
        <v>2.04081632653061E-2</v>
      </c>
      <c r="AC154" s="16">
        <v>0</v>
      </c>
      <c r="AD154" s="16">
        <v>5.5555555555555601E-2</v>
      </c>
      <c r="AE154" s="16">
        <v>0</v>
      </c>
      <c r="AF154" s="16">
        <v>0</v>
      </c>
      <c r="AG154" s="16">
        <v>0</v>
      </c>
      <c r="AH154" s="16">
        <v>0</v>
      </c>
      <c r="AI154" s="16"/>
      <c r="AJ154" s="16">
        <v>1.49253731343284E-2</v>
      </c>
      <c r="AK154" s="16">
        <v>5.3333333333333302E-2</v>
      </c>
      <c r="AL154" s="16">
        <v>5.74712643678161E-3</v>
      </c>
      <c r="AM154" s="16">
        <v>0</v>
      </c>
      <c r="AN154" s="16">
        <v>0</v>
      </c>
      <c r="AO154" s="16"/>
      <c r="AP154" s="16">
        <v>1.38121546961326E-2</v>
      </c>
      <c r="AQ154" s="16">
        <v>8.0000000000000002E-3</v>
      </c>
      <c r="AR154" s="16">
        <v>0</v>
      </c>
      <c r="AS154" s="16"/>
      <c r="AT154" s="16">
        <v>7.5757575757575803E-3</v>
      </c>
      <c r="AU154" s="16">
        <v>3.21543408360129E-3</v>
      </c>
      <c r="AV154" s="16">
        <v>0</v>
      </c>
      <c r="AW154" s="16">
        <v>0.2</v>
      </c>
      <c r="AX154" s="16"/>
      <c r="AY154" s="16">
        <v>2.7027027027027001E-2</v>
      </c>
      <c r="AZ154" s="16">
        <v>1.0615711252653899E-2</v>
      </c>
      <c r="BA154" s="16"/>
      <c r="BB154" s="16">
        <v>0</v>
      </c>
      <c r="BC154" s="16">
        <v>0</v>
      </c>
      <c r="BD154" s="16">
        <v>0</v>
      </c>
      <c r="BE154" s="16">
        <v>8.9552238805970102E-2</v>
      </c>
      <c r="BF154" s="16"/>
      <c r="BG154" s="16">
        <v>3.2258064516128997E-2</v>
      </c>
      <c r="BH154" s="16">
        <v>8.1632653061224497E-3</v>
      </c>
      <c r="BI154" s="16">
        <v>6.7567567567567597E-3</v>
      </c>
      <c r="BJ154" s="16">
        <v>0</v>
      </c>
      <c r="BK154" s="16">
        <v>0</v>
      </c>
      <c r="BL154" s="16">
        <v>0.33333333333333298</v>
      </c>
    </row>
    <row r="155" spans="2:64" x14ac:dyDescent="0.35">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row>
    <row r="156" spans="2:64" x14ac:dyDescent="0.35">
      <c r="B156" s="5" t="s">
        <v>192</v>
      </c>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row>
    <row r="157" spans="2:64" x14ac:dyDescent="0.35">
      <c r="B157" s="23" t="s">
        <v>97</v>
      </c>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row>
    <row r="158" spans="2:64" x14ac:dyDescent="0.35">
      <c r="B158" t="s">
        <v>186</v>
      </c>
      <c r="C158" s="16">
        <v>4.5275590551181098E-2</v>
      </c>
      <c r="D158" s="16">
        <v>0</v>
      </c>
      <c r="E158" s="16">
        <v>4.6875E-2</v>
      </c>
      <c r="F158" s="16">
        <v>1.0638297872340399E-2</v>
      </c>
      <c r="G158" s="16">
        <v>5.5214723926380403E-2</v>
      </c>
      <c r="H158" s="16">
        <v>6.3291139240506306E-2</v>
      </c>
      <c r="I158" s="16"/>
      <c r="J158" s="16">
        <v>4.8951048951049E-2</v>
      </c>
      <c r="K158" s="16">
        <v>4.0723981900452497E-2</v>
      </c>
      <c r="L158" s="16"/>
      <c r="M158" s="16">
        <v>4.9342105263157902E-2</v>
      </c>
      <c r="N158" s="16">
        <v>0.04</v>
      </c>
      <c r="O158" s="16">
        <v>1.6666666666666701E-2</v>
      </c>
      <c r="P158" s="16">
        <v>7.4999999999999997E-2</v>
      </c>
      <c r="Q158" s="16"/>
      <c r="R158" s="16">
        <v>0.02</v>
      </c>
      <c r="S158" s="16">
        <v>9.8765432098765399E-2</v>
      </c>
      <c r="T158" s="16">
        <v>5.22875816993464E-2</v>
      </c>
      <c r="U158" s="16">
        <v>8.3333333333333301E-2</v>
      </c>
      <c r="V158" s="16"/>
      <c r="W158" s="16">
        <v>4.0540540540540501E-2</v>
      </c>
      <c r="X158" s="16">
        <v>4.1237113402061903E-2</v>
      </c>
      <c r="Y158" s="16">
        <v>5.7692307692307702E-2</v>
      </c>
      <c r="Z158" s="16">
        <v>4.3478260869565202E-2</v>
      </c>
      <c r="AA158" s="16">
        <v>2.7027027027027001E-2</v>
      </c>
      <c r="AB158" s="16">
        <v>6.1224489795918401E-2</v>
      </c>
      <c r="AC158" s="16">
        <v>4.08163265306122E-2</v>
      </c>
      <c r="AD158" s="16">
        <v>0</v>
      </c>
      <c r="AE158" s="16">
        <v>2.8571428571428598E-2</v>
      </c>
      <c r="AF158" s="16">
        <v>0.14285714285714299</v>
      </c>
      <c r="AG158" s="16">
        <v>0</v>
      </c>
      <c r="AH158" s="16">
        <v>0</v>
      </c>
      <c r="AI158" s="16"/>
      <c r="AJ158" s="16">
        <v>4.47761194029851E-2</v>
      </c>
      <c r="AK158" s="16">
        <v>5.3333333333333302E-2</v>
      </c>
      <c r="AL158" s="16">
        <v>3.4482758620689703E-2</v>
      </c>
      <c r="AM158" s="16">
        <v>2.1276595744680899E-2</v>
      </c>
      <c r="AN158" s="16">
        <v>7.4074074074074098E-2</v>
      </c>
      <c r="AO158" s="16"/>
      <c r="AP158" s="16">
        <v>5.8011049723756897E-2</v>
      </c>
      <c r="AQ158" s="16">
        <v>1.6E-2</v>
      </c>
      <c r="AR158" s="16">
        <v>0</v>
      </c>
      <c r="AS158" s="16"/>
      <c r="AT158" s="16">
        <v>7.5757575757575803E-3</v>
      </c>
      <c r="AU158" s="16">
        <v>5.1446945337620599E-2</v>
      </c>
      <c r="AV158" s="16">
        <v>4.4444444444444398E-2</v>
      </c>
      <c r="AW158" s="16">
        <v>0.2</v>
      </c>
      <c r="AX158" s="16"/>
      <c r="AY158" s="16">
        <v>2.7027027027027001E-2</v>
      </c>
      <c r="AZ158" s="16">
        <v>4.67091295116773E-2</v>
      </c>
      <c r="BA158" s="16"/>
      <c r="BB158" s="16">
        <v>0</v>
      </c>
      <c r="BC158" s="16">
        <v>4.7619047619047603E-2</v>
      </c>
      <c r="BD158" s="16">
        <v>3.7383177570093497E-2</v>
      </c>
      <c r="BE158" s="16">
        <v>0.104477611940299</v>
      </c>
      <c r="BF158" s="16"/>
      <c r="BG158" s="16">
        <v>6.4516129032258104E-2</v>
      </c>
      <c r="BH158" s="16">
        <v>2.8571428571428598E-2</v>
      </c>
      <c r="BI158" s="16">
        <v>5.4054054054054099E-2</v>
      </c>
      <c r="BJ158" s="16">
        <v>0.13043478260869601</v>
      </c>
      <c r="BK158" s="16">
        <v>3.7037037037037E-2</v>
      </c>
      <c r="BL158" s="16">
        <v>0</v>
      </c>
    </row>
    <row r="159" spans="2:64" x14ac:dyDescent="0.35">
      <c r="B159" t="s">
        <v>187</v>
      </c>
      <c r="C159" s="16">
        <v>0.40551181102362199</v>
      </c>
      <c r="D159" s="16">
        <v>0.44827586206896602</v>
      </c>
      <c r="E159" s="16">
        <v>0.390625</v>
      </c>
      <c r="F159" s="16">
        <v>0.40425531914893598</v>
      </c>
      <c r="G159" s="16">
        <v>0.38650306748466301</v>
      </c>
      <c r="H159" s="16">
        <v>0.424050632911392</v>
      </c>
      <c r="I159" s="16"/>
      <c r="J159" s="16">
        <v>0.40909090909090901</v>
      </c>
      <c r="K159" s="16">
        <v>0.39819004524886897</v>
      </c>
      <c r="L159" s="16"/>
      <c r="M159" s="16">
        <v>0.37171052631578899</v>
      </c>
      <c r="N159" s="16">
        <v>0.43</v>
      </c>
      <c r="O159" s="16">
        <v>0.53333333333333299</v>
      </c>
      <c r="P159" s="16">
        <v>0.4</v>
      </c>
      <c r="Q159" s="16"/>
      <c r="R159" s="16">
        <v>0.41199999999999998</v>
      </c>
      <c r="S159" s="16">
        <v>0.39506172839506198</v>
      </c>
      <c r="T159" s="16">
        <v>0.41176470588235298</v>
      </c>
      <c r="U159" s="16">
        <v>0.33333333333333298</v>
      </c>
      <c r="V159" s="16"/>
      <c r="W159" s="16">
        <v>0.31081081081081102</v>
      </c>
      <c r="X159" s="16">
        <v>0.37113402061855699</v>
      </c>
      <c r="Y159" s="16">
        <v>0.32692307692307698</v>
      </c>
      <c r="Z159" s="16">
        <v>0.565217391304348</v>
      </c>
      <c r="AA159" s="16">
        <v>0.51351351351351304</v>
      </c>
      <c r="AB159" s="16">
        <v>0.40816326530612201</v>
      </c>
      <c r="AC159" s="16">
        <v>0.38775510204081598</v>
      </c>
      <c r="AD159" s="16">
        <v>0.55555555555555602</v>
      </c>
      <c r="AE159" s="16">
        <v>0.48571428571428599</v>
      </c>
      <c r="AF159" s="16">
        <v>0.35714285714285698</v>
      </c>
      <c r="AG159" s="16">
        <v>0.35</v>
      </c>
      <c r="AH159" s="16">
        <v>0.66666666666666696</v>
      </c>
      <c r="AI159" s="16"/>
      <c r="AJ159" s="16">
        <v>0.38805970149253699</v>
      </c>
      <c r="AK159" s="16">
        <v>0.42666666666666703</v>
      </c>
      <c r="AL159" s="16">
        <v>0.35057471264367801</v>
      </c>
      <c r="AM159" s="16">
        <v>0.43617021276595702</v>
      </c>
      <c r="AN159" s="16">
        <v>0.48148148148148101</v>
      </c>
      <c r="AO159" s="16"/>
      <c r="AP159" s="16">
        <v>0.41436464088397801</v>
      </c>
      <c r="AQ159" s="16">
        <v>0.41599999999999998</v>
      </c>
      <c r="AR159" s="16">
        <v>0.19047619047618999</v>
      </c>
      <c r="AS159" s="16"/>
      <c r="AT159" s="16">
        <v>0.37121212121212099</v>
      </c>
      <c r="AU159" s="16">
        <v>0.42765273311897101</v>
      </c>
      <c r="AV159" s="16">
        <v>0.422222222222222</v>
      </c>
      <c r="AW159" s="16">
        <v>0.25</v>
      </c>
      <c r="AX159" s="16"/>
      <c r="AY159" s="16">
        <v>0.35135135135135098</v>
      </c>
      <c r="AZ159" s="16">
        <v>0.40976645435244202</v>
      </c>
      <c r="BA159" s="16"/>
      <c r="BB159" s="16">
        <v>0.194444444444444</v>
      </c>
      <c r="BC159" s="16">
        <v>0.40476190476190499</v>
      </c>
      <c r="BD159" s="16">
        <v>0.44236760124610602</v>
      </c>
      <c r="BE159" s="16">
        <v>0.34328358208955201</v>
      </c>
      <c r="BF159" s="16"/>
      <c r="BG159" s="16">
        <v>0.5</v>
      </c>
      <c r="BH159" s="16">
        <v>0.38367346938775498</v>
      </c>
      <c r="BI159" s="16">
        <v>0.38513513513513498</v>
      </c>
      <c r="BJ159" s="16">
        <v>0.34782608695652201</v>
      </c>
      <c r="BK159" s="16">
        <v>0.55555555555555602</v>
      </c>
      <c r="BL159" s="16">
        <v>0.33333333333333298</v>
      </c>
    </row>
    <row r="160" spans="2:64" x14ac:dyDescent="0.35">
      <c r="B160" t="s">
        <v>188</v>
      </c>
      <c r="C160" s="16">
        <v>0.38385826771653497</v>
      </c>
      <c r="D160" s="16">
        <v>0.31034482758620702</v>
      </c>
      <c r="E160" s="16">
        <v>0.359375</v>
      </c>
      <c r="F160" s="16">
        <v>0.46808510638297901</v>
      </c>
      <c r="G160" s="16">
        <v>0.41717791411042898</v>
      </c>
      <c r="H160" s="16">
        <v>0.322784810126582</v>
      </c>
      <c r="I160" s="16"/>
      <c r="J160" s="16">
        <v>0.37062937062937101</v>
      </c>
      <c r="K160" s="16">
        <v>0.40271493212669701</v>
      </c>
      <c r="L160" s="16"/>
      <c r="M160" s="16">
        <v>0.43092105263157898</v>
      </c>
      <c r="N160" s="16">
        <v>0.31</v>
      </c>
      <c r="O160" s="16">
        <v>0.31666666666666698</v>
      </c>
      <c r="P160" s="16">
        <v>0.32500000000000001</v>
      </c>
      <c r="Q160" s="16"/>
      <c r="R160" s="16">
        <v>0.38800000000000001</v>
      </c>
      <c r="S160" s="16">
        <v>0.37037037037037002</v>
      </c>
      <c r="T160" s="16">
        <v>0.37908496732026098</v>
      </c>
      <c r="U160" s="16">
        <v>0.41666666666666702</v>
      </c>
      <c r="V160" s="16"/>
      <c r="W160" s="16">
        <v>0.36486486486486502</v>
      </c>
      <c r="X160" s="16">
        <v>0.38144329896907198</v>
      </c>
      <c r="Y160" s="16">
        <v>0.42307692307692302</v>
      </c>
      <c r="Z160" s="16">
        <v>0.34782608695652201</v>
      </c>
      <c r="AA160" s="16">
        <v>0.32432432432432401</v>
      </c>
      <c r="AB160" s="16">
        <v>0.32653061224489799</v>
      </c>
      <c r="AC160" s="16">
        <v>0.469387755102041</v>
      </c>
      <c r="AD160" s="16">
        <v>0.27777777777777801</v>
      </c>
      <c r="AE160" s="16">
        <v>0.34285714285714303</v>
      </c>
      <c r="AF160" s="16">
        <v>0.42857142857142899</v>
      </c>
      <c r="AG160" s="16">
        <v>0.6</v>
      </c>
      <c r="AH160" s="16">
        <v>0.33333333333333298</v>
      </c>
      <c r="AI160" s="16"/>
      <c r="AJ160" s="16">
        <v>0.37313432835820898</v>
      </c>
      <c r="AK160" s="16">
        <v>0.293333333333333</v>
      </c>
      <c r="AL160" s="16">
        <v>0.45402298850574702</v>
      </c>
      <c r="AM160" s="16">
        <v>0.40425531914893598</v>
      </c>
      <c r="AN160" s="16">
        <v>0.25925925925925902</v>
      </c>
      <c r="AO160" s="16"/>
      <c r="AP160" s="16">
        <v>0.37845303867403302</v>
      </c>
      <c r="AQ160" s="16">
        <v>0.39200000000000002</v>
      </c>
      <c r="AR160" s="16">
        <v>0.42857142857142899</v>
      </c>
      <c r="AS160" s="16"/>
      <c r="AT160" s="16">
        <v>0.42424242424242398</v>
      </c>
      <c r="AU160" s="16">
        <v>0.36977491961414799</v>
      </c>
      <c r="AV160" s="16">
        <v>0.4</v>
      </c>
      <c r="AW160" s="16">
        <v>0.3</v>
      </c>
      <c r="AX160" s="16"/>
      <c r="AY160" s="16">
        <v>0.32432432432432401</v>
      </c>
      <c r="AZ160" s="16">
        <v>0.388535031847134</v>
      </c>
      <c r="BA160" s="16"/>
      <c r="BB160" s="16">
        <v>0.5</v>
      </c>
      <c r="BC160" s="16">
        <v>0.38095238095238099</v>
      </c>
      <c r="BD160" s="16">
        <v>0.38317757009345799</v>
      </c>
      <c r="BE160" s="16">
        <v>0.328358208955224</v>
      </c>
      <c r="BF160" s="16"/>
      <c r="BG160" s="16">
        <v>0.25806451612903197</v>
      </c>
      <c r="BH160" s="16">
        <v>0.43673469387755098</v>
      </c>
      <c r="BI160" s="16">
        <v>0.36486486486486502</v>
      </c>
      <c r="BJ160" s="16">
        <v>0.39130434782608697</v>
      </c>
      <c r="BK160" s="16">
        <v>0.296296296296296</v>
      </c>
      <c r="BL160" s="16">
        <v>0.33333333333333298</v>
      </c>
    </row>
    <row r="161" spans="2:64" x14ac:dyDescent="0.35">
      <c r="B161" t="s">
        <v>189</v>
      </c>
      <c r="C161" s="16">
        <v>8.2677165354330701E-2</v>
      </c>
      <c r="D161" s="16">
        <v>0.13793103448275901</v>
      </c>
      <c r="E161" s="16">
        <v>4.6875E-2</v>
      </c>
      <c r="F161" s="16">
        <v>6.3829787234042507E-2</v>
      </c>
      <c r="G161" s="16">
        <v>5.5214723926380403E-2</v>
      </c>
      <c r="H161" s="16">
        <v>0.126582278481013</v>
      </c>
      <c r="I161" s="16"/>
      <c r="J161" s="16">
        <v>9.4405594405594401E-2</v>
      </c>
      <c r="K161" s="16">
        <v>6.7873303167420795E-2</v>
      </c>
      <c r="L161" s="16"/>
      <c r="M161" s="16">
        <v>9.2105263157894704E-2</v>
      </c>
      <c r="N161" s="16">
        <v>0.08</v>
      </c>
      <c r="O161" s="16">
        <v>3.3333333333333298E-2</v>
      </c>
      <c r="P161" s="16">
        <v>7.4999999999999997E-2</v>
      </c>
      <c r="Q161" s="16"/>
      <c r="R161" s="16">
        <v>7.1999999999999995E-2</v>
      </c>
      <c r="S161" s="16">
        <v>7.4074074074074098E-2</v>
      </c>
      <c r="T161" s="16">
        <v>9.8039215686274495E-2</v>
      </c>
      <c r="U161" s="16">
        <v>0.125</v>
      </c>
      <c r="V161" s="16"/>
      <c r="W161" s="16">
        <v>0.17567567567567599</v>
      </c>
      <c r="X161" s="16">
        <v>0.10309278350515499</v>
      </c>
      <c r="Y161" s="16">
        <v>9.6153846153846201E-2</v>
      </c>
      <c r="Z161" s="16">
        <v>4.3478260869565202E-2</v>
      </c>
      <c r="AA161" s="16">
        <v>5.4054054054054099E-2</v>
      </c>
      <c r="AB161" s="16">
        <v>4.08163265306122E-2</v>
      </c>
      <c r="AC161" s="16">
        <v>8.1632653061224497E-2</v>
      </c>
      <c r="AD161" s="16">
        <v>5.5555555555555601E-2</v>
      </c>
      <c r="AE161" s="16">
        <v>5.7142857142857099E-2</v>
      </c>
      <c r="AF161" s="16">
        <v>3.5714285714285698E-2</v>
      </c>
      <c r="AG161" s="16">
        <v>0</v>
      </c>
      <c r="AH161" s="16">
        <v>0</v>
      </c>
      <c r="AI161" s="16"/>
      <c r="AJ161" s="16">
        <v>5.9701492537313397E-2</v>
      </c>
      <c r="AK161" s="16">
        <v>9.3333333333333296E-2</v>
      </c>
      <c r="AL161" s="16">
        <v>9.1954022988505704E-2</v>
      </c>
      <c r="AM161" s="16">
        <v>7.4468085106383003E-2</v>
      </c>
      <c r="AN161" s="16">
        <v>0.11111111111111099</v>
      </c>
      <c r="AO161" s="16"/>
      <c r="AP161" s="16">
        <v>6.6298342541436503E-2</v>
      </c>
      <c r="AQ161" s="16">
        <v>9.6000000000000002E-2</v>
      </c>
      <c r="AR161" s="16">
        <v>0.28571428571428598</v>
      </c>
      <c r="AS161" s="16"/>
      <c r="AT161" s="16">
        <v>6.8181818181818205E-2</v>
      </c>
      <c r="AU161" s="16">
        <v>9.3247588424437297E-2</v>
      </c>
      <c r="AV161" s="16">
        <v>8.8888888888888906E-2</v>
      </c>
      <c r="AW161" s="16">
        <v>0</v>
      </c>
      <c r="AX161" s="16"/>
      <c r="AY161" s="16">
        <v>0.18918918918918901</v>
      </c>
      <c r="AZ161" s="16">
        <v>7.4309978768577506E-2</v>
      </c>
      <c r="BA161" s="16"/>
      <c r="BB161" s="16">
        <v>0.11111111111111099</v>
      </c>
      <c r="BC161" s="16">
        <v>0.119047619047619</v>
      </c>
      <c r="BD161" s="16">
        <v>7.7881619937694699E-2</v>
      </c>
      <c r="BE161" s="16">
        <v>4.47761194029851E-2</v>
      </c>
      <c r="BF161" s="16"/>
      <c r="BG161" s="16">
        <v>3.2258064516128997E-2</v>
      </c>
      <c r="BH161" s="16">
        <v>9.7959183673469397E-2</v>
      </c>
      <c r="BI161" s="16">
        <v>9.45945945945946E-2</v>
      </c>
      <c r="BJ161" s="16">
        <v>4.3478260869565202E-2</v>
      </c>
      <c r="BK161" s="16">
        <v>3.7037037037037E-2</v>
      </c>
      <c r="BL161" s="16">
        <v>0</v>
      </c>
    </row>
    <row r="162" spans="2:64" x14ac:dyDescent="0.35">
      <c r="B162" t="s">
        <v>190</v>
      </c>
      <c r="C162" s="16">
        <v>4.7244094488188997E-2</v>
      </c>
      <c r="D162" s="16">
        <v>0.10344827586206901</v>
      </c>
      <c r="E162" s="16">
        <v>0.125</v>
      </c>
      <c r="F162" s="16">
        <v>4.2553191489361701E-2</v>
      </c>
      <c r="G162" s="16">
        <v>4.2944785276073601E-2</v>
      </c>
      <c r="H162" s="16">
        <v>1.26582278481013E-2</v>
      </c>
      <c r="I162" s="16"/>
      <c r="J162" s="16">
        <v>3.8461538461538498E-2</v>
      </c>
      <c r="K162" s="16">
        <v>5.8823529411764698E-2</v>
      </c>
      <c r="L162" s="16"/>
      <c r="M162" s="16">
        <v>4.2763157894736802E-2</v>
      </c>
      <c r="N162" s="16">
        <v>0.06</v>
      </c>
      <c r="O162" s="16">
        <v>3.3333333333333298E-2</v>
      </c>
      <c r="P162" s="16">
        <v>7.4999999999999997E-2</v>
      </c>
      <c r="Q162" s="16"/>
      <c r="R162" s="16">
        <v>6.8000000000000005E-2</v>
      </c>
      <c r="S162" s="16">
        <v>3.7037037037037E-2</v>
      </c>
      <c r="T162" s="16">
        <v>1.9607843137254902E-2</v>
      </c>
      <c r="U162" s="16">
        <v>4.1666666666666699E-2</v>
      </c>
      <c r="V162" s="16"/>
      <c r="W162" s="16">
        <v>6.7567567567567599E-2</v>
      </c>
      <c r="X162" s="16">
        <v>7.2164948453608199E-2</v>
      </c>
      <c r="Y162" s="16">
        <v>5.7692307692307702E-2</v>
      </c>
      <c r="Z162" s="16">
        <v>0</v>
      </c>
      <c r="AA162" s="16">
        <v>0</v>
      </c>
      <c r="AB162" s="16">
        <v>0.102040816326531</v>
      </c>
      <c r="AC162" s="16">
        <v>2.04081632653061E-2</v>
      </c>
      <c r="AD162" s="16">
        <v>0</v>
      </c>
      <c r="AE162" s="16">
        <v>2.8571428571428598E-2</v>
      </c>
      <c r="AF162" s="16">
        <v>3.5714285714285698E-2</v>
      </c>
      <c r="AG162" s="16">
        <v>0.05</v>
      </c>
      <c r="AH162" s="16">
        <v>0</v>
      </c>
      <c r="AI162" s="16"/>
      <c r="AJ162" s="16">
        <v>4.47761194029851E-2</v>
      </c>
      <c r="AK162" s="16">
        <v>5.3333333333333302E-2</v>
      </c>
      <c r="AL162" s="16">
        <v>4.5977011494252901E-2</v>
      </c>
      <c r="AM162" s="16">
        <v>6.3829787234042507E-2</v>
      </c>
      <c r="AN162" s="16">
        <v>3.7037037037037E-2</v>
      </c>
      <c r="AO162" s="16"/>
      <c r="AP162" s="16">
        <v>4.9723756906077297E-2</v>
      </c>
      <c r="AQ162" s="16">
        <v>4.8000000000000001E-2</v>
      </c>
      <c r="AR162" s="16">
        <v>0</v>
      </c>
      <c r="AS162" s="16"/>
      <c r="AT162" s="16">
        <v>8.3333333333333301E-2</v>
      </c>
      <c r="AU162" s="16">
        <v>3.53697749196141E-2</v>
      </c>
      <c r="AV162" s="16">
        <v>4.4444444444444398E-2</v>
      </c>
      <c r="AW162" s="16">
        <v>0</v>
      </c>
      <c r="AX162" s="16"/>
      <c r="AY162" s="16">
        <v>5.4054054054054099E-2</v>
      </c>
      <c r="AZ162" s="16">
        <v>4.67091295116773E-2</v>
      </c>
      <c r="BA162" s="16"/>
      <c r="BB162" s="16">
        <v>0.16666666666666699</v>
      </c>
      <c r="BC162" s="16">
        <v>2.3809523809523801E-2</v>
      </c>
      <c r="BD162" s="16">
        <v>4.3613707165108997E-2</v>
      </c>
      <c r="BE162" s="16">
        <v>2.9850746268656699E-2</v>
      </c>
      <c r="BF162" s="16"/>
      <c r="BG162" s="16">
        <v>8.0645161290322606E-2</v>
      </c>
      <c r="BH162" s="16">
        <v>2.8571428571428598E-2</v>
      </c>
      <c r="BI162" s="16">
        <v>6.7567567567567599E-2</v>
      </c>
      <c r="BJ162" s="16">
        <v>4.3478260869565202E-2</v>
      </c>
      <c r="BK162" s="16">
        <v>3.7037037037037E-2</v>
      </c>
      <c r="BL162" s="16">
        <v>0</v>
      </c>
    </row>
    <row r="163" spans="2:64" x14ac:dyDescent="0.35">
      <c r="B163" t="s">
        <v>191</v>
      </c>
      <c r="C163" s="16">
        <v>1.1811023622047201E-2</v>
      </c>
      <c r="D163" s="16">
        <v>0</v>
      </c>
      <c r="E163" s="16">
        <v>0</v>
      </c>
      <c r="F163" s="16">
        <v>1.0638297872340399E-2</v>
      </c>
      <c r="G163" s="16">
        <v>1.84049079754601E-2</v>
      </c>
      <c r="H163" s="16">
        <v>1.26582278481013E-2</v>
      </c>
      <c r="I163" s="16"/>
      <c r="J163" s="16">
        <v>1.7482517482517501E-2</v>
      </c>
      <c r="K163" s="16">
        <v>4.5248868778280504E-3</v>
      </c>
      <c r="L163" s="16"/>
      <c r="M163" s="16">
        <v>9.8684210526315801E-3</v>
      </c>
      <c r="N163" s="16">
        <v>0.01</v>
      </c>
      <c r="O163" s="16">
        <v>1.6666666666666701E-2</v>
      </c>
      <c r="P163" s="16">
        <v>2.5000000000000001E-2</v>
      </c>
      <c r="Q163" s="16"/>
      <c r="R163" s="16">
        <v>1.6E-2</v>
      </c>
      <c r="S163" s="16">
        <v>0</v>
      </c>
      <c r="T163" s="16">
        <v>1.30718954248366E-2</v>
      </c>
      <c r="U163" s="16">
        <v>0</v>
      </c>
      <c r="V163" s="16"/>
      <c r="W163" s="16">
        <v>1.35135135135135E-2</v>
      </c>
      <c r="X163" s="16">
        <v>3.09278350515464E-2</v>
      </c>
      <c r="Y163" s="16">
        <v>0</v>
      </c>
      <c r="Z163" s="16">
        <v>0</v>
      </c>
      <c r="AA163" s="16">
        <v>2.7027027027027001E-2</v>
      </c>
      <c r="AB163" s="16">
        <v>0</v>
      </c>
      <c r="AC163" s="16">
        <v>0</v>
      </c>
      <c r="AD163" s="16">
        <v>0</v>
      </c>
      <c r="AE163" s="16">
        <v>2.8571428571428598E-2</v>
      </c>
      <c r="AF163" s="16">
        <v>0</v>
      </c>
      <c r="AG163" s="16">
        <v>0</v>
      </c>
      <c r="AH163" s="16">
        <v>0</v>
      </c>
      <c r="AI163" s="16"/>
      <c r="AJ163" s="16">
        <v>2.9850746268656699E-2</v>
      </c>
      <c r="AK163" s="16">
        <v>0</v>
      </c>
      <c r="AL163" s="16">
        <v>1.1494252873563199E-2</v>
      </c>
      <c r="AM163" s="16">
        <v>0</v>
      </c>
      <c r="AN163" s="16">
        <v>3.7037037037037E-2</v>
      </c>
      <c r="AO163" s="16"/>
      <c r="AP163" s="16">
        <v>5.5248618784530402E-3</v>
      </c>
      <c r="AQ163" s="16">
        <v>1.6E-2</v>
      </c>
      <c r="AR163" s="16">
        <v>9.5238095238095205E-2</v>
      </c>
      <c r="AS163" s="16"/>
      <c r="AT163" s="16">
        <v>2.27272727272727E-2</v>
      </c>
      <c r="AU163" s="16">
        <v>9.6463022508038593E-3</v>
      </c>
      <c r="AV163" s="16">
        <v>0</v>
      </c>
      <c r="AW163" s="16">
        <v>0</v>
      </c>
      <c r="AX163" s="16"/>
      <c r="AY163" s="16">
        <v>2.7027027027027001E-2</v>
      </c>
      <c r="AZ163" s="16">
        <v>1.0615711252653899E-2</v>
      </c>
      <c r="BA163" s="16"/>
      <c r="BB163" s="16">
        <v>2.7777777777777801E-2</v>
      </c>
      <c r="BC163" s="16">
        <v>2.3809523809523801E-2</v>
      </c>
      <c r="BD163" s="16">
        <v>6.2305295950155796E-3</v>
      </c>
      <c r="BE163" s="16">
        <v>1.49253731343284E-2</v>
      </c>
      <c r="BF163" s="16"/>
      <c r="BG163" s="16">
        <v>1.6129032258064498E-2</v>
      </c>
      <c r="BH163" s="16">
        <v>1.2244897959183701E-2</v>
      </c>
      <c r="BI163" s="16">
        <v>6.7567567567567597E-3</v>
      </c>
      <c r="BJ163" s="16">
        <v>0</v>
      </c>
      <c r="BK163" s="16">
        <v>3.7037037037037E-2</v>
      </c>
      <c r="BL163" s="16">
        <v>0</v>
      </c>
    </row>
    <row r="164" spans="2:64" x14ac:dyDescent="0.35">
      <c r="B164" t="s">
        <v>159</v>
      </c>
      <c r="C164" s="16">
        <v>2.3622047244094498E-2</v>
      </c>
      <c r="D164" s="16">
        <v>0</v>
      </c>
      <c r="E164" s="16">
        <v>3.125E-2</v>
      </c>
      <c r="F164" s="16">
        <v>0</v>
      </c>
      <c r="G164" s="16">
        <v>2.4539877300613501E-2</v>
      </c>
      <c r="H164" s="16">
        <v>3.7974683544303799E-2</v>
      </c>
      <c r="I164" s="16"/>
      <c r="J164" s="16">
        <v>2.0979020979021001E-2</v>
      </c>
      <c r="K164" s="16">
        <v>2.7149321266968299E-2</v>
      </c>
      <c r="L164" s="16"/>
      <c r="M164" s="16">
        <v>3.28947368421053E-3</v>
      </c>
      <c r="N164" s="16">
        <v>7.0000000000000007E-2</v>
      </c>
      <c r="O164" s="16">
        <v>0.05</v>
      </c>
      <c r="P164" s="16">
        <v>2.5000000000000001E-2</v>
      </c>
      <c r="Q164" s="16"/>
      <c r="R164" s="16">
        <v>2.4E-2</v>
      </c>
      <c r="S164" s="16">
        <v>2.4691358024691398E-2</v>
      </c>
      <c r="T164" s="16">
        <v>2.61437908496732E-2</v>
      </c>
      <c r="U164" s="16">
        <v>0</v>
      </c>
      <c r="V164" s="16"/>
      <c r="W164" s="16">
        <v>2.7027027027027001E-2</v>
      </c>
      <c r="X164" s="16">
        <v>0</v>
      </c>
      <c r="Y164" s="16">
        <v>3.8461538461538498E-2</v>
      </c>
      <c r="Z164" s="16">
        <v>0</v>
      </c>
      <c r="AA164" s="16">
        <v>5.4054054054054099E-2</v>
      </c>
      <c r="AB164" s="16">
        <v>6.1224489795918401E-2</v>
      </c>
      <c r="AC164" s="16">
        <v>0</v>
      </c>
      <c r="AD164" s="16">
        <v>0.11111111111111099</v>
      </c>
      <c r="AE164" s="16">
        <v>2.8571428571428598E-2</v>
      </c>
      <c r="AF164" s="16">
        <v>0</v>
      </c>
      <c r="AG164" s="16">
        <v>0</v>
      </c>
      <c r="AH164" s="16">
        <v>0</v>
      </c>
      <c r="AI164" s="16"/>
      <c r="AJ164" s="16">
        <v>5.9701492537313397E-2</v>
      </c>
      <c r="AK164" s="16">
        <v>0.08</v>
      </c>
      <c r="AL164" s="16">
        <v>1.1494252873563199E-2</v>
      </c>
      <c r="AM164" s="16">
        <v>0</v>
      </c>
      <c r="AN164" s="16">
        <v>0</v>
      </c>
      <c r="AO164" s="16"/>
      <c r="AP164" s="16">
        <v>2.7624309392265199E-2</v>
      </c>
      <c r="AQ164" s="16">
        <v>1.6E-2</v>
      </c>
      <c r="AR164" s="16">
        <v>0</v>
      </c>
      <c r="AS164" s="16"/>
      <c r="AT164" s="16">
        <v>2.27272727272727E-2</v>
      </c>
      <c r="AU164" s="16">
        <v>1.2861736334405099E-2</v>
      </c>
      <c r="AV164" s="16">
        <v>0</v>
      </c>
      <c r="AW164" s="16">
        <v>0.25</v>
      </c>
      <c r="AX164" s="16"/>
      <c r="AY164" s="16">
        <v>2.7027027027027001E-2</v>
      </c>
      <c r="AZ164" s="16">
        <v>2.3354564755838601E-2</v>
      </c>
      <c r="BA164" s="16"/>
      <c r="BB164" s="16">
        <v>0</v>
      </c>
      <c r="BC164" s="16">
        <v>0</v>
      </c>
      <c r="BD164" s="16">
        <v>9.3457943925233603E-3</v>
      </c>
      <c r="BE164" s="16">
        <v>0.134328358208955</v>
      </c>
      <c r="BF164" s="16"/>
      <c r="BG164" s="16">
        <v>4.8387096774193498E-2</v>
      </c>
      <c r="BH164" s="16">
        <v>1.2244897959183701E-2</v>
      </c>
      <c r="BI164" s="16">
        <v>2.7027027027027001E-2</v>
      </c>
      <c r="BJ164" s="16">
        <v>4.3478260869565202E-2</v>
      </c>
      <c r="BK164" s="16">
        <v>0</v>
      </c>
      <c r="BL164" s="16">
        <v>0.33333333333333298</v>
      </c>
    </row>
    <row r="165" spans="2:64" x14ac:dyDescent="0.3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row>
    <row r="166" spans="2:64" x14ac:dyDescent="0.35">
      <c r="B166" s="5" t="s">
        <v>194</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row>
    <row r="167" spans="2:64" x14ac:dyDescent="0.35">
      <c r="B167" s="23" t="s">
        <v>97</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row>
    <row r="168" spans="2:64" x14ac:dyDescent="0.35">
      <c r="B168" t="s">
        <v>33</v>
      </c>
      <c r="C168" s="16">
        <v>0.175196850393701</v>
      </c>
      <c r="D168" s="16">
        <v>0.24137931034482801</v>
      </c>
      <c r="E168" s="16">
        <v>0.15625</v>
      </c>
      <c r="F168" s="16">
        <v>0.117021276595745</v>
      </c>
      <c r="G168" s="16">
        <v>0.184049079754601</v>
      </c>
      <c r="H168" s="16">
        <v>0.19620253164557</v>
      </c>
      <c r="I168" s="16"/>
      <c r="J168" s="16">
        <v>0.16783216783216801</v>
      </c>
      <c r="K168" s="16">
        <v>0.18552036199095001</v>
      </c>
      <c r="L168" s="16"/>
      <c r="M168" s="16">
        <v>0.17105263157894701</v>
      </c>
      <c r="N168" s="16">
        <v>0.13</v>
      </c>
      <c r="O168" s="16">
        <v>0.16666666666666699</v>
      </c>
      <c r="P168" s="16">
        <v>0.3</v>
      </c>
      <c r="Q168" s="16"/>
      <c r="R168" s="16">
        <v>0.156</v>
      </c>
      <c r="S168" s="16">
        <v>0.172839506172839</v>
      </c>
      <c r="T168" s="16">
        <v>0.19607843137254899</v>
      </c>
      <c r="U168" s="16">
        <v>0.25</v>
      </c>
      <c r="V168" s="16"/>
      <c r="W168" s="16">
        <v>2.7027027027027001E-2</v>
      </c>
      <c r="X168" s="16">
        <v>0.77319587628866004</v>
      </c>
      <c r="Y168" s="16">
        <v>7.69230769230769E-2</v>
      </c>
      <c r="Z168" s="16">
        <v>8.6956521739130405E-2</v>
      </c>
      <c r="AA168" s="16">
        <v>8.1081081081081099E-2</v>
      </c>
      <c r="AB168" s="16">
        <v>0</v>
      </c>
      <c r="AC168" s="16">
        <v>2.04081632653061E-2</v>
      </c>
      <c r="AD168" s="16">
        <v>0</v>
      </c>
      <c r="AE168" s="16">
        <v>0</v>
      </c>
      <c r="AF168" s="16">
        <v>0</v>
      </c>
      <c r="AG168" s="16">
        <v>0</v>
      </c>
      <c r="AH168" s="16">
        <v>0</v>
      </c>
      <c r="AI168" s="16"/>
      <c r="AJ168" s="16">
        <v>0.14925373134328401</v>
      </c>
      <c r="AK168" s="16">
        <v>0.21333333333333299</v>
      </c>
      <c r="AL168" s="16">
        <v>0.21839080459770099</v>
      </c>
      <c r="AM168" s="16">
        <v>0.13829787234042601</v>
      </c>
      <c r="AN168" s="16">
        <v>0.11111111111111099</v>
      </c>
      <c r="AO168" s="16"/>
      <c r="AP168" s="16">
        <v>0.19060773480663001</v>
      </c>
      <c r="AQ168" s="16">
        <v>0.14399999999999999</v>
      </c>
      <c r="AR168" s="16">
        <v>9.5238095238095205E-2</v>
      </c>
      <c r="AS168" s="16"/>
      <c r="AT168" s="16">
        <v>0.15909090909090901</v>
      </c>
      <c r="AU168" s="16">
        <v>0.19292604501607699</v>
      </c>
      <c r="AV168" s="16">
        <v>0.11111111111111099</v>
      </c>
      <c r="AW168" s="16">
        <v>0.15</v>
      </c>
      <c r="AX168" s="16"/>
      <c r="AY168" s="16">
        <v>0.18918918918918901</v>
      </c>
      <c r="AZ168" s="16">
        <v>0.17409766454352399</v>
      </c>
      <c r="BA168" s="16"/>
      <c r="BB168" s="16">
        <v>0.11111111111111099</v>
      </c>
      <c r="BC168" s="16">
        <v>0.226190476190476</v>
      </c>
      <c r="BD168" s="16">
        <v>0.177570093457944</v>
      </c>
      <c r="BE168" s="16">
        <v>0.134328358208955</v>
      </c>
      <c r="BF168" s="16"/>
      <c r="BG168" s="16">
        <v>0.225806451612903</v>
      </c>
      <c r="BH168" s="16">
        <v>0.159183673469388</v>
      </c>
      <c r="BI168" s="16">
        <v>0.17567567567567599</v>
      </c>
      <c r="BJ168" s="16">
        <v>0.217391304347826</v>
      </c>
      <c r="BK168" s="16">
        <v>0.18518518518518501</v>
      </c>
      <c r="BL168" s="16">
        <v>0</v>
      </c>
    </row>
    <row r="169" spans="2:64" x14ac:dyDescent="0.35">
      <c r="B169" t="s">
        <v>34</v>
      </c>
      <c r="C169" s="16">
        <v>0.122047244094488</v>
      </c>
      <c r="D169" s="16">
        <v>3.4482758620689703E-2</v>
      </c>
      <c r="E169" s="16">
        <v>0.125</v>
      </c>
      <c r="F169" s="16">
        <v>0.10638297872340401</v>
      </c>
      <c r="G169" s="16">
        <v>0.122699386503067</v>
      </c>
      <c r="H169" s="16">
        <v>0.145569620253165</v>
      </c>
      <c r="I169" s="16"/>
      <c r="J169" s="16">
        <v>0.12937062937062899</v>
      </c>
      <c r="K169" s="16">
        <v>0.113122171945701</v>
      </c>
      <c r="L169" s="16"/>
      <c r="M169" s="16">
        <v>0.13157894736842099</v>
      </c>
      <c r="N169" s="16">
        <v>0.13</v>
      </c>
      <c r="O169" s="16">
        <v>0.1</v>
      </c>
      <c r="P169" s="16">
        <v>7.4999999999999997E-2</v>
      </c>
      <c r="Q169" s="16"/>
      <c r="R169" s="16">
        <v>9.6000000000000002E-2</v>
      </c>
      <c r="S169" s="16">
        <v>0.13580246913580199</v>
      </c>
      <c r="T169" s="16">
        <v>0.16339869281045799</v>
      </c>
      <c r="U169" s="16">
        <v>8.3333333333333301E-2</v>
      </c>
      <c r="V169" s="16"/>
      <c r="W169" s="16">
        <v>5.4054054054054099E-2</v>
      </c>
      <c r="X169" s="16">
        <v>9.2783505154639206E-2</v>
      </c>
      <c r="Y169" s="16">
        <v>0.84615384615384603</v>
      </c>
      <c r="Z169" s="16">
        <v>2.1739130434782601E-2</v>
      </c>
      <c r="AA169" s="16">
        <v>0</v>
      </c>
      <c r="AB169" s="16">
        <v>4.08163265306122E-2</v>
      </c>
      <c r="AC169" s="16">
        <v>0</v>
      </c>
      <c r="AD169" s="16">
        <v>0</v>
      </c>
      <c r="AE169" s="16">
        <v>2.8571428571428598E-2</v>
      </c>
      <c r="AF169" s="16">
        <v>0</v>
      </c>
      <c r="AG169" s="16">
        <v>0.05</v>
      </c>
      <c r="AH169" s="16">
        <v>0</v>
      </c>
      <c r="AI169" s="16"/>
      <c r="AJ169" s="16">
        <v>0.14925373134328401</v>
      </c>
      <c r="AK169" s="16">
        <v>0.16</v>
      </c>
      <c r="AL169" s="16">
        <v>8.04597701149425E-2</v>
      </c>
      <c r="AM169" s="16">
        <v>0.159574468085106</v>
      </c>
      <c r="AN169" s="16">
        <v>3.7037037037037E-2</v>
      </c>
      <c r="AO169" s="16"/>
      <c r="AP169" s="16">
        <v>0.116022099447514</v>
      </c>
      <c r="AQ169" s="16">
        <v>0.128</v>
      </c>
      <c r="AR169" s="16">
        <v>0.19047619047618999</v>
      </c>
      <c r="AS169" s="16"/>
      <c r="AT169" s="16">
        <v>0.13636363636363599</v>
      </c>
      <c r="AU169" s="16">
        <v>0.11575562700964601</v>
      </c>
      <c r="AV169" s="16">
        <v>0.11111111111111099</v>
      </c>
      <c r="AW169" s="16">
        <v>0.15</v>
      </c>
      <c r="AX169" s="16"/>
      <c r="AY169" s="16">
        <v>0.108108108108108</v>
      </c>
      <c r="AZ169" s="16">
        <v>0.12314225053078599</v>
      </c>
      <c r="BA169" s="16"/>
      <c r="BB169" s="16">
        <v>0.13888888888888901</v>
      </c>
      <c r="BC169" s="16">
        <v>0.15476190476190499</v>
      </c>
      <c r="BD169" s="16">
        <v>0.11526479750778799</v>
      </c>
      <c r="BE169" s="16">
        <v>0.104477611940299</v>
      </c>
      <c r="BF169" s="16"/>
      <c r="BG169" s="16">
        <v>0.12903225806451599</v>
      </c>
      <c r="BH169" s="16">
        <v>0.12653061224489801</v>
      </c>
      <c r="BI169" s="16">
        <v>0.108108108108108</v>
      </c>
      <c r="BJ169" s="16">
        <v>0.173913043478261</v>
      </c>
      <c r="BK169" s="16">
        <v>0.11111111111111099</v>
      </c>
      <c r="BL169" s="16">
        <v>0</v>
      </c>
    </row>
    <row r="170" spans="2:64" x14ac:dyDescent="0.35">
      <c r="B170" t="s">
        <v>32</v>
      </c>
      <c r="C170" s="16">
        <v>0.14763779527559101</v>
      </c>
      <c r="D170" s="16">
        <v>0.24137931034482801</v>
      </c>
      <c r="E170" s="16">
        <v>0.21875</v>
      </c>
      <c r="F170" s="16">
        <v>0.13829787234042601</v>
      </c>
      <c r="G170" s="16">
        <v>0.13496932515337401</v>
      </c>
      <c r="H170" s="16">
        <v>0.120253164556962</v>
      </c>
      <c r="I170" s="16"/>
      <c r="J170" s="16">
        <v>0.160839160839161</v>
      </c>
      <c r="K170" s="16">
        <v>0.12669683257918599</v>
      </c>
      <c r="L170" s="16"/>
      <c r="M170" s="16">
        <v>0.17105263157894701</v>
      </c>
      <c r="N170" s="16">
        <v>0.13</v>
      </c>
      <c r="O170" s="16">
        <v>0.133333333333333</v>
      </c>
      <c r="P170" s="16">
        <v>0.05</v>
      </c>
      <c r="Q170" s="16"/>
      <c r="R170" s="16">
        <v>0.192</v>
      </c>
      <c r="S170" s="16">
        <v>0.18518518518518501</v>
      </c>
      <c r="T170" s="16">
        <v>7.1895424836601302E-2</v>
      </c>
      <c r="U170" s="16">
        <v>4.1666666666666699E-2</v>
      </c>
      <c r="V170" s="16"/>
      <c r="W170" s="16">
        <v>0.85135135135135098</v>
      </c>
      <c r="X170" s="16">
        <v>3.09278350515464E-2</v>
      </c>
      <c r="Y170" s="16">
        <v>1.9230769230769201E-2</v>
      </c>
      <c r="Z170" s="16">
        <v>0</v>
      </c>
      <c r="AA170" s="16">
        <v>2.7027027027027001E-2</v>
      </c>
      <c r="AB170" s="16">
        <v>2.04081632653061E-2</v>
      </c>
      <c r="AC170" s="16">
        <v>2.04081632653061E-2</v>
      </c>
      <c r="AD170" s="16">
        <v>5.5555555555555601E-2</v>
      </c>
      <c r="AE170" s="16">
        <v>5.7142857142857099E-2</v>
      </c>
      <c r="AF170" s="16">
        <v>3.5714285714285698E-2</v>
      </c>
      <c r="AG170" s="16">
        <v>0.05</v>
      </c>
      <c r="AH170" s="16">
        <v>0</v>
      </c>
      <c r="AI170" s="16"/>
      <c r="AJ170" s="16">
        <v>0.104477611940299</v>
      </c>
      <c r="AK170" s="16">
        <v>0.10666666666666701</v>
      </c>
      <c r="AL170" s="16">
        <v>0.20114942528735599</v>
      </c>
      <c r="AM170" s="16">
        <v>0.180851063829787</v>
      </c>
      <c r="AN170" s="16">
        <v>0.11111111111111099</v>
      </c>
      <c r="AO170" s="16"/>
      <c r="AP170" s="16">
        <v>0.13259668508287301</v>
      </c>
      <c r="AQ170" s="16">
        <v>0.184</v>
      </c>
      <c r="AR170" s="16">
        <v>0.19047619047618999</v>
      </c>
      <c r="AS170" s="16"/>
      <c r="AT170" s="16">
        <v>0.22727272727272699</v>
      </c>
      <c r="AU170" s="16">
        <v>0.102893890675241</v>
      </c>
      <c r="AV170" s="16">
        <v>0.17777777777777801</v>
      </c>
      <c r="AW170" s="16">
        <v>0.25</v>
      </c>
      <c r="AX170" s="16"/>
      <c r="AY170" s="16">
        <v>0.162162162162162</v>
      </c>
      <c r="AZ170" s="16">
        <v>0.146496815286624</v>
      </c>
      <c r="BA170" s="16"/>
      <c r="BB170" s="16">
        <v>0.27777777777777801</v>
      </c>
      <c r="BC170" s="16">
        <v>0.17857142857142899</v>
      </c>
      <c r="BD170" s="16">
        <v>0.127725856697819</v>
      </c>
      <c r="BE170" s="16">
        <v>0.134328358208955</v>
      </c>
      <c r="BF170" s="16"/>
      <c r="BG170" s="16">
        <v>0.112903225806452</v>
      </c>
      <c r="BH170" s="16">
        <v>0.183673469387755</v>
      </c>
      <c r="BI170" s="16">
        <v>0.12837837837837801</v>
      </c>
      <c r="BJ170" s="16">
        <v>4.3478260869565202E-2</v>
      </c>
      <c r="BK170" s="16">
        <v>0.11111111111111099</v>
      </c>
      <c r="BL170" s="16">
        <v>0</v>
      </c>
    </row>
    <row r="171" spans="2:64" x14ac:dyDescent="0.35">
      <c r="B171" t="s">
        <v>35</v>
      </c>
      <c r="C171" s="16">
        <v>8.4645669291338599E-2</v>
      </c>
      <c r="D171" s="16">
        <v>6.8965517241379296E-2</v>
      </c>
      <c r="E171" s="16">
        <v>4.6875E-2</v>
      </c>
      <c r="F171" s="16">
        <v>8.5106382978723402E-2</v>
      </c>
      <c r="G171" s="16">
        <v>0.11656441717791401</v>
      </c>
      <c r="H171" s="16">
        <v>6.9620253164557E-2</v>
      </c>
      <c r="I171" s="16"/>
      <c r="J171" s="16">
        <v>9.7902097902097904E-2</v>
      </c>
      <c r="K171" s="16">
        <v>6.7873303167420795E-2</v>
      </c>
      <c r="L171" s="16"/>
      <c r="M171" s="16">
        <v>7.5657894736842105E-2</v>
      </c>
      <c r="N171" s="16">
        <v>0.09</v>
      </c>
      <c r="O171" s="16">
        <v>0.133333333333333</v>
      </c>
      <c r="P171" s="16">
        <v>7.4999999999999997E-2</v>
      </c>
      <c r="Q171" s="16"/>
      <c r="R171" s="16">
        <v>7.1999999999999995E-2</v>
      </c>
      <c r="S171" s="16">
        <v>9.8765432098765399E-2</v>
      </c>
      <c r="T171" s="16">
        <v>0.10457516339869299</v>
      </c>
      <c r="U171" s="16">
        <v>4.1666666666666699E-2</v>
      </c>
      <c r="V171" s="16"/>
      <c r="W171" s="16">
        <v>0</v>
      </c>
      <c r="X171" s="16">
        <v>1.03092783505155E-2</v>
      </c>
      <c r="Y171" s="16">
        <v>0</v>
      </c>
      <c r="Z171" s="16">
        <v>0.82608695652173902</v>
      </c>
      <c r="AA171" s="16">
        <v>8.1081081081081099E-2</v>
      </c>
      <c r="AB171" s="16">
        <v>2.04081632653061E-2</v>
      </c>
      <c r="AC171" s="16">
        <v>0</v>
      </c>
      <c r="AD171" s="16">
        <v>0</v>
      </c>
      <c r="AE171" s="16">
        <v>0</v>
      </c>
      <c r="AF171" s="16">
        <v>0</v>
      </c>
      <c r="AG171" s="16">
        <v>0</v>
      </c>
      <c r="AH171" s="16">
        <v>0</v>
      </c>
      <c r="AI171" s="16"/>
      <c r="AJ171" s="16">
        <v>5.9701492537313397E-2</v>
      </c>
      <c r="AK171" s="16">
        <v>9.3333333333333296E-2</v>
      </c>
      <c r="AL171" s="16">
        <v>8.04597701149425E-2</v>
      </c>
      <c r="AM171" s="16">
        <v>4.2553191489361701E-2</v>
      </c>
      <c r="AN171" s="16">
        <v>0.148148148148148</v>
      </c>
      <c r="AO171" s="16"/>
      <c r="AP171" s="16">
        <v>7.7348066298342497E-2</v>
      </c>
      <c r="AQ171" s="16">
        <v>0.112</v>
      </c>
      <c r="AR171" s="16">
        <v>4.7619047619047603E-2</v>
      </c>
      <c r="AS171" s="16"/>
      <c r="AT171" s="16">
        <v>5.3030303030302997E-2</v>
      </c>
      <c r="AU171" s="16">
        <v>9.9678456591639902E-2</v>
      </c>
      <c r="AV171" s="16">
        <v>8.8888888888888906E-2</v>
      </c>
      <c r="AW171" s="16">
        <v>0.05</v>
      </c>
      <c r="AX171" s="16"/>
      <c r="AY171" s="16">
        <v>5.4054054054054099E-2</v>
      </c>
      <c r="AZ171" s="16">
        <v>8.7048832271762203E-2</v>
      </c>
      <c r="BA171" s="16"/>
      <c r="BB171" s="16">
        <v>5.5555555555555601E-2</v>
      </c>
      <c r="BC171" s="16">
        <v>3.5714285714285698E-2</v>
      </c>
      <c r="BD171" s="16">
        <v>0.10280373831775701</v>
      </c>
      <c r="BE171" s="16">
        <v>7.4626865671641798E-2</v>
      </c>
      <c r="BF171" s="16"/>
      <c r="BG171" s="16">
        <v>6.4516129032258104E-2</v>
      </c>
      <c r="BH171" s="16">
        <v>8.5714285714285701E-2</v>
      </c>
      <c r="BI171" s="16">
        <v>0.101351351351351</v>
      </c>
      <c r="BJ171" s="16">
        <v>0</v>
      </c>
      <c r="BK171" s="16">
        <v>0.11111111111111099</v>
      </c>
      <c r="BL171" s="16">
        <v>0</v>
      </c>
    </row>
    <row r="172" spans="2:64" x14ac:dyDescent="0.35">
      <c r="B172" t="s">
        <v>37</v>
      </c>
      <c r="C172" s="16">
        <v>9.6456692913385794E-2</v>
      </c>
      <c r="D172" s="16">
        <v>0.10344827586206901</v>
      </c>
      <c r="E172" s="16">
        <v>7.8125E-2</v>
      </c>
      <c r="F172" s="16">
        <v>9.5744680851063801E-2</v>
      </c>
      <c r="G172" s="16">
        <v>9.2024539877300596E-2</v>
      </c>
      <c r="H172" s="16">
        <v>0.107594936708861</v>
      </c>
      <c r="I172" s="16"/>
      <c r="J172" s="16">
        <v>7.69230769230769E-2</v>
      </c>
      <c r="K172" s="16">
        <v>0.122171945701357</v>
      </c>
      <c r="L172" s="16"/>
      <c r="M172" s="16">
        <v>8.2236842105263205E-2</v>
      </c>
      <c r="N172" s="16">
        <v>0.11</v>
      </c>
      <c r="O172" s="16">
        <v>0.116666666666667</v>
      </c>
      <c r="P172" s="16">
        <v>0.15</v>
      </c>
      <c r="Q172" s="16"/>
      <c r="R172" s="16">
        <v>0.08</v>
      </c>
      <c r="S172" s="16">
        <v>0.13580246913580199</v>
      </c>
      <c r="T172" s="16">
        <v>9.1503267973856203E-2</v>
      </c>
      <c r="U172" s="16">
        <v>0.16666666666666699</v>
      </c>
      <c r="V172" s="16"/>
      <c r="W172" s="16">
        <v>1.35135135135135E-2</v>
      </c>
      <c r="X172" s="16">
        <v>2.06185567010309E-2</v>
      </c>
      <c r="Y172" s="16">
        <v>0</v>
      </c>
      <c r="Z172" s="16">
        <v>2.1739130434782601E-2</v>
      </c>
      <c r="AA172" s="16">
        <v>2.7027027027027001E-2</v>
      </c>
      <c r="AB172" s="16">
        <v>0.83673469387755095</v>
      </c>
      <c r="AC172" s="16">
        <v>2.04081632653061E-2</v>
      </c>
      <c r="AD172" s="16">
        <v>0</v>
      </c>
      <c r="AE172" s="16">
        <v>0</v>
      </c>
      <c r="AF172" s="16">
        <v>3.5714285714285698E-2</v>
      </c>
      <c r="AG172" s="16">
        <v>0.05</v>
      </c>
      <c r="AH172" s="16">
        <v>0</v>
      </c>
      <c r="AI172" s="16"/>
      <c r="AJ172" s="16">
        <v>0.104477611940299</v>
      </c>
      <c r="AK172" s="16">
        <v>0.146666666666667</v>
      </c>
      <c r="AL172" s="16">
        <v>8.04597701149425E-2</v>
      </c>
      <c r="AM172" s="16">
        <v>6.3829787234042507E-2</v>
      </c>
      <c r="AN172" s="16">
        <v>0.11111111111111099</v>
      </c>
      <c r="AO172" s="16"/>
      <c r="AP172" s="16">
        <v>0.10773480662983401</v>
      </c>
      <c r="AQ172" s="16">
        <v>5.6000000000000001E-2</v>
      </c>
      <c r="AR172" s="16">
        <v>0.14285714285714299</v>
      </c>
      <c r="AS172" s="16"/>
      <c r="AT172" s="16">
        <v>0.12121212121212099</v>
      </c>
      <c r="AU172" s="16">
        <v>8.6816720257234706E-2</v>
      </c>
      <c r="AV172" s="16">
        <v>6.6666666666666693E-2</v>
      </c>
      <c r="AW172" s="16">
        <v>0.15</v>
      </c>
      <c r="AX172" s="16"/>
      <c r="AY172" s="16">
        <v>5.4054054054054099E-2</v>
      </c>
      <c r="AZ172" s="16">
        <v>9.9787685774946899E-2</v>
      </c>
      <c r="BA172" s="16"/>
      <c r="BB172" s="16">
        <v>0.11111111111111099</v>
      </c>
      <c r="BC172" s="16">
        <v>9.5238095238095205E-2</v>
      </c>
      <c r="BD172" s="16">
        <v>9.34579439252336E-2</v>
      </c>
      <c r="BE172" s="16">
        <v>0.104477611940299</v>
      </c>
      <c r="BF172" s="16"/>
      <c r="BG172" s="16">
        <v>9.6774193548387094E-2</v>
      </c>
      <c r="BH172" s="16">
        <v>7.7551020408163293E-2</v>
      </c>
      <c r="BI172" s="16">
        <v>0.12837837837837801</v>
      </c>
      <c r="BJ172" s="16">
        <v>8.6956521739130405E-2</v>
      </c>
      <c r="BK172" s="16">
        <v>7.4074074074074098E-2</v>
      </c>
      <c r="BL172" s="16">
        <v>0.33333333333333298</v>
      </c>
    </row>
    <row r="173" spans="2:64" x14ac:dyDescent="0.35">
      <c r="B173" t="s">
        <v>36</v>
      </c>
      <c r="C173" s="16">
        <v>6.4960629921259797E-2</v>
      </c>
      <c r="D173" s="16">
        <v>6.8965517241379296E-2</v>
      </c>
      <c r="E173" s="16">
        <v>6.25E-2</v>
      </c>
      <c r="F173" s="16">
        <v>8.5106382978723402E-2</v>
      </c>
      <c r="G173" s="16">
        <v>4.2944785276073601E-2</v>
      </c>
      <c r="H173" s="16">
        <v>7.5949367088607597E-2</v>
      </c>
      <c r="I173" s="16"/>
      <c r="J173" s="16">
        <v>6.9930069930069894E-2</v>
      </c>
      <c r="K173" s="16">
        <v>5.8823529411764698E-2</v>
      </c>
      <c r="L173" s="16"/>
      <c r="M173" s="16">
        <v>6.5789473684210495E-2</v>
      </c>
      <c r="N173" s="16">
        <v>0.08</v>
      </c>
      <c r="O173" s="16">
        <v>1.6666666666666701E-2</v>
      </c>
      <c r="P173" s="16">
        <v>0.1</v>
      </c>
      <c r="Q173" s="16"/>
      <c r="R173" s="16">
        <v>7.1999999999999995E-2</v>
      </c>
      <c r="S173" s="16">
        <v>6.1728395061728399E-2</v>
      </c>
      <c r="T173" s="16">
        <v>5.8823529411764698E-2</v>
      </c>
      <c r="U173" s="16">
        <v>4.1666666666666699E-2</v>
      </c>
      <c r="V173" s="16"/>
      <c r="W173" s="16">
        <v>1.35135135135135E-2</v>
      </c>
      <c r="X173" s="16">
        <v>3.09278350515464E-2</v>
      </c>
      <c r="Y173" s="16">
        <v>1.9230769230769201E-2</v>
      </c>
      <c r="Z173" s="16">
        <v>0</v>
      </c>
      <c r="AA173" s="16">
        <v>0.67567567567567599</v>
      </c>
      <c r="AB173" s="16">
        <v>2.04081632653061E-2</v>
      </c>
      <c r="AC173" s="16">
        <v>4.08163265306122E-2</v>
      </c>
      <c r="AD173" s="16">
        <v>0</v>
      </c>
      <c r="AE173" s="16">
        <v>0</v>
      </c>
      <c r="AF173" s="16">
        <v>0</v>
      </c>
      <c r="AG173" s="16">
        <v>0</v>
      </c>
      <c r="AH173" s="16">
        <v>0</v>
      </c>
      <c r="AI173" s="16"/>
      <c r="AJ173" s="16">
        <v>0.119402985074627</v>
      </c>
      <c r="AK173" s="16">
        <v>2.66666666666667E-2</v>
      </c>
      <c r="AL173" s="16">
        <v>6.3218390804597693E-2</v>
      </c>
      <c r="AM173" s="16">
        <v>8.5106382978723402E-2</v>
      </c>
      <c r="AN173" s="16">
        <v>3.7037037037037E-2</v>
      </c>
      <c r="AO173" s="16"/>
      <c r="AP173" s="16">
        <v>6.0773480662983402E-2</v>
      </c>
      <c r="AQ173" s="16">
        <v>7.1999999999999995E-2</v>
      </c>
      <c r="AR173" s="16">
        <v>9.5238095238095205E-2</v>
      </c>
      <c r="AS173" s="16"/>
      <c r="AT173" s="16">
        <v>6.0606060606060601E-2</v>
      </c>
      <c r="AU173" s="16">
        <v>6.1093247588424403E-2</v>
      </c>
      <c r="AV173" s="16">
        <v>0.11111111111111099</v>
      </c>
      <c r="AW173" s="16">
        <v>0.05</v>
      </c>
      <c r="AX173" s="16"/>
      <c r="AY173" s="16">
        <v>0.135135135135135</v>
      </c>
      <c r="AZ173" s="16">
        <v>5.9447983014862003E-2</v>
      </c>
      <c r="BA173" s="16"/>
      <c r="BB173" s="16">
        <v>0</v>
      </c>
      <c r="BC173" s="16">
        <v>8.3333333333333301E-2</v>
      </c>
      <c r="BD173" s="16">
        <v>6.5420560747663503E-2</v>
      </c>
      <c r="BE173" s="16">
        <v>7.4626865671641798E-2</v>
      </c>
      <c r="BF173" s="16"/>
      <c r="BG173" s="16">
        <v>6.4516129032258104E-2</v>
      </c>
      <c r="BH173" s="16">
        <v>6.5306122448979598E-2</v>
      </c>
      <c r="BI173" s="16">
        <v>4.0540540540540501E-2</v>
      </c>
      <c r="BJ173" s="16">
        <v>0.173913043478261</v>
      </c>
      <c r="BK173" s="16">
        <v>0.11111111111111099</v>
      </c>
      <c r="BL173" s="16">
        <v>0</v>
      </c>
    </row>
    <row r="174" spans="2:64" x14ac:dyDescent="0.35">
      <c r="B174" t="s">
        <v>38</v>
      </c>
      <c r="C174" s="16">
        <v>9.4488188976377993E-2</v>
      </c>
      <c r="D174" s="16">
        <v>6.8965517241379296E-2</v>
      </c>
      <c r="E174" s="16">
        <v>9.375E-2</v>
      </c>
      <c r="F174" s="16">
        <v>0.14893617021276601</v>
      </c>
      <c r="G174" s="16">
        <v>6.7484662576687102E-2</v>
      </c>
      <c r="H174" s="16">
        <v>9.49367088607595E-2</v>
      </c>
      <c r="I174" s="16"/>
      <c r="J174" s="16">
        <v>9.7902097902097904E-2</v>
      </c>
      <c r="K174" s="16">
        <v>9.0497737556561098E-2</v>
      </c>
      <c r="L174" s="16"/>
      <c r="M174" s="16">
        <v>8.2236842105263205E-2</v>
      </c>
      <c r="N174" s="16">
        <v>0.09</v>
      </c>
      <c r="O174" s="16">
        <v>0.18333333333333299</v>
      </c>
      <c r="P174" s="16">
        <v>0.05</v>
      </c>
      <c r="Q174" s="16"/>
      <c r="R174" s="16">
        <v>0.11600000000000001</v>
      </c>
      <c r="S174" s="16">
        <v>4.9382716049382699E-2</v>
      </c>
      <c r="T174" s="16">
        <v>9.8039215686274495E-2</v>
      </c>
      <c r="U174" s="16">
        <v>0</v>
      </c>
      <c r="V174" s="16"/>
      <c r="W174" s="16">
        <v>0</v>
      </c>
      <c r="X174" s="16">
        <v>1.03092783505155E-2</v>
      </c>
      <c r="Y174" s="16">
        <v>1.9230769230769201E-2</v>
      </c>
      <c r="Z174" s="16">
        <v>0</v>
      </c>
      <c r="AA174" s="16">
        <v>5.4054054054054099E-2</v>
      </c>
      <c r="AB174" s="16">
        <v>2.04081632653061E-2</v>
      </c>
      <c r="AC174" s="16">
        <v>0.83673469387755095</v>
      </c>
      <c r="AD174" s="16">
        <v>0.11111111111111099</v>
      </c>
      <c r="AE174" s="16">
        <v>0</v>
      </c>
      <c r="AF174" s="16">
        <v>0</v>
      </c>
      <c r="AG174" s="16">
        <v>0</v>
      </c>
      <c r="AH174" s="16">
        <v>0</v>
      </c>
      <c r="AI174" s="16"/>
      <c r="AJ174" s="16">
        <v>4.47761194029851E-2</v>
      </c>
      <c r="AK174" s="16">
        <v>5.3333333333333302E-2</v>
      </c>
      <c r="AL174" s="16">
        <v>0.10344827586206901</v>
      </c>
      <c r="AM174" s="16">
        <v>8.5106382978723402E-2</v>
      </c>
      <c r="AN174" s="16">
        <v>0.11111111111111099</v>
      </c>
      <c r="AO174" s="16"/>
      <c r="AP174" s="16">
        <v>8.5635359116022103E-2</v>
      </c>
      <c r="AQ174" s="16">
        <v>0.12</v>
      </c>
      <c r="AR174" s="16">
        <v>9.5238095238095205E-2</v>
      </c>
      <c r="AS174" s="16"/>
      <c r="AT174" s="16">
        <v>9.0909090909090898E-2</v>
      </c>
      <c r="AU174" s="16">
        <v>0.102893890675241</v>
      </c>
      <c r="AV174" s="16">
        <v>8.8888888888888906E-2</v>
      </c>
      <c r="AW174" s="16">
        <v>0</v>
      </c>
      <c r="AX174" s="16"/>
      <c r="AY174" s="16">
        <v>5.4054054054054099E-2</v>
      </c>
      <c r="AZ174" s="16">
        <v>9.76645435244161E-2</v>
      </c>
      <c r="BA174" s="16"/>
      <c r="BB174" s="16">
        <v>0.11111111111111099</v>
      </c>
      <c r="BC174" s="16">
        <v>2.3809523809523801E-2</v>
      </c>
      <c r="BD174" s="16">
        <v>0.10280373831775701</v>
      </c>
      <c r="BE174" s="16">
        <v>0.134328358208955</v>
      </c>
      <c r="BF174" s="16"/>
      <c r="BG174" s="16">
        <v>9.6774193548387094E-2</v>
      </c>
      <c r="BH174" s="16">
        <v>9.3877551020408206E-2</v>
      </c>
      <c r="BI174" s="16">
        <v>0.101351351351351</v>
      </c>
      <c r="BJ174" s="16">
        <v>8.6956521739130405E-2</v>
      </c>
      <c r="BK174" s="16">
        <v>7.4074074074074098E-2</v>
      </c>
      <c r="BL174" s="16">
        <v>0</v>
      </c>
    </row>
    <row r="175" spans="2:64" x14ac:dyDescent="0.35">
      <c r="B175" t="s">
        <v>40</v>
      </c>
      <c r="C175" s="16">
        <v>8.8582677165354298E-2</v>
      </c>
      <c r="D175" s="16">
        <v>0.10344827586206901</v>
      </c>
      <c r="E175" s="16">
        <v>9.375E-2</v>
      </c>
      <c r="F175" s="16">
        <v>9.5744680851063801E-2</v>
      </c>
      <c r="G175" s="16">
        <v>0.104294478527607</v>
      </c>
      <c r="H175" s="16">
        <v>6.3291139240506306E-2</v>
      </c>
      <c r="I175" s="16"/>
      <c r="J175" s="16">
        <v>8.3916083916083906E-2</v>
      </c>
      <c r="K175" s="16">
        <v>9.5022624434389094E-2</v>
      </c>
      <c r="L175" s="16"/>
      <c r="M175" s="16">
        <v>9.2105263157894704E-2</v>
      </c>
      <c r="N175" s="16">
        <v>0.09</v>
      </c>
      <c r="O175" s="16">
        <v>3.3333333333333298E-2</v>
      </c>
      <c r="P175" s="16">
        <v>0.125</v>
      </c>
      <c r="Q175" s="16"/>
      <c r="R175" s="16">
        <v>9.1999999999999998E-2</v>
      </c>
      <c r="S175" s="16">
        <v>6.1728395061728399E-2</v>
      </c>
      <c r="T175" s="16">
        <v>8.4967320261437898E-2</v>
      </c>
      <c r="U175" s="16">
        <v>0.16666666666666699</v>
      </c>
      <c r="V175" s="16"/>
      <c r="W175" s="16">
        <v>1.35135135135135E-2</v>
      </c>
      <c r="X175" s="16">
        <v>1.03092783505155E-2</v>
      </c>
      <c r="Y175" s="16">
        <v>0</v>
      </c>
      <c r="Z175" s="16">
        <v>0</v>
      </c>
      <c r="AA175" s="16">
        <v>5.4054054054054099E-2</v>
      </c>
      <c r="AB175" s="16">
        <v>2.04081632653061E-2</v>
      </c>
      <c r="AC175" s="16">
        <v>6.1224489795918401E-2</v>
      </c>
      <c r="AD175" s="16">
        <v>5.5555555555555601E-2</v>
      </c>
      <c r="AE175" s="16">
        <v>0.91428571428571404</v>
      </c>
      <c r="AF175" s="16">
        <v>3.5714285714285698E-2</v>
      </c>
      <c r="AG175" s="16">
        <v>0.15</v>
      </c>
      <c r="AH175" s="16">
        <v>0</v>
      </c>
      <c r="AI175" s="16"/>
      <c r="AJ175" s="16">
        <v>0.119402985074627</v>
      </c>
      <c r="AK175" s="16">
        <v>9.3333333333333296E-2</v>
      </c>
      <c r="AL175" s="16">
        <v>6.3218390804597693E-2</v>
      </c>
      <c r="AM175" s="16">
        <v>0.10638297872340401</v>
      </c>
      <c r="AN175" s="16">
        <v>0.148148148148148</v>
      </c>
      <c r="AO175" s="16"/>
      <c r="AP175" s="16">
        <v>8.2872928176795604E-2</v>
      </c>
      <c r="AQ175" s="16">
        <v>0.104</v>
      </c>
      <c r="AR175" s="16">
        <v>9.5238095238095205E-2</v>
      </c>
      <c r="AS175" s="16"/>
      <c r="AT175" s="16">
        <v>6.0606060606060601E-2</v>
      </c>
      <c r="AU175" s="16">
        <v>9.0032154340836001E-2</v>
      </c>
      <c r="AV175" s="16">
        <v>0.155555555555556</v>
      </c>
      <c r="AW175" s="16">
        <v>0.1</v>
      </c>
      <c r="AX175" s="16"/>
      <c r="AY175" s="16">
        <v>0.135135135135135</v>
      </c>
      <c r="AZ175" s="16">
        <v>8.4925690021231404E-2</v>
      </c>
      <c r="BA175" s="16"/>
      <c r="BB175" s="16">
        <v>5.5555555555555601E-2</v>
      </c>
      <c r="BC175" s="16">
        <v>0.119047619047619</v>
      </c>
      <c r="BD175" s="16">
        <v>8.4112149532710304E-2</v>
      </c>
      <c r="BE175" s="16">
        <v>8.9552238805970102E-2</v>
      </c>
      <c r="BF175" s="16"/>
      <c r="BG175" s="16">
        <v>9.6774193548387094E-2</v>
      </c>
      <c r="BH175" s="16">
        <v>7.7551020408163293E-2</v>
      </c>
      <c r="BI175" s="16">
        <v>0.101351351351351</v>
      </c>
      <c r="BJ175" s="16">
        <v>4.3478260869565202E-2</v>
      </c>
      <c r="BK175" s="16">
        <v>0.11111111111111099</v>
      </c>
      <c r="BL175" s="16">
        <v>0.33333333333333298</v>
      </c>
    </row>
    <row r="176" spans="2:64" x14ac:dyDescent="0.35">
      <c r="B176" t="s">
        <v>39</v>
      </c>
      <c r="C176" s="16">
        <v>2.7559055118110201E-2</v>
      </c>
      <c r="D176" s="16">
        <v>0</v>
      </c>
      <c r="E176" s="16">
        <v>1.5625E-2</v>
      </c>
      <c r="F176" s="16">
        <v>3.1914893617021302E-2</v>
      </c>
      <c r="G176" s="16">
        <v>4.2944785276073601E-2</v>
      </c>
      <c r="H176" s="16">
        <v>1.8987341772151899E-2</v>
      </c>
      <c r="I176" s="16"/>
      <c r="J176" s="16">
        <v>2.0979020979021001E-2</v>
      </c>
      <c r="K176" s="16">
        <v>3.6199095022624403E-2</v>
      </c>
      <c r="L176" s="16"/>
      <c r="M176" s="16">
        <v>2.6315789473684199E-2</v>
      </c>
      <c r="N176" s="16">
        <v>0.04</v>
      </c>
      <c r="O176" s="16">
        <v>1.6666666666666701E-2</v>
      </c>
      <c r="P176" s="16">
        <v>2.5000000000000001E-2</v>
      </c>
      <c r="Q176" s="16"/>
      <c r="R176" s="16">
        <v>3.2000000000000001E-2</v>
      </c>
      <c r="S176" s="16">
        <v>2.4691358024691398E-2</v>
      </c>
      <c r="T176" s="16">
        <v>1.9607843137254902E-2</v>
      </c>
      <c r="U176" s="16">
        <v>4.1666666666666699E-2</v>
      </c>
      <c r="V176" s="16"/>
      <c r="W176" s="16">
        <v>0</v>
      </c>
      <c r="X176" s="16">
        <v>0</v>
      </c>
      <c r="Y176" s="16">
        <v>0</v>
      </c>
      <c r="Z176" s="16">
        <v>0</v>
      </c>
      <c r="AA176" s="16">
        <v>0</v>
      </c>
      <c r="AB176" s="16">
        <v>0</v>
      </c>
      <c r="AC176" s="16">
        <v>0</v>
      </c>
      <c r="AD176" s="16">
        <v>0.72222222222222199</v>
      </c>
      <c r="AE176" s="16">
        <v>0</v>
      </c>
      <c r="AF176" s="16">
        <v>3.5714285714285698E-2</v>
      </c>
      <c r="AG176" s="16">
        <v>0</v>
      </c>
      <c r="AH176" s="16">
        <v>0</v>
      </c>
      <c r="AI176" s="16"/>
      <c r="AJ176" s="16">
        <v>7.4626865671641798E-2</v>
      </c>
      <c r="AK176" s="16">
        <v>2.66666666666667E-2</v>
      </c>
      <c r="AL176" s="16">
        <v>2.2988505747126398E-2</v>
      </c>
      <c r="AM176" s="16">
        <v>2.1276595744680899E-2</v>
      </c>
      <c r="AN176" s="16">
        <v>0</v>
      </c>
      <c r="AO176" s="16"/>
      <c r="AP176" s="16">
        <v>3.0386740331491701E-2</v>
      </c>
      <c r="AQ176" s="16">
        <v>2.4E-2</v>
      </c>
      <c r="AR176" s="16">
        <v>0</v>
      </c>
      <c r="AS176" s="16"/>
      <c r="AT176" s="16">
        <v>2.27272727272727E-2</v>
      </c>
      <c r="AU176" s="16">
        <v>3.53697749196141E-2</v>
      </c>
      <c r="AV176" s="16">
        <v>0</v>
      </c>
      <c r="AW176" s="16">
        <v>0</v>
      </c>
      <c r="AX176" s="16"/>
      <c r="AY176" s="16">
        <v>2.7027027027027001E-2</v>
      </c>
      <c r="AZ176" s="16">
        <v>2.7600849256900199E-2</v>
      </c>
      <c r="BA176" s="16"/>
      <c r="BB176" s="16">
        <v>5.5555555555555601E-2</v>
      </c>
      <c r="BC176" s="16">
        <v>0</v>
      </c>
      <c r="BD176" s="16">
        <v>2.80373831775701E-2</v>
      </c>
      <c r="BE176" s="16">
        <v>4.47761194029851E-2</v>
      </c>
      <c r="BF176" s="16"/>
      <c r="BG176" s="16">
        <v>1.6129032258064498E-2</v>
      </c>
      <c r="BH176" s="16">
        <v>3.6734693877551003E-2</v>
      </c>
      <c r="BI176" s="16">
        <v>2.0270270270270299E-2</v>
      </c>
      <c r="BJ176" s="16">
        <v>0</v>
      </c>
      <c r="BK176" s="16">
        <v>0</v>
      </c>
      <c r="BL176" s="16">
        <v>0.33333333333333298</v>
      </c>
    </row>
    <row r="177" spans="2:64" x14ac:dyDescent="0.35">
      <c r="B177" t="s">
        <v>42</v>
      </c>
      <c r="C177" s="16">
        <v>3.7401574803149602E-2</v>
      </c>
      <c r="D177" s="16">
        <v>6.8965517241379296E-2</v>
      </c>
      <c r="E177" s="16">
        <v>6.25E-2</v>
      </c>
      <c r="F177" s="16">
        <v>3.1914893617021302E-2</v>
      </c>
      <c r="G177" s="16">
        <v>1.84049079754601E-2</v>
      </c>
      <c r="H177" s="16">
        <v>4.4303797468354403E-2</v>
      </c>
      <c r="I177" s="16"/>
      <c r="J177" s="16">
        <v>3.1468531468531499E-2</v>
      </c>
      <c r="K177" s="16">
        <v>4.52488687782805E-2</v>
      </c>
      <c r="L177" s="16"/>
      <c r="M177" s="16">
        <v>3.94736842105263E-2</v>
      </c>
      <c r="N177" s="16">
        <v>0.02</v>
      </c>
      <c r="O177" s="16">
        <v>0.05</v>
      </c>
      <c r="P177" s="16">
        <v>0.05</v>
      </c>
      <c r="Q177" s="16"/>
      <c r="R177" s="16">
        <v>3.5999999999999997E-2</v>
      </c>
      <c r="S177" s="16">
        <v>2.4691358024691398E-2</v>
      </c>
      <c r="T177" s="16">
        <v>3.9215686274509803E-2</v>
      </c>
      <c r="U177" s="16">
        <v>8.3333333333333301E-2</v>
      </c>
      <c r="V177" s="16"/>
      <c r="W177" s="16">
        <v>1.35135135135135E-2</v>
      </c>
      <c r="X177" s="16">
        <v>1.03092783505155E-2</v>
      </c>
      <c r="Y177" s="16">
        <v>1.9230769230769201E-2</v>
      </c>
      <c r="Z177" s="16">
        <v>2.1739130434782601E-2</v>
      </c>
      <c r="AA177" s="16">
        <v>0</v>
      </c>
      <c r="AB177" s="16">
        <v>2.04081632653061E-2</v>
      </c>
      <c r="AC177" s="16">
        <v>0</v>
      </c>
      <c r="AD177" s="16">
        <v>0</v>
      </c>
      <c r="AE177" s="16">
        <v>0</v>
      </c>
      <c r="AF177" s="16">
        <v>0</v>
      </c>
      <c r="AG177" s="16">
        <v>0.7</v>
      </c>
      <c r="AH177" s="16">
        <v>0</v>
      </c>
      <c r="AI177" s="16"/>
      <c r="AJ177" s="16">
        <v>4.47761194029851E-2</v>
      </c>
      <c r="AK177" s="16">
        <v>0.04</v>
      </c>
      <c r="AL177" s="16">
        <v>2.2988505747126398E-2</v>
      </c>
      <c r="AM177" s="16">
        <v>3.1914893617021302E-2</v>
      </c>
      <c r="AN177" s="16">
        <v>0.11111111111111099</v>
      </c>
      <c r="AO177" s="16"/>
      <c r="AP177" s="16">
        <v>4.1436464088397802E-2</v>
      </c>
      <c r="AQ177" s="16">
        <v>2.4E-2</v>
      </c>
      <c r="AR177" s="16">
        <v>4.7619047619047603E-2</v>
      </c>
      <c r="AS177" s="16"/>
      <c r="AT177" s="16">
        <v>3.7878787878787901E-2</v>
      </c>
      <c r="AU177" s="16">
        <v>3.53697749196141E-2</v>
      </c>
      <c r="AV177" s="16">
        <v>4.4444444444444398E-2</v>
      </c>
      <c r="AW177" s="16">
        <v>0.05</v>
      </c>
      <c r="AX177" s="16"/>
      <c r="AY177" s="16">
        <v>5.4054054054054099E-2</v>
      </c>
      <c r="AZ177" s="16">
        <v>3.6093418259023402E-2</v>
      </c>
      <c r="BA177" s="16"/>
      <c r="BB177" s="16">
        <v>0</v>
      </c>
      <c r="BC177" s="16">
        <v>2.3809523809523801E-2</v>
      </c>
      <c r="BD177" s="16">
        <v>4.67289719626168E-2</v>
      </c>
      <c r="BE177" s="16">
        <v>2.9850746268656699E-2</v>
      </c>
      <c r="BF177" s="16"/>
      <c r="BG177" s="16">
        <v>1.6129032258064498E-2</v>
      </c>
      <c r="BH177" s="16">
        <v>4.8979591836734698E-2</v>
      </c>
      <c r="BI177" s="16">
        <v>2.0270270270270299E-2</v>
      </c>
      <c r="BJ177" s="16">
        <v>8.6956521739130405E-2</v>
      </c>
      <c r="BK177" s="16">
        <v>3.7037037037037E-2</v>
      </c>
      <c r="BL177" s="16">
        <v>0</v>
      </c>
    </row>
    <row r="178" spans="2:64" x14ac:dyDescent="0.35">
      <c r="B178" t="s">
        <v>41</v>
      </c>
      <c r="C178" s="16">
        <v>5.7086614173228301E-2</v>
      </c>
      <c r="D178" s="16">
        <v>0</v>
      </c>
      <c r="E178" s="16">
        <v>4.6875E-2</v>
      </c>
      <c r="F178" s="16">
        <v>6.3829787234042507E-2</v>
      </c>
      <c r="G178" s="16">
        <v>6.13496932515337E-2</v>
      </c>
      <c r="H178" s="16">
        <v>6.3291139240506306E-2</v>
      </c>
      <c r="I178" s="16"/>
      <c r="J178" s="16">
        <v>5.9440559440559398E-2</v>
      </c>
      <c r="K178" s="16">
        <v>5.4298642533936702E-2</v>
      </c>
      <c r="L178" s="16"/>
      <c r="M178" s="16">
        <v>5.9210526315789498E-2</v>
      </c>
      <c r="N178" s="16">
        <v>0.08</v>
      </c>
      <c r="O178" s="16">
        <v>0.05</v>
      </c>
      <c r="P178" s="16">
        <v>0</v>
      </c>
      <c r="Q178" s="16"/>
      <c r="R178" s="16">
        <v>5.6000000000000001E-2</v>
      </c>
      <c r="S178" s="16">
        <v>3.7037037037037E-2</v>
      </c>
      <c r="T178" s="16">
        <v>6.5359477124182996E-2</v>
      </c>
      <c r="U178" s="16">
        <v>8.3333333333333301E-2</v>
      </c>
      <c r="V178" s="16"/>
      <c r="W178" s="16">
        <v>1.35135135135135E-2</v>
      </c>
      <c r="X178" s="16">
        <v>1.03092783505155E-2</v>
      </c>
      <c r="Y178" s="16">
        <v>0</v>
      </c>
      <c r="Z178" s="16">
        <v>2.1739130434782601E-2</v>
      </c>
      <c r="AA178" s="16">
        <v>0</v>
      </c>
      <c r="AB178" s="16">
        <v>0</v>
      </c>
      <c r="AC178" s="16">
        <v>0</v>
      </c>
      <c r="AD178" s="16">
        <v>5.5555555555555601E-2</v>
      </c>
      <c r="AE178" s="16">
        <v>0</v>
      </c>
      <c r="AF178" s="16">
        <v>0.85714285714285698</v>
      </c>
      <c r="AG178" s="16">
        <v>0</v>
      </c>
      <c r="AH178" s="16">
        <v>0.33333333333333298</v>
      </c>
      <c r="AI178" s="16"/>
      <c r="AJ178" s="16">
        <v>2.9850746268656699E-2</v>
      </c>
      <c r="AK178" s="16">
        <v>0.04</v>
      </c>
      <c r="AL178" s="16">
        <v>5.7471264367816098E-2</v>
      </c>
      <c r="AM178" s="16">
        <v>7.4468085106383003E-2</v>
      </c>
      <c r="AN178" s="16">
        <v>7.4074074074074098E-2</v>
      </c>
      <c r="AO178" s="16"/>
      <c r="AP178" s="16">
        <v>7.18232044198895E-2</v>
      </c>
      <c r="AQ178" s="16">
        <v>2.4E-2</v>
      </c>
      <c r="AR178" s="16">
        <v>0</v>
      </c>
      <c r="AS178" s="16"/>
      <c r="AT178" s="16">
        <v>3.03030303030303E-2</v>
      </c>
      <c r="AU178" s="16">
        <v>7.0739549839228297E-2</v>
      </c>
      <c r="AV178" s="16">
        <v>4.4444444444444398E-2</v>
      </c>
      <c r="AW178" s="16">
        <v>0.05</v>
      </c>
      <c r="AX178" s="16"/>
      <c r="AY178" s="16">
        <v>2.7027027027027001E-2</v>
      </c>
      <c r="AZ178" s="16">
        <v>5.9447983014862003E-2</v>
      </c>
      <c r="BA178" s="16"/>
      <c r="BB178" s="16">
        <v>8.3333333333333301E-2</v>
      </c>
      <c r="BC178" s="16">
        <v>5.95238095238095E-2</v>
      </c>
      <c r="BD178" s="16">
        <v>4.9844236760124602E-2</v>
      </c>
      <c r="BE178" s="16">
        <v>7.4626865671641798E-2</v>
      </c>
      <c r="BF178" s="16"/>
      <c r="BG178" s="16">
        <v>4.8387096774193498E-2</v>
      </c>
      <c r="BH178" s="16">
        <v>4.4897959183673501E-2</v>
      </c>
      <c r="BI178" s="16">
        <v>7.4324324324324301E-2</v>
      </c>
      <c r="BJ178" s="16">
        <v>8.6956521739130405E-2</v>
      </c>
      <c r="BK178" s="16">
        <v>7.4074074074074098E-2</v>
      </c>
      <c r="BL178" s="16">
        <v>0</v>
      </c>
    </row>
    <row r="179" spans="2:64" x14ac:dyDescent="0.35">
      <c r="B179" t="s">
        <v>43</v>
      </c>
      <c r="C179" s="16">
        <v>3.9370078740157497E-3</v>
      </c>
      <c r="D179" s="16">
        <v>0</v>
      </c>
      <c r="E179" s="16">
        <v>0</v>
      </c>
      <c r="F179" s="16">
        <v>0</v>
      </c>
      <c r="G179" s="16">
        <v>1.22699386503067E-2</v>
      </c>
      <c r="H179" s="16">
        <v>0</v>
      </c>
      <c r="I179" s="16"/>
      <c r="J179" s="16">
        <v>3.4965034965035E-3</v>
      </c>
      <c r="K179" s="16">
        <v>4.5248868778280504E-3</v>
      </c>
      <c r="L179" s="16"/>
      <c r="M179" s="16">
        <v>3.28947368421053E-3</v>
      </c>
      <c r="N179" s="16">
        <v>0.01</v>
      </c>
      <c r="O179" s="16">
        <v>0</v>
      </c>
      <c r="P179" s="16">
        <v>0</v>
      </c>
      <c r="Q179" s="16"/>
      <c r="R179" s="16">
        <v>0</v>
      </c>
      <c r="S179" s="16">
        <v>1.2345679012345699E-2</v>
      </c>
      <c r="T179" s="16">
        <v>6.5359477124183E-3</v>
      </c>
      <c r="U179" s="16">
        <v>0</v>
      </c>
      <c r="V179" s="16"/>
      <c r="W179" s="16">
        <v>0</v>
      </c>
      <c r="X179" s="16">
        <v>0</v>
      </c>
      <c r="Y179" s="16">
        <v>0</v>
      </c>
      <c r="Z179" s="16">
        <v>0</v>
      </c>
      <c r="AA179" s="16">
        <v>0</v>
      </c>
      <c r="AB179" s="16">
        <v>0</v>
      </c>
      <c r="AC179" s="16">
        <v>0</v>
      </c>
      <c r="AD179" s="16">
        <v>0</v>
      </c>
      <c r="AE179" s="16">
        <v>0</v>
      </c>
      <c r="AF179" s="16">
        <v>0</v>
      </c>
      <c r="AG179" s="16">
        <v>0</v>
      </c>
      <c r="AH179" s="16">
        <v>0.66666666666666696</v>
      </c>
      <c r="AI179" s="16"/>
      <c r="AJ179" s="16">
        <v>0</v>
      </c>
      <c r="AK179" s="16">
        <v>0</v>
      </c>
      <c r="AL179" s="16">
        <v>5.74712643678161E-3</v>
      </c>
      <c r="AM179" s="16">
        <v>1.0638297872340399E-2</v>
      </c>
      <c r="AN179" s="16">
        <v>0</v>
      </c>
      <c r="AO179" s="16"/>
      <c r="AP179" s="16">
        <v>2.7624309392265201E-3</v>
      </c>
      <c r="AQ179" s="16">
        <v>8.0000000000000002E-3</v>
      </c>
      <c r="AR179" s="16">
        <v>0</v>
      </c>
      <c r="AS179" s="16"/>
      <c r="AT179" s="16">
        <v>0</v>
      </c>
      <c r="AU179" s="16">
        <v>6.4308681672025697E-3</v>
      </c>
      <c r="AV179" s="16">
        <v>0</v>
      </c>
      <c r="AW179" s="16">
        <v>0</v>
      </c>
      <c r="AX179" s="16"/>
      <c r="AY179" s="16">
        <v>0</v>
      </c>
      <c r="AZ179" s="16">
        <v>4.2462845010615702E-3</v>
      </c>
      <c r="BA179" s="16"/>
      <c r="BB179" s="16">
        <v>0</v>
      </c>
      <c r="BC179" s="16">
        <v>0</v>
      </c>
      <c r="BD179" s="16">
        <v>6.2305295950155796E-3</v>
      </c>
      <c r="BE179" s="16">
        <v>0</v>
      </c>
      <c r="BF179" s="16"/>
      <c r="BG179" s="16">
        <v>3.2258064516128997E-2</v>
      </c>
      <c r="BH179" s="16">
        <v>0</v>
      </c>
      <c r="BI179" s="16">
        <v>0</v>
      </c>
      <c r="BJ179" s="16">
        <v>0</v>
      </c>
      <c r="BK179" s="16">
        <v>0</v>
      </c>
      <c r="BL179" s="16">
        <v>0</v>
      </c>
    </row>
    <row r="180" spans="2:64" x14ac:dyDescent="0.35">
      <c r="B180" t="s">
        <v>193</v>
      </c>
      <c r="C180" s="16">
        <v>0</v>
      </c>
      <c r="D180" s="16">
        <v>0</v>
      </c>
      <c r="E180" s="16">
        <v>0</v>
      </c>
      <c r="F180" s="16">
        <v>0</v>
      </c>
      <c r="G180" s="16">
        <v>0</v>
      </c>
      <c r="H180" s="16">
        <v>0</v>
      </c>
      <c r="I180" s="16"/>
      <c r="J180" s="16">
        <v>0</v>
      </c>
      <c r="K180" s="16">
        <v>0</v>
      </c>
      <c r="L180" s="16"/>
      <c r="M180" s="16">
        <v>0</v>
      </c>
      <c r="N180" s="16">
        <v>0</v>
      </c>
      <c r="O180" s="16">
        <v>0</v>
      </c>
      <c r="P180" s="16">
        <v>0</v>
      </c>
      <c r="Q180" s="16"/>
      <c r="R180" s="16">
        <v>0</v>
      </c>
      <c r="S180" s="16">
        <v>0</v>
      </c>
      <c r="T180" s="16">
        <v>0</v>
      </c>
      <c r="U180" s="16">
        <v>0</v>
      </c>
      <c r="V180" s="16"/>
      <c r="W180" s="16">
        <v>0</v>
      </c>
      <c r="X180" s="16">
        <v>0</v>
      </c>
      <c r="Y180" s="16">
        <v>0</v>
      </c>
      <c r="Z180" s="16">
        <v>0</v>
      </c>
      <c r="AA180" s="16">
        <v>0</v>
      </c>
      <c r="AB180" s="16">
        <v>0</v>
      </c>
      <c r="AC180" s="16">
        <v>0</v>
      </c>
      <c r="AD180" s="16">
        <v>0</v>
      </c>
      <c r="AE180" s="16">
        <v>0</v>
      </c>
      <c r="AF180" s="16">
        <v>0</v>
      </c>
      <c r="AG180" s="16">
        <v>0</v>
      </c>
      <c r="AH180" s="16">
        <v>0</v>
      </c>
      <c r="AI180" s="16"/>
      <c r="AJ180" s="16">
        <v>0</v>
      </c>
      <c r="AK180" s="16">
        <v>0</v>
      </c>
      <c r="AL180" s="16">
        <v>0</v>
      </c>
      <c r="AM180" s="16">
        <v>0</v>
      </c>
      <c r="AN180" s="16">
        <v>0</v>
      </c>
      <c r="AO180" s="16"/>
      <c r="AP180" s="16">
        <v>0</v>
      </c>
      <c r="AQ180" s="16">
        <v>0</v>
      </c>
      <c r="AR180" s="16">
        <v>0</v>
      </c>
      <c r="AS180" s="16"/>
      <c r="AT180" s="16">
        <v>0</v>
      </c>
      <c r="AU180" s="16">
        <v>0</v>
      </c>
      <c r="AV180" s="16">
        <v>0</v>
      </c>
      <c r="AW180" s="16">
        <v>0</v>
      </c>
      <c r="AX180" s="16"/>
      <c r="AY180" s="16">
        <v>0</v>
      </c>
      <c r="AZ180" s="16">
        <v>0</v>
      </c>
      <c r="BA180" s="16"/>
      <c r="BB180" s="16">
        <v>0</v>
      </c>
      <c r="BC180" s="16">
        <v>0</v>
      </c>
      <c r="BD180" s="16">
        <v>0</v>
      </c>
      <c r="BE180" s="16">
        <v>0</v>
      </c>
      <c r="BF180" s="16"/>
      <c r="BG180" s="16">
        <v>0</v>
      </c>
      <c r="BH180" s="16">
        <v>0</v>
      </c>
      <c r="BI180" s="16">
        <v>0</v>
      </c>
      <c r="BJ180" s="16">
        <v>0</v>
      </c>
      <c r="BK180" s="16">
        <v>0</v>
      </c>
      <c r="BL180" s="16">
        <v>0</v>
      </c>
    </row>
    <row r="181" spans="2:64" x14ac:dyDescent="0.3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row>
    <row r="182" spans="2:64" x14ac:dyDescent="0.35">
      <c r="B182" s="5" t="s">
        <v>199</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row>
    <row r="183" spans="2:64" x14ac:dyDescent="0.35">
      <c r="B183" s="23" t="s">
        <v>97</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row>
    <row r="184" spans="2:64" x14ac:dyDescent="0.35">
      <c r="B184" t="s">
        <v>195</v>
      </c>
      <c r="C184" s="16">
        <v>0.16732283464566899</v>
      </c>
      <c r="D184" s="16">
        <v>3.4482758620689703E-2</v>
      </c>
      <c r="E184" s="16">
        <v>0.171875</v>
      </c>
      <c r="F184" s="16">
        <v>0.180851063829787</v>
      </c>
      <c r="G184" s="16">
        <v>0.184049079754601</v>
      </c>
      <c r="H184" s="16">
        <v>0.164556962025316</v>
      </c>
      <c r="I184" s="16"/>
      <c r="J184" s="16">
        <v>0.15734265734265701</v>
      </c>
      <c r="K184" s="16">
        <v>0.180995475113122</v>
      </c>
      <c r="L184" s="16"/>
      <c r="M184" s="16">
        <v>0.16118421052631601</v>
      </c>
      <c r="N184" s="16">
        <v>0.2</v>
      </c>
      <c r="O184" s="16">
        <v>0.2</v>
      </c>
      <c r="P184" s="16">
        <v>7.4999999999999997E-2</v>
      </c>
      <c r="Q184" s="16"/>
      <c r="R184" s="16">
        <v>0.14799999999999999</v>
      </c>
      <c r="S184" s="16">
        <v>0.172839506172839</v>
      </c>
      <c r="T184" s="16">
        <v>0.17647058823529399</v>
      </c>
      <c r="U184" s="16">
        <v>0.29166666666666702</v>
      </c>
      <c r="V184" s="16"/>
      <c r="W184" s="16">
        <v>0.135135135135135</v>
      </c>
      <c r="X184" s="16">
        <v>0.15463917525773199</v>
      </c>
      <c r="Y184" s="16">
        <v>0.17307692307692299</v>
      </c>
      <c r="Z184" s="16">
        <v>0.19565217391304299</v>
      </c>
      <c r="AA184" s="16">
        <v>0.108108108108108</v>
      </c>
      <c r="AB184" s="16">
        <v>0.14285714285714299</v>
      </c>
      <c r="AC184" s="16">
        <v>0.20408163265306101</v>
      </c>
      <c r="AD184" s="16">
        <v>0.16666666666666699</v>
      </c>
      <c r="AE184" s="16">
        <v>0.114285714285714</v>
      </c>
      <c r="AF184" s="16">
        <v>0.32142857142857101</v>
      </c>
      <c r="AG184" s="16">
        <v>0.2</v>
      </c>
      <c r="AH184" s="16">
        <v>0.33333333333333298</v>
      </c>
      <c r="AI184" s="16"/>
      <c r="AJ184" s="16">
        <v>0.164179104477612</v>
      </c>
      <c r="AK184" s="16">
        <v>9.3333333333333296E-2</v>
      </c>
      <c r="AL184" s="16">
        <v>0.16666666666666699</v>
      </c>
      <c r="AM184" s="16">
        <v>0.20212765957446799</v>
      </c>
      <c r="AN184" s="16">
        <v>0.18518518518518501</v>
      </c>
      <c r="AO184" s="16"/>
      <c r="AP184" s="16">
        <v>0.168508287292818</v>
      </c>
      <c r="AQ184" s="16">
        <v>0.128</v>
      </c>
      <c r="AR184" s="16">
        <v>0.38095238095238099</v>
      </c>
      <c r="AS184" s="16"/>
      <c r="AT184" s="16">
        <v>0.15151515151515199</v>
      </c>
      <c r="AU184" s="16">
        <v>0.180064308681672</v>
      </c>
      <c r="AV184" s="16">
        <v>0.133333333333333</v>
      </c>
      <c r="AW184" s="16">
        <v>0.15</v>
      </c>
      <c r="AX184" s="16"/>
      <c r="AY184" s="16">
        <v>0.162162162162162</v>
      </c>
      <c r="AZ184" s="16">
        <v>0.16772823779193199</v>
      </c>
      <c r="BA184" s="16"/>
      <c r="BB184" s="16">
        <v>0.16666666666666699</v>
      </c>
      <c r="BC184" s="16">
        <v>0.107142857142857</v>
      </c>
      <c r="BD184" s="16">
        <v>0.177570093457944</v>
      </c>
      <c r="BE184" s="16">
        <v>0.19402985074626899</v>
      </c>
      <c r="BF184" s="16"/>
      <c r="BG184" s="16">
        <v>0.16129032258064499</v>
      </c>
      <c r="BH184" s="16">
        <v>0.17142857142857101</v>
      </c>
      <c r="BI184" s="16">
        <v>0.15540540540540501</v>
      </c>
      <c r="BJ184" s="16">
        <v>0.173913043478261</v>
      </c>
      <c r="BK184" s="16">
        <v>0.22222222222222199</v>
      </c>
      <c r="BL184" s="16">
        <v>0</v>
      </c>
    </row>
    <row r="185" spans="2:64" x14ac:dyDescent="0.35">
      <c r="B185" t="s">
        <v>196</v>
      </c>
      <c r="C185" s="16">
        <v>0.12598425196850399</v>
      </c>
      <c r="D185" s="16">
        <v>0.17241379310344801</v>
      </c>
      <c r="E185" s="16">
        <v>7.8125E-2</v>
      </c>
      <c r="F185" s="16">
        <v>9.5744680851063801E-2</v>
      </c>
      <c r="G185" s="16">
        <v>0.190184049079755</v>
      </c>
      <c r="H185" s="16">
        <v>8.8607594936708903E-2</v>
      </c>
      <c r="I185" s="16"/>
      <c r="J185" s="16">
        <v>0.10489510489510501</v>
      </c>
      <c r="K185" s="16">
        <v>0.15384615384615399</v>
      </c>
      <c r="L185" s="16"/>
      <c r="M185" s="16">
        <v>0.115131578947368</v>
      </c>
      <c r="N185" s="16">
        <v>0.1</v>
      </c>
      <c r="O185" s="16">
        <v>0.21666666666666701</v>
      </c>
      <c r="P185" s="16">
        <v>0.15</v>
      </c>
      <c r="Q185" s="16"/>
      <c r="R185" s="16">
        <v>0.12</v>
      </c>
      <c r="S185" s="16">
        <v>0.16049382716049401</v>
      </c>
      <c r="T185" s="16">
        <v>0.11764705882352899</v>
      </c>
      <c r="U185" s="16">
        <v>0.125</v>
      </c>
      <c r="V185" s="16"/>
      <c r="W185" s="16">
        <v>0.18918918918918901</v>
      </c>
      <c r="X185" s="16">
        <v>9.2783505154639206E-2</v>
      </c>
      <c r="Y185" s="16">
        <v>0.115384615384615</v>
      </c>
      <c r="Z185" s="16">
        <v>6.5217391304347797E-2</v>
      </c>
      <c r="AA185" s="16">
        <v>0.18918918918918901</v>
      </c>
      <c r="AB185" s="16">
        <v>8.1632653061224497E-2</v>
      </c>
      <c r="AC185" s="16">
        <v>0.16326530612244899</v>
      </c>
      <c r="AD185" s="16">
        <v>5.5555555555555601E-2</v>
      </c>
      <c r="AE185" s="16">
        <v>0.14285714285714299</v>
      </c>
      <c r="AF185" s="16">
        <v>0.107142857142857</v>
      </c>
      <c r="AG185" s="16">
        <v>0.15</v>
      </c>
      <c r="AH185" s="16">
        <v>0.33333333333333298</v>
      </c>
      <c r="AI185" s="16"/>
      <c r="AJ185" s="16">
        <v>5.9701492537313397E-2</v>
      </c>
      <c r="AK185" s="16">
        <v>0.133333333333333</v>
      </c>
      <c r="AL185" s="16">
        <v>0.13793103448275901</v>
      </c>
      <c r="AM185" s="16">
        <v>0.12765957446808501</v>
      </c>
      <c r="AN185" s="16">
        <v>3.7037037037037E-2</v>
      </c>
      <c r="AO185" s="16"/>
      <c r="AP185" s="16">
        <v>0.143646408839779</v>
      </c>
      <c r="AQ185" s="16">
        <v>0.08</v>
      </c>
      <c r="AR185" s="16">
        <v>9.5238095238095205E-2</v>
      </c>
      <c r="AS185" s="16"/>
      <c r="AT185" s="16">
        <v>0.13636363636363599</v>
      </c>
      <c r="AU185" s="16">
        <v>0.122186495176849</v>
      </c>
      <c r="AV185" s="16">
        <v>0.11111111111111099</v>
      </c>
      <c r="AW185" s="16">
        <v>0.15</v>
      </c>
      <c r="AX185" s="16"/>
      <c r="AY185" s="16">
        <v>0.135135135135135</v>
      </c>
      <c r="AZ185" s="16">
        <v>0.12526539278131599</v>
      </c>
      <c r="BA185" s="16"/>
      <c r="BB185" s="16">
        <v>5.5555555555555601E-2</v>
      </c>
      <c r="BC185" s="16">
        <v>9.5238095238095205E-2</v>
      </c>
      <c r="BD185" s="16">
        <v>0.14018691588785001</v>
      </c>
      <c r="BE185" s="16">
        <v>0.134328358208955</v>
      </c>
      <c r="BF185" s="16"/>
      <c r="BG185" s="16">
        <v>0.16129032258064499</v>
      </c>
      <c r="BH185" s="16">
        <v>0.13877551020408199</v>
      </c>
      <c r="BI185" s="16">
        <v>9.45945945945946E-2</v>
      </c>
      <c r="BJ185" s="16">
        <v>4.3478260869565202E-2</v>
      </c>
      <c r="BK185" s="16">
        <v>0.148148148148148</v>
      </c>
      <c r="BL185" s="16">
        <v>0.33333333333333298</v>
      </c>
    </row>
    <row r="186" spans="2:64" x14ac:dyDescent="0.35">
      <c r="B186" t="s">
        <v>197</v>
      </c>
      <c r="C186" s="16">
        <v>0.16535433070866101</v>
      </c>
      <c r="D186" s="16">
        <v>0.17241379310344801</v>
      </c>
      <c r="E186" s="16">
        <v>0.28125</v>
      </c>
      <c r="F186" s="16">
        <v>0.159574468085106</v>
      </c>
      <c r="G186" s="16">
        <v>0.13496932515337401</v>
      </c>
      <c r="H186" s="16">
        <v>0.151898734177215</v>
      </c>
      <c r="I186" s="16"/>
      <c r="J186" s="16">
        <v>0.178321678321678</v>
      </c>
      <c r="K186" s="16">
        <v>0.14932126696832601</v>
      </c>
      <c r="L186" s="16"/>
      <c r="M186" s="16">
        <v>0.12171052631578901</v>
      </c>
      <c r="N186" s="16">
        <v>0.22</v>
      </c>
      <c r="O186" s="16">
        <v>0.233333333333333</v>
      </c>
      <c r="P186" s="16">
        <v>0.27500000000000002</v>
      </c>
      <c r="Q186" s="16"/>
      <c r="R186" s="16">
        <v>0.20399999999999999</v>
      </c>
      <c r="S186" s="16">
        <v>0.19753086419753099</v>
      </c>
      <c r="T186" s="16">
        <v>9.8039215686274495E-2</v>
      </c>
      <c r="U186" s="16">
        <v>8.3333333333333301E-2</v>
      </c>
      <c r="V186" s="16"/>
      <c r="W186" s="16">
        <v>0.25675675675675702</v>
      </c>
      <c r="X186" s="16">
        <v>0.134020618556701</v>
      </c>
      <c r="Y186" s="16">
        <v>0.134615384615385</v>
      </c>
      <c r="Z186" s="16">
        <v>0.13043478260869601</v>
      </c>
      <c r="AA186" s="16">
        <v>0.162162162162162</v>
      </c>
      <c r="AB186" s="16">
        <v>0.16326530612244899</v>
      </c>
      <c r="AC186" s="16">
        <v>0.16326530612244899</v>
      </c>
      <c r="AD186" s="16">
        <v>0.16666666666666699</v>
      </c>
      <c r="AE186" s="16">
        <v>0.17142857142857101</v>
      </c>
      <c r="AF186" s="16">
        <v>0.17857142857142899</v>
      </c>
      <c r="AG186" s="16">
        <v>0.15</v>
      </c>
      <c r="AH186" s="16">
        <v>0</v>
      </c>
      <c r="AI186" s="16"/>
      <c r="AJ186" s="16">
        <v>0.164179104477612</v>
      </c>
      <c r="AK186" s="16">
        <v>0.2</v>
      </c>
      <c r="AL186" s="16">
        <v>0.16666666666666699</v>
      </c>
      <c r="AM186" s="16">
        <v>0.10638297872340401</v>
      </c>
      <c r="AN186" s="16">
        <v>0.22222222222222199</v>
      </c>
      <c r="AO186" s="16"/>
      <c r="AP186" s="16">
        <v>0.16574585635359099</v>
      </c>
      <c r="AQ186" s="16">
        <v>0.17599999999999999</v>
      </c>
      <c r="AR186" s="16">
        <v>9.5238095238095205E-2</v>
      </c>
      <c r="AS186" s="16"/>
      <c r="AT186" s="16">
        <v>0.189393939393939</v>
      </c>
      <c r="AU186" s="16">
        <v>0.14469453376205799</v>
      </c>
      <c r="AV186" s="16">
        <v>0.2</v>
      </c>
      <c r="AW186" s="16">
        <v>0.25</v>
      </c>
      <c r="AX186" s="16"/>
      <c r="AY186" s="16">
        <v>0.27027027027027001</v>
      </c>
      <c r="AZ186" s="16">
        <v>0.15711252653927801</v>
      </c>
      <c r="BA186" s="16"/>
      <c r="BB186" s="16">
        <v>0.27777777777777801</v>
      </c>
      <c r="BC186" s="16">
        <v>0.17857142857142899</v>
      </c>
      <c r="BD186" s="16">
        <v>0.14953271028037399</v>
      </c>
      <c r="BE186" s="16">
        <v>0.164179104477612</v>
      </c>
      <c r="BF186" s="16"/>
      <c r="BG186" s="16">
        <v>0.225806451612903</v>
      </c>
      <c r="BH186" s="16">
        <v>0.159183673469388</v>
      </c>
      <c r="BI186" s="16">
        <v>0.18243243243243201</v>
      </c>
      <c r="BJ186" s="16">
        <v>4.3478260869565202E-2</v>
      </c>
      <c r="BK186" s="16">
        <v>0.11111111111111099</v>
      </c>
      <c r="BL186" s="16">
        <v>0</v>
      </c>
    </row>
    <row r="187" spans="2:64" x14ac:dyDescent="0.35">
      <c r="B187" t="s">
        <v>198</v>
      </c>
      <c r="C187" s="16">
        <v>0.50590551181102394</v>
      </c>
      <c r="D187" s="16">
        <v>0.58620689655172398</v>
      </c>
      <c r="E187" s="16">
        <v>0.4375</v>
      </c>
      <c r="F187" s="16">
        <v>0.5</v>
      </c>
      <c r="G187" s="16">
        <v>0.46012269938650302</v>
      </c>
      <c r="H187" s="16">
        <v>0.569620253164557</v>
      </c>
      <c r="I187" s="16"/>
      <c r="J187" s="16">
        <v>0.534965034965035</v>
      </c>
      <c r="K187" s="16">
        <v>0.46606334841628999</v>
      </c>
      <c r="L187" s="16"/>
      <c r="M187" s="16">
        <v>0.57236842105263197</v>
      </c>
      <c r="N187" s="16">
        <v>0.43</v>
      </c>
      <c r="O187" s="16">
        <v>0.31666666666666698</v>
      </c>
      <c r="P187" s="16">
        <v>0.5</v>
      </c>
      <c r="Q187" s="16"/>
      <c r="R187" s="16">
        <v>0.49199999999999999</v>
      </c>
      <c r="S187" s="16">
        <v>0.44444444444444398</v>
      </c>
      <c r="T187" s="16">
        <v>0.56862745098039202</v>
      </c>
      <c r="U187" s="16">
        <v>0.45833333333333298</v>
      </c>
      <c r="V187" s="16"/>
      <c r="W187" s="16">
        <v>0.37837837837837801</v>
      </c>
      <c r="X187" s="16">
        <v>0.597938144329897</v>
      </c>
      <c r="Y187" s="16">
        <v>0.57692307692307698</v>
      </c>
      <c r="Z187" s="16">
        <v>0.58695652173913004</v>
      </c>
      <c r="AA187" s="16">
        <v>0.51351351351351304</v>
      </c>
      <c r="AB187" s="16">
        <v>0.51020408163265296</v>
      </c>
      <c r="AC187" s="16">
        <v>0.42857142857142899</v>
      </c>
      <c r="AD187" s="16">
        <v>0.61111111111111105</v>
      </c>
      <c r="AE187" s="16">
        <v>0.48571428571428599</v>
      </c>
      <c r="AF187" s="16">
        <v>0.39285714285714302</v>
      </c>
      <c r="AG187" s="16">
        <v>0.45</v>
      </c>
      <c r="AH187" s="16">
        <v>0.33333333333333298</v>
      </c>
      <c r="AI187" s="16"/>
      <c r="AJ187" s="16">
        <v>0.58208955223880599</v>
      </c>
      <c r="AK187" s="16">
        <v>0.49333333333333301</v>
      </c>
      <c r="AL187" s="16">
        <v>0.52298850574712596</v>
      </c>
      <c r="AM187" s="16">
        <v>0.51063829787234005</v>
      </c>
      <c r="AN187" s="16">
        <v>0.51851851851851805</v>
      </c>
      <c r="AO187" s="16"/>
      <c r="AP187" s="16">
        <v>0.49723756906077299</v>
      </c>
      <c r="AQ187" s="16">
        <v>0.56799999999999995</v>
      </c>
      <c r="AR187" s="16">
        <v>0.28571428571428598</v>
      </c>
      <c r="AS187" s="16"/>
      <c r="AT187" s="16">
        <v>0.5</v>
      </c>
      <c r="AU187" s="16">
        <v>0.52090032154340804</v>
      </c>
      <c r="AV187" s="16">
        <v>0.51111111111111096</v>
      </c>
      <c r="AW187" s="16">
        <v>0.3</v>
      </c>
      <c r="AX187" s="16"/>
      <c r="AY187" s="16">
        <v>0.37837837837837801</v>
      </c>
      <c r="AZ187" s="16">
        <v>0.515923566878981</v>
      </c>
      <c r="BA187" s="16"/>
      <c r="BB187" s="16">
        <v>0.5</v>
      </c>
      <c r="BC187" s="16">
        <v>0.59523809523809501</v>
      </c>
      <c r="BD187" s="16">
        <v>0.49844236760124599</v>
      </c>
      <c r="BE187" s="16">
        <v>0.43283582089552203</v>
      </c>
      <c r="BF187" s="16"/>
      <c r="BG187" s="16">
        <v>0.43548387096774199</v>
      </c>
      <c r="BH187" s="16">
        <v>0.51836734693877595</v>
      </c>
      <c r="BI187" s="16">
        <v>0.52027027027026995</v>
      </c>
      <c r="BJ187" s="16">
        <v>0.565217391304348</v>
      </c>
      <c r="BK187" s="16">
        <v>0.44444444444444398</v>
      </c>
      <c r="BL187" s="16">
        <v>0.33333333333333298</v>
      </c>
    </row>
    <row r="188" spans="2:64" x14ac:dyDescent="0.35">
      <c r="B188" t="s">
        <v>159</v>
      </c>
      <c r="C188" s="16">
        <v>3.5433070866141697E-2</v>
      </c>
      <c r="D188" s="16">
        <v>3.4482758620689703E-2</v>
      </c>
      <c r="E188" s="16">
        <v>3.125E-2</v>
      </c>
      <c r="F188" s="16">
        <v>6.3829787234042507E-2</v>
      </c>
      <c r="G188" s="16">
        <v>3.0674846625766899E-2</v>
      </c>
      <c r="H188" s="16">
        <v>2.53164556962025E-2</v>
      </c>
      <c r="I188" s="16"/>
      <c r="J188" s="16">
        <v>2.44755244755245E-2</v>
      </c>
      <c r="K188" s="16">
        <v>4.9773755656108601E-2</v>
      </c>
      <c r="L188" s="16"/>
      <c r="M188" s="16">
        <v>2.9605263157894701E-2</v>
      </c>
      <c r="N188" s="16">
        <v>0.05</v>
      </c>
      <c r="O188" s="16">
        <v>3.3333333333333298E-2</v>
      </c>
      <c r="P188" s="16">
        <v>0</v>
      </c>
      <c r="Q188" s="16"/>
      <c r="R188" s="16">
        <v>3.5999999999999997E-2</v>
      </c>
      <c r="S188" s="16">
        <v>2.4691358024691398E-2</v>
      </c>
      <c r="T188" s="16">
        <v>3.9215686274509803E-2</v>
      </c>
      <c r="U188" s="16">
        <v>4.1666666666666699E-2</v>
      </c>
      <c r="V188" s="16"/>
      <c r="W188" s="16">
        <v>4.0540540540540501E-2</v>
      </c>
      <c r="X188" s="16">
        <v>2.06185567010309E-2</v>
      </c>
      <c r="Y188" s="16">
        <v>0</v>
      </c>
      <c r="Z188" s="16">
        <v>2.1739130434782601E-2</v>
      </c>
      <c r="AA188" s="16">
        <v>2.7027027027027001E-2</v>
      </c>
      <c r="AB188" s="16">
        <v>0.102040816326531</v>
      </c>
      <c r="AC188" s="16">
        <v>4.08163265306122E-2</v>
      </c>
      <c r="AD188" s="16">
        <v>0</v>
      </c>
      <c r="AE188" s="16">
        <v>8.5714285714285701E-2</v>
      </c>
      <c r="AF188" s="16">
        <v>0</v>
      </c>
      <c r="AG188" s="16">
        <v>0.05</v>
      </c>
      <c r="AH188" s="16">
        <v>0</v>
      </c>
      <c r="AI188" s="16"/>
      <c r="AJ188" s="16">
        <v>2.9850746268656699E-2</v>
      </c>
      <c r="AK188" s="16">
        <v>0.08</v>
      </c>
      <c r="AL188" s="16">
        <v>5.74712643678161E-3</v>
      </c>
      <c r="AM188" s="16">
        <v>5.31914893617021E-2</v>
      </c>
      <c r="AN188" s="16">
        <v>3.7037037037037E-2</v>
      </c>
      <c r="AO188" s="16"/>
      <c r="AP188" s="16">
        <v>2.4861878453038701E-2</v>
      </c>
      <c r="AQ188" s="16">
        <v>4.8000000000000001E-2</v>
      </c>
      <c r="AR188" s="16">
        <v>0.14285714285714299</v>
      </c>
      <c r="AS188" s="16"/>
      <c r="AT188" s="16">
        <v>2.27272727272727E-2</v>
      </c>
      <c r="AU188" s="16">
        <v>3.2154340836012901E-2</v>
      </c>
      <c r="AV188" s="16">
        <v>4.4444444444444398E-2</v>
      </c>
      <c r="AW188" s="16">
        <v>0.15</v>
      </c>
      <c r="AX188" s="16"/>
      <c r="AY188" s="16">
        <v>5.4054054054054099E-2</v>
      </c>
      <c r="AZ188" s="16">
        <v>3.3970276008492603E-2</v>
      </c>
      <c r="BA188" s="16"/>
      <c r="BB188" s="16">
        <v>0</v>
      </c>
      <c r="BC188" s="16">
        <v>2.3809523809523801E-2</v>
      </c>
      <c r="BD188" s="16">
        <v>3.4267912772585701E-2</v>
      </c>
      <c r="BE188" s="16">
        <v>7.4626865671641798E-2</v>
      </c>
      <c r="BF188" s="16"/>
      <c r="BG188" s="16">
        <v>1.6129032258064498E-2</v>
      </c>
      <c r="BH188" s="16">
        <v>1.2244897959183701E-2</v>
      </c>
      <c r="BI188" s="16">
        <v>4.72972972972973E-2</v>
      </c>
      <c r="BJ188" s="16">
        <v>0.173913043478261</v>
      </c>
      <c r="BK188" s="16">
        <v>7.4074074074074098E-2</v>
      </c>
      <c r="BL188" s="16">
        <v>0.33333333333333298</v>
      </c>
    </row>
    <row r="189" spans="2:64"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row>
    <row r="190" spans="2:64" x14ac:dyDescent="0.35">
      <c r="B190" s="5" t="s">
        <v>203</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row>
    <row r="191" spans="2:64" x14ac:dyDescent="0.35">
      <c r="B191" s="23" t="s">
        <v>97</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row>
    <row r="192" spans="2:64" x14ac:dyDescent="0.35">
      <c r="B192" t="s">
        <v>200</v>
      </c>
      <c r="C192" s="16">
        <v>0.85629921259842501</v>
      </c>
      <c r="D192" s="16">
        <v>0.72413793103448298</v>
      </c>
      <c r="E192" s="16">
        <v>0.8125</v>
      </c>
      <c r="F192" s="16">
        <v>0.89361702127659604</v>
      </c>
      <c r="G192" s="16">
        <v>0.877300613496933</v>
      </c>
      <c r="H192" s="16">
        <v>0.854430379746835</v>
      </c>
      <c r="I192" s="16"/>
      <c r="J192" s="16">
        <v>0.87062937062937096</v>
      </c>
      <c r="K192" s="16">
        <v>0.841628959276018</v>
      </c>
      <c r="L192" s="16"/>
      <c r="M192" s="16">
        <v>0.86513157894736803</v>
      </c>
      <c r="N192" s="16">
        <v>0.81</v>
      </c>
      <c r="O192" s="16">
        <v>0.88333333333333297</v>
      </c>
      <c r="P192" s="16">
        <v>0.875</v>
      </c>
      <c r="Q192" s="16"/>
      <c r="R192" s="16">
        <v>0.83199999999999996</v>
      </c>
      <c r="S192" s="16">
        <v>0.86419753086419704</v>
      </c>
      <c r="T192" s="16">
        <v>0.88235294117647101</v>
      </c>
      <c r="U192" s="16">
        <v>0.91666666666666696</v>
      </c>
      <c r="V192" s="16"/>
      <c r="W192" s="16">
        <v>0.85135135135135098</v>
      </c>
      <c r="X192" s="16">
        <v>0.85567010309278302</v>
      </c>
      <c r="Y192" s="16">
        <v>0.78846153846153799</v>
      </c>
      <c r="Z192" s="16">
        <v>0.934782608695652</v>
      </c>
      <c r="AA192" s="16">
        <v>0.86486486486486502</v>
      </c>
      <c r="AB192" s="16">
        <v>0.89795918367346905</v>
      </c>
      <c r="AC192" s="16">
        <v>0.87755102040816302</v>
      </c>
      <c r="AD192" s="16">
        <v>0.77777777777777801</v>
      </c>
      <c r="AE192" s="16">
        <v>0.8</v>
      </c>
      <c r="AF192" s="16">
        <v>0.78571428571428603</v>
      </c>
      <c r="AG192" s="16">
        <v>0.95</v>
      </c>
      <c r="AH192" s="16">
        <v>1</v>
      </c>
      <c r="AI192" s="16"/>
      <c r="AJ192" s="16">
        <v>0.91044776119403004</v>
      </c>
      <c r="AK192" s="16">
        <v>0.84</v>
      </c>
      <c r="AL192" s="16">
        <v>0.86781609195402298</v>
      </c>
      <c r="AM192" s="16">
        <v>0.85106382978723405</v>
      </c>
      <c r="AN192" s="16">
        <v>0.88888888888888895</v>
      </c>
      <c r="AO192" s="16"/>
      <c r="AP192" s="16">
        <v>0.850828729281768</v>
      </c>
      <c r="AQ192" s="16">
        <v>0.88</v>
      </c>
      <c r="AR192" s="16">
        <v>0.80952380952380998</v>
      </c>
      <c r="AS192" s="16"/>
      <c r="AT192" s="16">
        <v>0.90909090909090895</v>
      </c>
      <c r="AU192" s="16">
        <v>0.87781350482315101</v>
      </c>
      <c r="AV192" s="16">
        <v>0.66666666666666696</v>
      </c>
      <c r="AW192" s="16">
        <v>0.6</v>
      </c>
      <c r="AX192" s="16"/>
      <c r="AY192" s="16">
        <v>0.78378378378378399</v>
      </c>
      <c r="AZ192" s="16">
        <v>0.86199575371549897</v>
      </c>
      <c r="BA192" s="16"/>
      <c r="BB192" s="16">
        <v>0.83333333333333304</v>
      </c>
      <c r="BC192" s="16">
        <v>0.83333333333333304</v>
      </c>
      <c r="BD192" s="16">
        <v>0.88161993769470404</v>
      </c>
      <c r="BE192" s="16">
        <v>0.77611940298507498</v>
      </c>
      <c r="BF192" s="16"/>
      <c r="BG192" s="16">
        <v>0.82258064516129004</v>
      </c>
      <c r="BH192" s="16">
        <v>0.86122448979591804</v>
      </c>
      <c r="BI192" s="16">
        <v>0.87162162162162204</v>
      </c>
      <c r="BJ192" s="16">
        <v>0.73913043478260898</v>
      </c>
      <c r="BK192" s="16">
        <v>0.88888888888888895</v>
      </c>
      <c r="BL192" s="16">
        <v>1</v>
      </c>
    </row>
    <row r="193" spans="2:64" x14ac:dyDescent="0.35">
      <c r="B193" t="s">
        <v>201</v>
      </c>
      <c r="C193" s="16">
        <v>6.4960629921259797E-2</v>
      </c>
      <c r="D193" s="16">
        <v>0.17241379310344801</v>
      </c>
      <c r="E193" s="16">
        <v>9.375E-2</v>
      </c>
      <c r="F193" s="16">
        <v>6.3829787234042507E-2</v>
      </c>
      <c r="G193" s="16">
        <v>5.5214723926380403E-2</v>
      </c>
      <c r="H193" s="16">
        <v>4.4303797468354403E-2</v>
      </c>
      <c r="I193" s="16"/>
      <c r="J193" s="16">
        <v>5.5944055944055902E-2</v>
      </c>
      <c r="K193" s="16">
        <v>7.2398190045248903E-2</v>
      </c>
      <c r="L193" s="16"/>
      <c r="M193" s="16">
        <v>6.25E-2</v>
      </c>
      <c r="N193" s="16">
        <v>0.08</v>
      </c>
      <c r="O193" s="16">
        <v>3.3333333333333298E-2</v>
      </c>
      <c r="P193" s="16">
        <v>0.1</v>
      </c>
      <c r="Q193" s="16"/>
      <c r="R193" s="16">
        <v>8.7999999999999995E-2</v>
      </c>
      <c r="S193" s="16">
        <v>4.9382716049382699E-2</v>
      </c>
      <c r="T193" s="16">
        <v>3.9215686274509803E-2</v>
      </c>
      <c r="U193" s="16">
        <v>4.1666666666666699E-2</v>
      </c>
      <c r="V193" s="16"/>
      <c r="W193" s="16">
        <v>9.45945945945946E-2</v>
      </c>
      <c r="X193" s="16">
        <v>8.2474226804123696E-2</v>
      </c>
      <c r="Y193" s="16">
        <v>3.8461538461538498E-2</v>
      </c>
      <c r="Z193" s="16">
        <v>2.1739130434782601E-2</v>
      </c>
      <c r="AA193" s="16">
        <v>8.1081081081081099E-2</v>
      </c>
      <c r="AB193" s="16">
        <v>4.08163265306122E-2</v>
      </c>
      <c r="AC193" s="16">
        <v>2.04081632653061E-2</v>
      </c>
      <c r="AD193" s="16">
        <v>0.11111111111111099</v>
      </c>
      <c r="AE193" s="16">
        <v>0.114285714285714</v>
      </c>
      <c r="AF193" s="16">
        <v>7.1428571428571397E-2</v>
      </c>
      <c r="AG193" s="16">
        <v>0.05</v>
      </c>
      <c r="AH193" s="16">
        <v>0</v>
      </c>
      <c r="AI193" s="16"/>
      <c r="AJ193" s="16">
        <v>2.9850746268656699E-2</v>
      </c>
      <c r="AK193" s="16">
        <v>0.08</v>
      </c>
      <c r="AL193" s="16">
        <v>8.04597701149425E-2</v>
      </c>
      <c r="AM193" s="16">
        <v>5.31914893617021E-2</v>
      </c>
      <c r="AN193" s="16">
        <v>7.4074074074074098E-2</v>
      </c>
      <c r="AO193" s="16"/>
      <c r="AP193" s="16">
        <v>6.3535911602209894E-2</v>
      </c>
      <c r="AQ193" s="16">
        <v>7.1999999999999995E-2</v>
      </c>
      <c r="AR193" s="16">
        <v>4.7619047619047603E-2</v>
      </c>
      <c r="AS193" s="16"/>
      <c r="AT193" s="16">
        <v>4.5454545454545497E-2</v>
      </c>
      <c r="AU193" s="16">
        <v>4.5016077170418001E-2</v>
      </c>
      <c r="AV193" s="16">
        <v>0.266666666666667</v>
      </c>
      <c r="AW193" s="16">
        <v>0.05</v>
      </c>
      <c r="AX193" s="16"/>
      <c r="AY193" s="16">
        <v>0.108108108108108</v>
      </c>
      <c r="AZ193" s="16">
        <v>6.1571125265392802E-2</v>
      </c>
      <c r="BA193" s="16"/>
      <c r="BB193" s="16">
        <v>8.3333333333333301E-2</v>
      </c>
      <c r="BC193" s="16">
        <v>0.119047619047619</v>
      </c>
      <c r="BD193" s="16">
        <v>5.2959501557632398E-2</v>
      </c>
      <c r="BE193" s="16">
        <v>4.47761194029851E-2</v>
      </c>
      <c r="BF193" s="16"/>
      <c r="BG193" s="16">
        <v>9.6774193548387094E-2</v>
      </c>
      <c r="BH193" s="16">
        <v>6.1224489795918401E-2</v>
      </c>
      <c r="BI193" s="16">
        <v>6.7567567567567599E-2</v>
      </c>
      <c r="BJ193" s="16">
        <v>4.3478260869565202E-2</v>
      </c>
      <c r="BK193" s="16">
        <v>3.7037037037037E-2</v>
      </c>
      <c r="BL193" s="16">
        <v>0</v>
      </c>
    </row>
    <row r="194" spans="2:64" x14ac:dyDescent="0.35">
      <c r="B194" t="s">
        <v>202</v>
      </c>
      <c r="C194" s="16">
        <v>5.7086614173228301E-2</v>
      </c>
      <c r="D194" s="16">
        <v>0.10344827586206901</v>
      </c>
      <c r="E194" s="16">
        <v>6.25E-2</v>
      </c>
      <c r="F194" s="16">
        <v>4.2553191489361701E-2</v>
      </c>
      <c r="G194" s="16">
        <v>4.9079754601227002E-2</v>
      </c>
      <c r="H194" s="16">
        <v>6.3291139240506306E-2</v>
      </c>
      <c r="I194" s="16"/>
      <c r="J194" s="16">
        <v>5.5944055944055902E-2</v>
      </c>
      <c r="K194" s="16">
        <v>5.8823529411764698E-2</v>
      </c>
      <c r="L194" s="16"/>
      <c r="M194" s="16">
        <v>6.5789473684210495E-2</v>
      </c>
      <c r="N194" s="16">
        <v>0.06</v>
      </c>
      <c r="O194" s="16">
        <v>3.3333333333333298E-2</v>
      </c>
      <c r="P194" s="16">
        <v>2.5000000000000001E-2</v>
      </c>
      <c r="Q194" s="16"/>
      <c r="R194" s="16">
        <v>6.8000000000000005E-2</v>
      </c>
      <c r="S194" s="16">
        <v>6.1728395061728399E-2</v>
      </c>
      <c r="T194" s="16">
        <v>4.5751633986928102E-2</v>
      </c>
      <c r="U194" s="16">
        <v>0</v>
      </c>
      <c r="V194" s="16"/>
      <c r="W194" s="16">
        <v>2.7027027027027001E-2</v>
      </c>
      <c r="X194" s="16">
        <v>4.1237113402061903E-2</v>
      </c>
      <c r="Y194" s="16">
        <v>0.134615384615385</v>
      </c>
      <c r="Z194" s="16">
        <v>4.3478260869565202E-2</v>
      </c>
      <c r="AA194" s="16">
        <v>2.7027027027027001E-2</v>
      </c>
      <c r="AB194" s="16">
        <v>2.04081632653061E-2</v>
      </c>
      <c r="AC194" s="16">
        <v>0.102040816326531</v>
      </c>
      <c r="AD194" s="16">
        <v>5.5555555555555601E-2</v>
      </c>
      <c r="AE194" s="16">
        <v>8.5714285714285701E-2</v>
      </c>
      <c r="AF194" s="16">
        <v>0.107142857142857</v>
      </c>
      <c r="AG194" s="16">
        <v>0</v>
      </c>
      <c r="AH194" s="16">
        <v>0</v>
      </c>
      <c r="AI194" s="16"/>
      <c r="AJ194" s="16">
        <v>4.47761194029851E-2</v>
      </c>
      <c r="AK194" s="16">
        <v>2.66666666666667E-2</v>
      </c>
      <c r="AL194" s="16">
        <v>4.0229885057471299E-2</v>
      </c>
      <c r="AM194" s="16">
        <v>8.5106382978723402E-2</v>
      </c>
      <c r="AN194" s="16">
        <v>3.7037037037037E-2</v>
      </c>
      <c r="AO194" s="16"/>
      <c r="AP194" s="16">
        <v>6.0773480662983402E-2</v>
      </c>
      <c r="AQ194" s="16">
        <v>3.2000000000000001E-2</v>
      </c>
      <c r="AR194" s="16">
        <v>0.14285714285714299</v>
      </c>
      <c r="AS194" s="16"/>
      <c r="AT194" s="16">
        <v>3.7878787878787901E-2</v>
      </c>
      <c r="AU194" s="16">
        <v>6.7524115755627001E-2</v>
      </c>
      <c r="AV194" s="16">
        <v>6.6666666666666693E-2</v>
      </c>
      <c r="AW194" s="16">
        <v>0</v>
      </c>
      <c r="AX194" s="16"/>
      <c r="AY194" s="16">
        <v>8.1081081081081099E-2</v>
      </c>
      <c r="AZ194" s="16">
        <v>5.5201698513800398E-2</v>
      </c>
      <c r="BA194" s="16"/>
      <c r="BB194" s="16">
        <v>8.3333333333333301E-2</v>
      </c>
      <c r="BC194" s="16">
        <v>4.7619047619047603E-2</v>
      </c>
      <c r="BD194" s="16">
        <v>5.9190031152648002E-2</v>
      </c>
      <c r="BE194" s="16">
        <v>4.47761194029851E-2</v>
      </c>
      <c r="BF194" s="16"/>
      <c r="BG194" s="16">
        <v>4.8387096774193498E-2</v>
      </c>
      <c r="BH194" s="16">
        <v>6.9387755102040802E-2</v>
      </c>
      <c r="BI194" s="16">
        <v>3.37837837837838E-2</v>
      </c>
      <c r="BJ194" s="16">
        <v>0.173913043478261</v>
      </c>
      <c r="BK194" s="16">
        <v>0</v>
      </c>
      <c r="BL194" s="16">
        <v>0</v>
      </c>
    </row>
    <row r="195" spans="2:64" x14ac:dyDescent="0.35">
      <c r="B195" t="s">
        <v>55</v>
      </c>
      <c r="C195" s="16">
        <v>2.16535433070866E-2</v>
      </c>
      <c r="D195" s="16">
        <v>0</v>
      </c>
      <c r="E195" s="16">
        <v>3.125E-2</v>
      </c>
      <c r="F195" s="16">
        <v>0</v>
      </c>
      <c r="G195" s="16">
        <v>1.84049079754601E-2</v>
      </c>
      <c r="H195" s="16">
        <v>3.7974683544303799E-2</v>
      </c>
      <c r="I195" s="16"/>
      <c r="J195" s="16">
        <v>1.7482517482517501E-2</v>
      </c>
      <c r="K195" s="16">
        <v>2.7149321266968299E-2</v>
      </c>
      <c r="L195" s="16"/>
      <c r="M195" s="16">
        <v>6.5789473684210497E-3</v>
      </c>
      <c r="N195" s="16">
        <v>0.05</v>
      </c>
      <c r="O195" s="16">
        <v>0.05</v>
      </c>
      <c r="P195" s="16">
        <v>0</v>
      </c>
      <c r="Q195" s="16"/>
      <c r="R195" s="16">
        <v>1.2E-2</v>
      </c>
      <c r="S195" s="16">
        <v>2.4691358024691398E-2</v>
      </c>
      <c r="T195" s="16">
        <v>3.2679738562091498E-2</v>
      </c>
      <c r="U195" s="16">
        <v>4.1666666666666699E-2</v>
      </c>
      <c r="V195" s="16"/>
      <c r="W195" s="16">
        <v>2.7027027027027001E-2</v>
      </c>
      <c r="X195" s="16">
        <v>2.06185567010309E-2</v>
      </c>
      <c r="Y195" s="16">
        <v>3.8461538461538498E-2</v>
      </c>
      <c r="Z195" s="16">
        <v>0</v>
      </c>
      <c r="AA195" s="16">
        <v>2.7027027027027001E-2</v>
      </c>
      <c r="AB195" s="16">
        <v>4.08163265306122E-2</v>
      </c>
      <c r="AC195" s="16">
        <v>0</v>
      </c>
      <c r="AD195" s="16">
        <v>5.5555555555555601E-2</v>
      </c>
      <c r="AE195" s="16">
        <v>0</v>
      </c>
      <c r="AF195" s="16">
        <v>3.5714285714285698E-2</v>
      </c>
      <c r="AG195" s="16">
        <v>0</v>
      </c>
      <c r="AH195" s="16">
        <v>0</v>
      </c>
      <c r="AI195" s="16"/>
      <c r="AJ195" s="16">
        <v>1.49253731343284E-2</v>
      </c>
      <c r="AK195" s="16">
        <v>5.3333333333333302E-2</v>
      </c>
      <c r="AL195" s="16">
        <v>1.1494252873563199E-2</v>
      </c>
      <c r="AM195" s="16">
        <v>1.0638297872340399E-2</v>
      </c>
      <c r="AN195" s="16">
        <v>0</v>
      </c>
      <c r="AO195" s="16"/>
      <c r="AP195" s="16">
        <v>2.4861878453038701E-2</v>
      </c>
      <c r="AQ195" s="16">
        <v>1.6E-2</v>
      </c>
      <c r="AR195" s="16">
        <v>0</v>
      </c>
      <c r="AS195" s="16"/>
      <c r="AT195" s="16">
        <v>7.5757575757575803E-3</v>
      </c>
      <c r="AU195" s="16">
        <v>9.6463022508038593E-3</v>
      </c>
      <c r="AV195" s="16">
        <v>0</v>
      </c>
      <c r="AW195" s="16">
        <v>0.35</v>
      </c>
      <c r="AX195" s="16"/>
      <c r="AY195" s="16">
        <v>2.7027027027027001E-2</v>
      </c>
      <c r="AZ195" s="16">
        <v>2.1231422505307899E-2</v>
      </c>
      <c r="BA195" s="16"/>
      <c r="BB195" s="16">
        <v>0</v>
      </c>
      <c r="BC195" s="16">
        <v>0</v>
      </c>
      <c r="BD195" s="16">
        <v>6.2305295950155796E-3</v>
      </c>
      <c r="BE195" s="16">
        <v>0.134328358208955</v>
      </c>
      <c r="BF195" s="16"/>
      <c r="BG195" s="16">
        <v>3.2258064516128997E-2</v>
      </c>
      <c r="BH195" s="16">
        <v>8.1632653061224497E-3</v>
      </c>
      <c r="BI195" s="16">
        <v>2.7027027027027001E-2</v>
      </c>
      <c r="BJ195" s="16">
        <v>4.3478260869565202E-2</v>
      </c>
      <c r="BK195" s="16">
        <v>7.4074074074074098E-2</v>
      </c>
      <c r="BL195" s="16">
        <v>0</v>
      </c>
    </row>
    <row r="196" spans="2:64" x14ac:dyDescent="0.35">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row>
    <row r="197" spans="2:64" x14ac:dyDescent="0.35">
      <c r="B197" s="5" t="s">
        <v>207</v>
      </c>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row>
    <row r="198" spans="2:64" x14ac:dyDescent="0.35">
      <c r="B198" s="23" t="s">
        <v>97</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row>
    <row r="199" spans="2:64" x14ac:dyDescent="0.35">
      <c r="B199" t="s">
        <v>204</v>
      </c>
      <c r="C199" s="16">
        <v>0.72440944881889802</v>
      </c>
      <c r="D199" s="16">
        <v>0.55172413793103403</v>
      </c>
      <c r="E199" s="16">
        <v>0.65625</v>
      </c>
      <c r="F199" s="16">
        <v>0.63829787234042601</v>
      </c>
      <c r="G199" s="16">
        <v>0.77914110429447903</v>
      </c>
      <c r="H199" s="16">
        <v>0.778481012658228</v>
      </c>
      <c r="I199" s="16"/>
      <c r="J199" s="16">
        <v>0.74125874125874103</v>
      </c>
      <c r="K199" s="16">
        <v>0.70135746606334803</v>
      </c>
      <c r="L199" s="16"/>
      <c r="M199" s="16">
        <v>0.75657894736842102</v>
      </c>
      <c r="N199" s="16">
        <v>0.72</v>
      </c>
      <c r="O199" s="16">
        <v>0.6</v>
      </c>
      <c r="P199" s="16">
        <v>0.65</v>
      </c>
      <c r="Q199" s="16"/>
      <c r="R199" s="16">
        <v>0.68799999999999994</v>
      </c>
      <c r="S199" s="16">
        <v>0.75308641975308599</v>
      </c>
      <c r="T199" s="16">
        <v>0.78431372549019596</v>
      </c>
      <c r="U199" s="16">
        <v>0.625</v>
      </c>
      <c r="V199" s="16"/>
      <c r="W199" s="16">
        <v>0.68918918918918903</v>
      </c>
      <c r="X199" s="16">
        <v>0.81443298969072198</v>
      </c>
      <c r="Y199" s="16">
        <v>0.76923076923076905</v>
      </c>
      <c r="Z199" s="16">
        <v>0.84782608695652195</v>
      </c>
      <c r="AA199" s="16">
        <v>0.54054054054054101</v>
      </c>
      <c r="AB199" s="16">
        <v>0.63265306122449005</v>
      </c>
      <c r="AC199" s="16">
        <v>0.69387755102040805</v>
      </c>
      <c r="AD199" s="16">
        <v>0.66666666666666696</v>
      </c>
      <c r="AE199" s="16">
        <v>0.74285714285714299</v>
      </c>
      <c r="AF199" s="16">
        <v>0.60714285714285698</v>
      </c>
      <c r="AG199" s="16">
        <v>0.8</v>
      </c>
      <c r="AH199" s="16">
        <v>1</v>
      </c>
      <c r="AI199" s="16"/>
      <c r="AJ199" s="16">
        <v>0.77611940298507498</v>
      </c>
      <c r="AK199" s="16">
        <v>0.61333333333333295</v>
      </c>
      <c r="AL199" s="16">
        <v>0.73563218390804597</v>
      </c>
      <c r="AM199" s="16">
        <v>0.72340425531914898</v>
      </c>
      <c r="AN199" s="16">
        <v>0.81481481481481499</v>
      </c>
      <c r="AO199" s="16"/>
      <c r="AP199" s="16">
        <v>0.68784530386740295</v>
      </c>
      <c r="AQ199" s="16">
        <v>0.8</v>
      </c>
      <c r="AR199" s="16">
        <v>0.90476190476190499</v>
      </c>
      <c r="AS199" s="16"/>
      <c r="AT199" s="16">
        <v>0.55303030303030298</v>
      </c>
      <c r="AU199" s="16">
        <v>0.83922829581993597</v>
      </c>
      <c r="AV199" s="16">
        <v>0.64444444444444404</v>
      </c>
      <c r="AW199" s="16">
        <v>0.25</v>
      </c>
      <c r="AX199" s="16"/>
      <c r="AY199" s="16">
        <v>0.62162162162162204</v>
      </c>
      <c r="AZ199" s="16">
        <v>0.73248407643312097</v>
      </c>
      <c r="BA199" s="16"/>
      <c r="BB199" s="16">
        <v>0.83333333333333304</v>
      </c>
      <c r="BC199" s="16">
        <v>0.67857142857142905</v>
      </c>
      <c r="BD199" s="16">
        <v>0.76012461059189995</v>
      </c>
      <c r="BE199" s="16">
        <v>0.55223880597014896</v>
      </c>
      <c r="BF199" s="16"/>
      <c r="BG199" s="16">
        <v>0.82258064516129004</v>
      </c>
      <c r="BH199" s="16">
        <v>0.72653061224489801</v>
      </c>
      <c r="BI199" s="16">
        <v>0.70270270270270296</v>
      </c>
      <c r="BJ199" s="16">
        <v>0.565217391304348</v>
      </c>
      <c r="BK199" s="16">
        <v>0.74074074074074103</v>
      </c>
      <c r="BL199" s="16">
        <v>0.66666666666666696</v>
      </c>
    </row>
    <row r="200" spans="2:64" x14ac:dyDescent="0.35">
      <c r="B200" t="s">
        <v>205</v>
      </c>
      <c r="C200" s="16">
        <v>0.196850393700787</v>
      </c>
      <c r="D200" s="16">
        <v>0.31034482758620702</v>
      </c>
      <c r="E200" s="16">
        <v>0.265625</v>
      </c>
      <c r="F200" s="16">
        <v>0.28723404255319201</v>
      </c>
      <c r="G200" s="16">
        <v>0.16564417177914101</v>
      </c>
      <c r="H200" s="16">
        <v>0.126582278481013</v>
      </c>
      <c r="I200" s="16"/>
      <c r="J200" s="16">
        <v>0.17482517482517501</v>
      </c>
      <c r="K200" s="16">
        <v>0.22624434389140299</v>
      </c>
      <c r="L200" s="16"/>
      <c r="M200" s="16">
        <v>0.197368421052632</v>
      </c>
      <c r="N200" s="16">
        <v>0.19</v>
      </c>
      <c r="O200" s="16">
        <v>0.233333333333333</v>
      </c>
      <c r="P200" s="16">
        <v>0.17499999999999999</v>
      </c>
      <c r="Q200" s="16"/>
      <c r="R200" s="16">
        <v>0.248</v>
      </c>
      <c r="S200" s="16">
        <v>0.148148148148148</v>
      </c>
      <c r="T200" s="16">
        <v>0.13071895424836599</v>
      </c>
      <c r="U200" s="16">
        <v>0.25</v>
      </c>
      <c r="V200" s="16"/>
      <c r="W200" s="16">
        <v>0.20270270270270299</v>
      </c>
      <c r="X200" s="16">
        <v>0.14432989690721601</v>
      </c>
      <c r="Y200" s="16">
        <v>0.134615384615385</v>
      </c>
      <c r="Z200" s="16">
        <v>0.108695652173913</v>
      </c>
      <c r="AA200" s="16">
        <v>0.29729729729729698</v>
      </c>
      <c r="AB200" s="16">
        <v>0.26530612244898</v>
      </c>
      <c r="AC200" s="16">
        <v>0.26530612244898</v>
      </c>
      <c r="AD200" s="16">
        <v>0.27777777777777801</v>
      </c>
      <c r="AE200" s="16">
        <v>0.17142857142857101</v>
      </c>
      <c r="AF200" s="16">
        <v>0.28571428571428598</v>
      </c>
      <c r="AG200" s="16">
        <v>0.15</v>
      </c>
      <c r="AH200" s="16">
        <v>0</v>
      </c>
      <c r="AI200" s="16"/>
      <c r="AJ200" s="16">
        <v>0.14925373134328401</v>
      </c>
      <c r="AK200" s="16">
        <v>0.25333333333333302</v>
      </c>
      <c r="AL200" s="16">
        <v>0.18390804597701099</v>
      </c>
      <c r="AM200" s="16">
        <v>0.25531914893617003</v>
      </c>
      <c r="AN200" s="16">
        <v>0.18518518518518501</v>
      </c>
      <c r="AO200" s="16"/>
      <c r="AP200" s="16">
        <v>0.21546961325966901</v>
      </c>
      <c r="AQ200" s="16">
        <v>0.16</v>
      </c>
      <c r="AR200" s="16">
        <v>9.5238095238095205E-2</v>
      </c>
      <c r="AS200" s="16"/>
      <c r="AT200" s="16">
        <v>0.35606060606060602</v>
      </c>
      <c r="AU200" s="16">
        <v>0.12540192926044999</v>
      </c>
      <c r="AV200" s="16">
        <v>0.24444444444444399</v>
      </c>
      <c r="AW200" s="16">
        <v>0.15</v>
      </c>
      <c r="AX200" s="16"/>
      <c r="AY200" s="16">
        <v>0.27027027027027001</v>
      </c>
      <c r="AZ200" s="16">
        <v>0.19108280254777099</v>
      </c>
      <c r="BA200" s="16"/>
      <c r="BB200" s="16">
        <v>0.16666666666666699</v>
      </c>
      <c r="BC200" s="16">
        <v>0.238095238095238</v>
      </c>
      <c r="BD200" s="16">
        <v>0.18068535825545201</v>
      </c>
      <c r="BE200" s="16">
        <v>0.238805970149254</v>
      </c>
      <c r="BF200" s="16"/>
      <c r="BG200" s="16">
        <v>0.112903225806452</v>
      </c>
      <c r="BH200" s="16">
        <v>0.2</v>
      </c>
      <c r="BI200" s="16">
        <v>0.222972972972973</v>
      </c>
      <c r="BJ200" s="16">
        <v>0.34782608695652201</v>
      </c>
      <c r="BK200" s="16">
        <v>0.11111111111111099</v>
      </c>
      <c r="BL200" s="16">
        <v>0</v>
      </c>
    </row>
    <row r="201" spans="2:64" x14ac:dyDescent="0.35">
      <c r="B201" t="s">
        <v>206</v>
      </c>
      <c r="C201" s="16">
        <v>4.33070866141732E-2</v>
      </c>
      <c r="D201" s="16">
        <v>0.13793103448275901</v>
      </c>
      <c r="E201" s="16">
        <v>4.6875E-2</v>
      </c>
      <c r="F201" s="16">
        <v>6.3829787234042507E-2</v>
      </c>
      <c r="G201" s="16">
        <v>1.22699386503067E-2</v>
      </c>
      <c r="H201" s="16">
        <v>4.4303797468354403E-2</v>
      </c>
      <c r="I201" s="16"/>
      <c r="J201" s="16">
        <v>4.8951048951049E-2</v>
      </c>
      <c r="K201" s="16">
        <v>3.6199095022624403E-2</v>
      </c>
      <c r="L201" s="16"/>
      <c r="M201" s="16">
        <v>3.6184210526315798E-2</v>
      </c>
      <c r="N201" s="16">
        <v>0.04</v>
      </c>
      <c r="O201" s="16">
        <v>6.6666666666666693E-2</v>
      </c>
      <c r="P201" s="16">
        <v>7.4999999999999997E-2</v>
      </c>
      <c r="Q201" s="16"/>
      <c r="R201" s="16">
        <v>4.8000000000000001E-2</v>
      </c>
      <c r="S201" s="16">
        <v>4.9382716049382699E-2</v>
      </c>
      <c r="T201" s="16">
        <v>2.61437908496732E-2</v>
      </c>
      <c r="U201" s="16">
        <v>8.3333333333333301E-2</v>
      </c>
      <c r="V201" s="16"/>
      <c r="W201" s="16">
        <v>5.4054054054054099E-2</v>
      </c>
      <c r="X201" s="16">
        <v>2.06185567010309E-2</v>
      </c>
      <c r="Y201" s="16">
        <v>5.7692307692307702E-2</v>
      </c>
      <c r="Z201" s="16">
        <v>2.1739130434782601E-2</v>
      </c>
      <c r="AA201" s="16">
        <v>0.108108108108108</v>
      </c>
      <c r="AB201" s="16">
        <v>4.08163265306122E-2</v>
      </c>
      <c r="AC201" s="16">
        <v>4.08163265306122E-2</v>
      </c>
      <c r="AD201" s="16">
        <v>0</v>
      </c>
      <c r="AE201" s="16">
        <v>5.7142857142857099E-2</v>
      </c>
      <c r="AF201" s="16">
        <v>3.5714285714285698E-2</v>
      </c>
      <c r="AG201" s="16">
        <v>0.05</v>
      </c>
      <c r="AH201" s="16">
        <v>0</v>
      </c>
      <c r="AI201" s="16"/>
      <c r="AJ201" s="16">
        <v>0</v>
      </c>
      <c r="AK201" s="16">
        <v>0.04</v>
      </c>
      <c r="AL201" s="16">
        <v>6.3218390804597693E-2</v>
      </c>
      <c r="AM201" s="16">
        <v>2.1276595744680899E-2</v>
      </c>
      <c r="AN201" s="16">
        <v>0</v>
      </c>
      <c r="AO201" s="16"/>
      <c r="AP201" s="16">
        <v>5.24861878453039E-2</v>
      </c>
      <c r="AQ201" s="16">
        <v>2.4E-2</v>
      </c>
      <c r="AR201" s="16">
        <v>0</v>
      </c>
      <c r="AS201" s="16"/>
      <c r="AT201" s="16">
        <v>7.5757575757575801E-2</v>
      </c>
      <c r="AU201" s="16">
        <v>1.9292604501607701E-2</v>
      </c>
      <c r="AV201" s="16">
        <v>0.11111111111111099</v>
      </c>
      <c r="AW201" s="16">
        <v>0.05</v>
      </c>
      <c r="AX201" s="16"/>
      <c r="AY201" s="16">
        <v>8.1081081081081099E-2</v>
      </c>
      <c r="AZ201" s="16">
        <v>4.0339702760084903E-2</v>
      </c>
      <c r="BA201" s="16"/>
      <c r="BB201" s="16">
        <v>0</v>
      </c>
      <c r="BC201" s="16">
        <v>8.3333333333333301E-2</v>
      </c>
      <c r="BD201" s="16">
        <v>4.3613707165108997E-2</v>
      </c>
      <c r="BE201" s="16">
        <v>1.49253731343284E-2</v>
      </c>
      <c r="BF201" s="16"/>
      <c r="BG201" s="16">
        <v>1.6129032258064498E-2</v>
      </c>
      <c r="BH201" s="16">
        <v>5.7142857142857099E-2</v>
      </c>
      <c r="BI201" s="16">
        <v>2.7027027027027001E-2</v>
      </c>
      <c r="BJ201" s="16">
        <v>4.3478260869565202E-2</v>
      </c>
      <c r="BK201" s="16">
        <v>7.4074074074074098E-2</v>
      </c>
      <c r="BL201" s="16">
        <v>0</v>
      </c>
    </row>
    <row r="202" spans="2:64" x14ac:dyDescent="0.35">
      <c r="B202" t="s">
        <v>55</v>
      </c>
      <c r="C202" s="16">
        <v>3.5433070866141697E-2</v>
      </c>
      <c r="D202" s="16">
        <v>0</v>
      </c>
      <c r="E202" s="16">
        <v>3.125E-2</v>
      </c>
      <c r="F202" s="16">
        <v>1.0638297872340399E-2</v>
      </c>
      <c r="G202" s="16">
        <v>4.2944785276073601E-2</v>
      </c>
      <c r="H202" s="16">
        <v>5.0632911392405097E-2</v>
      </c>
      <c r="I202" s="16"/>
      <c r="J202" s="16">
        <v>3.4965034965035002E-2</v>
      </c>
      <c r="K202" s="16">
        <v>3.6199095022624403E-2</v>
      </c>
      <c r="L202" s="16"/>
      <c r="M202" s="16">
        <v>9.8684210526315801E-3</v>
      </c>
      <c r="N202" s="16">
        <v>0.05</v>
      </c>
      <c r="O202" s="16">
        <v>0.1</v>
      </c>
      <c r="P202" s="16">
        <v>0.1</v>
      </c>
      <c r="Q202" s="16"/>
      <c r="R202" s="16">
        <v>1.6E-2</v>
      </c>
      <c r="S202" s="16">
        <v>4.9382716049382699E-2</v>
      </c>
      <c r="T202" s="16">
        <v>5.8823529411764698E-2</v>
      </c>
      <c r="U202" s="16">
        <v>4.1666666666666699E-2</v>
      </c>
      <c r="V202" s="16"/>
      <c r="W202" s="16">
        <v>5.4054054054054099E-2</v>
      </c>
      <c r="X202" s="16">
        <v>2.06185567010309E-2</v>
      </c>
      <c r="Y202" s="16">
        <v>3.8461538461538498E-2</v>
      </c>
      <c r="Z202" s="16">
        <v>2.1739130434782601E-2</v>
      </c>
      <c r="AA202" s="16">
        <v>5.4054054054054099E-2</v>
      </c>
      <c r="AB202" s="16">
        <v>6.1224489795918401E-2</v>
      </c>
      <c r="AC202" s="16">
        <v>0</v>
      </c>
      <c r="AD202" s="16">
        <v>5.5555555555555601E-2</v>
      </c>
      <c r="AE202" s="16">
        <v>2.8571428571428598E-2</v>
      </c>
      <c r="AF202" s="16">
        <v>7.1428571428571397E-2</v>
      </c>
      <c r="AG202" s="16">
        <v>0</v>
      </c>
      <c r="AH202" s="16">
        <v>0</v>
      </c>
      <c r="AI202" s="16"/>
      <c r="AJ202" s="16">
        <v>7.4626865671641798E-2</v>
      </c>
      <c r="AK202" s="16">
        <v>9.3333333333333296E-2</v>
      </c>
      <c r="AL202" s="16">
        <v>1.72413793103448E-2</v>
      </c>
      <c r="AM202" s="16">
        <v>0</v>
      </c>
      <c r="AN202" s="16">
        <v>0</v>
      </c>
      <c r="AO202" s="16"/>
      <c r="AP202" s="16">
        <v>4.4198895027624301E-2</v>
      </c>
      <c r="AQ202" s="16">
        <v>1.6E-2</v>
      </c>
      <c r="AR202" s="16">
        <v>0</v>
      </c>
      <c r="AS202" s="16"/>
      <c r="AT202" s="16">
        <v>1.5151515151515201E-2</v>
      </c>
      <c r="AU202" s="16">
        <v>1.6077170418006399E-2</v>
      </c>
      <c r="AV202" s="16">
        <v>0</v>
      </c>
      <c r="AW202" s="16">
        <v>0.55000000000000004</v>
      </c>
      <c r="AX202" s="16"/>
      <c r="AY202" s="16">
        <v>2.7027027027027001E-2</v>
      </c>
      <c r="AZ202" s="16">
        <v>3.6093418259023402E-2</v>
      </c>
      <c r="BA202" s="16"/>
      <c r="BB202" s="16">
        <v>0</v>
      </c>
      <c r="BC202" s="16">
        <v>0</v>
      </c>
      <c r="BD202" s="16">
        <v>1.5576323987538899E-2</v>
      </c>
      <c r="BE202" s="16">
        <v>0.19402985074626899</v>
      </c>
      <c r="BF202" s="16"/>
      <c r="BG202" s="16">
        <v>4.8387096774193498E-2</v>
      </c>
      <c r="BH202" s="16">
        <v>1.6326530612244899E-2</v>
      </c>
      <c r="BI202" s="16">
        <v>4.72972972972973E-2</v>
      </c>
      <c r="BJ202" s="16">
        <v>4.3478260869565202E-2</v>
      </c>
      <c r="BK202" s="16">
        <v>7.4074074074074098E-2</v>
      </c>
      <c r="BL202" s="16">
        <v>0.33333333333333298</v>
      </c>
    </row>
    <row r="203" spans="2:64" x14ac:dyDescent="0.35">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row>
    <row r="204" spans="2:64" x14ac:dyDescent="0.35">
      <c r="B204" s="5" t="s">
        <v>211</v>
      </c>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row>
    <row r="205" spans="2:64" x14ac:dyDescent="0.35">
      <c r="B205" s="23" t="s">
        <v>97</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row>
    <row r="206" spans="2:64" x14ac:dyDescent="0.35">
      <c r="B206" t="s">
        <v>208</v>
      </c>
      <c r="C206" s="16">
        <v>0.41141732283464599</v>
      </c>
      <c r="D206" s="16">
        <v>0.51724137931034497</v>
      </c>
      <c r="E206" s="16">
        <v>0.421875</v>
      </c>
      <c r="F206" s="16">
        <v>0.43617021276595702</v>
      </c>
      <c r="G206" s="16">
        <v>0.38650306748466301</v>
      </c>
      <c r="H206" s="16">
        <v>0.39873417721519</v>
      </c>
      <c r="I206" s="16"/>
      <c r="J206" s="16">
        <v>0.41958041958042003</v>
      </c>
      <c r="K206" s="16">
        <v>0.40271493212669701</v>
      </c>
      <c r="L206" s="16"/>
      <c r="M206" s="16">
        <v>0.375</v>
      </c>
      <c r="N206" s="16">
        <v>0.44</v>
      </c>
      <c r="O206" s="16">
        <v>0.45</v>
      </c>
      <c r="P206" s="16">
        <v>0.52500000000000002</v>
      </c>
      <c r="Q206" s="16"/>
      <c r="R206" s="16">
        <v>0.44</v>
      </c>
      <c r="S206" s="16">
        <v>0.407407407407407</v>
      </c>
      <c r="T206" s="16">
        <v>0.38562091503267998</v>
      </c>
      <c r="U206" s="16">
        <v>0.29166666666666702</v>
      </c>
      <c r="V206" s="16"/>
      <c r="W206" s="16">
        <v>0.37837837837837801</v>
      </c>
      <c r="X206" s="16">
        <v>0.402061855670103</v>
      </c>
      <c r="Y206" s="16">
        <v>0.36538461538461497</v>
      </c>
      <c r="Z206" s="16">
        <v>0.52173913043478304</v>
      </c>
      <c r="AA206" s="16">
        <v>0.45945945945945899</v>
      </c>
      <c r="AB206" s="16">
        <v>0.40816326530612201</v>
      </c>
      <c r="AC206" s="16">
        <v>0.44897959183673503</v>
      </c>
      <c r="AD206" s="16">
        <v>0.38888888888888901</v>
      </c>
      <c r="AE206" s="16">
        <v>0.45714285714285702</v>
      </c>
      <c r="AF206" s="16">
        <v>0.32142857142857101</v>
      </c>
      <c r="AG206" s="16">
        <v>0.35</v>
      </c>
      <c r="AH206" s="16">
        <v>0.33333333333333298</v>
      </c>
      <c r="AI206" s="16"/>
      <c r="AJ206" s="16">
        <v>0.50746268656716398</v>
      </c>
      <c r="AK206" s="16">
        <v>0.37333333333333302</v>
      </c>
      <c r="AL206" s="16">
        <v>0.40229885057471299</v>
      </c>
      <c r="AM206" s="16">
        <v>0.38297872340425498</v>
      </c>
      <c r="AN206" s="16">
        <v>0.407407407407407</v>
      </c>
      <c r="AO206" s="16"/>
      <c r="AP206" s="16">
        <v>0.40607734806629803</v>
      </c>
      <c r="AQ206" s="16">
        <v>0.41599999999999998</v>
      </c>
      <c r="AR206" s="16">
        <v>0.476190476190476</v>
      </c>
      <c r="AS206" s="16"/>
      <c r="AT206" s="16">
        <v>0.439393939393939</v>
      </c>
      <c r="AU206" s="16">
        <v>0.421221864951768</v>
      </c>
      <c r="AV206" s="16">
        <v>0.33333333333333298</v>
      </c>
      <c r="AW206" s="16">
        <v>0.25</v>
      </c>
      <c r="AX206" s="16"/>
      <c r="AY206" s="16">
        <v>0.40540540540540498</v>
      </c>
      <c r="AZ206" s="16">
        <v>0.41188959660297197</v>
      </c>
      <c r="BA206" s="16"/>
      <c r="BB206" s="16">
        <v>0.38888888888888901</v>
      </c>
      <c r="BC206" s="16">
        <v>0.26190476190476197</v>
      </c>
      <c r="BD206" s="16">
        <v>0.467289719626168</v>
      </c>
      <c r="BE206" s="16">
        <v>0.34328358208955201</v>
      </c>
      <c r="BF206" s="16"/>
      <c r="BG206" s="16">
        <v>0.56451612903225801</v>
      </c>
      <c r="BH206" s="16">
        <v>0.36326530612244901</v>
      </c>
      <c r="BI206" s="16">
        <v>0.42567567567567599</v>
      </c>
      <c r="BJ206" s="16">
        <v>0.39130434782608697</v>
      </c>
      <c r="BK206" s="16">
        <v>0.407407407407407</v>
      </c>
      <c r="BL206" s="16">
        <v>0.66666666666666696</v>
      </c>
    </row>
    <row r="207" spans="2:64" x14ac:dyDescent="0.35">
      <c r="B207" t="s">
        <v>209</v>
      </c>
      <c r="C207" s="16">
        <v>0.41535433070866101</v>
      </c>
      <c r="D207" s="16">
        <v>0.37931034482758602</v>
      </c>
      <c r="E207" s="16">
        <v>0.390625</v>
      </c>
      <c r="F207" s="16">
        <v>0.42553191489361702</v>
      </c>
      <c r="G207" s="16">
        <v>0.43558282208589</v>
      </c>
      <c r="H207" s="16">
        <v>0.40506329113924</v>
      </c>
      <c r="I207" s="16"/>
      <c r="J207" s="16">
        <v>0.41958041958042003</v>
      </c>
      <c r="K207" s="16">
        <v>0.40723981900452499</v>
      </c>
      <c r="L207" s="16"/>
      <c r="M207" s="16">
        <v>0.45394736842105299</v>
      </c>
      <c r="N207" s="16">
        <v>0.38</v>
      </c>
      <c r="O207" s="16">
        <v>0.36666666666666697</v>
      </c>
      <c r="P207" s="16">
        <v>0.32500000000000001</v>
      </c>
      <c r="Q207" s="16"/>
      <c r="R207" s="16">
        <v>0.40400000000000003</v>
      </c>
      <c r="S207" s="16">
        <v>0.39506172839506198</v>
      </c>
      <c r="T207" s="16">
        <v>0.42483660130718998</v>
      </c>
      <c r="U207" s="16">
        <v>0.54166666666666696</v>
      </c>
      <c r="V207" s="16"/>
      <c r="W207" s="16">
        <v>0.445945945945946</v>
      </c>
      <c r="X207" s="16">
        <v>0.48453608247422703</v>
      </c>
      <c r="Y207" s="16">
        <v>0.44230769230769201</v>
      </c>
      <c r="Z207" s="16">
        <v>0.26086956521739102</v>
      </c>
      <c r="AA207" s="16">
        <v>0.43243243243243201</v>
      </c>
      <c r="AB207" s="16">
        <v>0.38775510204081598</v>
      </c>
      <c r="AC207" s="16">
        <v>0.32653061224489799</v>
      </c>
      <c r="AD207" s="16">
        <v>0.44444444444444398</v>
      </c>
      <c r="AE207" s="16">
        <v>0.4</v>
      </c>
      <c r="AF207" s="16">
        <v>0.42857142857142899</v>
      </c>
      <c r="AG207" s="16">
        <v>0.5</v>
      </c>
      <c r="AH207" s="16">
        <v>0.33333333333333298</v>
      </c>
      <c r="AI207" s="16"/>
      <c r="AJ207" s="16">
        <v>0.328358208955224</v>
      </c>
      <c r="AK207" s="16">
        <v>0.42666666666666703</v>
      </c>
      <c r="AL207" s="16">
        <v>0.46551724137931</v>
      </c>
      <c r="AM207" s="16">
        <v>0.45744680851063801</v>
      </c>
      <c r="AN207" s="16">
        <v>0.33333333333333298</v>
      </c>
      <c r="AO207" s="16"/>
      <c r="AP207" s="16">
        <v>0.41436464088397801</v>
      </c>
      <c r="AQ207" s="16">
        <v>0.42399999999999999</v>
      </c>
      <c r="AR207" s="16">
        <v>0.38095238095238099</v>
      </c>
      <c r="AS207" s="16"/>
      <c r="AT207" s="16">
        <v>0.43181818181818199</v>
      </c>
      <c r="AU207" s="16">
        <v>0.40836012861736298</v>
      </c>
      <c r="AV207" s="16">
        <v>0.46666666666666701</v>
      </c>
      <c r="AW207" s="16">
        <v>0.3</v>
      </c>
      <c r="AX207" s="16"/>
      <c r="AY207" s="16">
        <v>0.43243243243243201</v>
      </c>
      <c r="AZ207" s="16">
        <v>0.41401273885350298</v>
      </c>
      <c r="BA207" s="16"/>
      <c r="BB207" s="16">
        <v>0.5</v>
      </c>
      <c r="BC207" s="16">
        <v>0.59523809523809501</v>
      </c>
      <c r="BD207" s="16">
        <v>0.37383177570093501</v>
      </c>
      <c r="BE207" s="16">
        <v>0.34328358208955201</v>
      </c>
      <c r="BF207" s="16"/>
      <c r="BG207" s="16">
        <v>0.30645161290322598</v>
      </c>
      <c r="BH207" s="16">
        <v>0.48979591836734698</v>
      </c>
      <c r="BI207" s="16">
        <v>0.37162162162162199</v>
      </c>
      <c r="BJ207" s="16">
        <v>0.30434782608695699</v>
      </c>
      <c r="BK207" s="16">
        <v>0.37037037037037002</v>
      </c>
      <c r="BL207" s="16">
        <v>0</v>
      </c>
    </row>
    <row r="208" spans="2:64" x14ac:dyDescent="0.35">
      <c r="B208" t="s">
        <v>210</v>
      </c>
      <c r="C208" s="16">
        <v>4.9212598425196902E-2</v>
      </c>
      <c r="D208" s="16">
        <v>3.4482758620689703E-2</v>
      </c>
      <c r="E208" s="16">
        <v>6.25E-2</v>
      </c>
      <c r="F208" s="16">
        <v>4.2553191489361701E-2</v>
      </c>
      <c r="G208" s="16">
        <v>4.9079754601227002E-2</v>
      </c>
      <c r="H208" s="16">
        <v>5.0632911392405097E-2</v>
      </c>
      <c r="I208" s="16"/>
      <c r="J208" s="16">
        <v>5.2447552447552399E-2</v>
      </c>
      <c r="K208" s="16">
        <v>4.52488687782805E-2</v>
      </c>
      <c r="L208" s="16"/>
      <c r="M208" s="16">
        <v>5.9210526315789498E-2</v>
      </c>
      <c r="N208" s="16">
        <v>0.04</v>
      </c>
      <c r="O208" s="16">
        <v>0.05</v>
      </c>
      <c r="P208" s="16">
        <v>0</v>
      </c>
      <c r="Q208" s="16"/>
      <c r="R208" s="16">
        <v>5.6000000000000001E-2</v>
      </c>
      <c r="S208" s="16">
        <v>6.1728395061728399E-2</v>
      </c>
      <c r="T208" s="16">
        <v>3.2679738562091498E-2</v>
      </c>
      <c r="U208" s="16">
        <v>4.1666666666666699E-2</v>
      </c>
      <c r="V208" s="16"/>
      <c r="W208" s="16">
        <v>5.4054054054054099E-2</v>
      </c>
      <c r="X208" s="16">
        <v>2.06185567010309E-2</v>
      </c>
      <c r="Y208" s="16">
        <v>5.7692307692307702E-2</v>
      </c>
      <c r="Z208" s="16">
        <v>6.5217391304347797E-2</v>
      </c>
      <c r="AA208" s="16">
        <v>2.7027027027027001E-2</v>
      </c>
      <c r="AB208" s="16">
        <v>6.1224489795918401E-2</v>
      </c>
      <c r="AC208" s="16">
        <v>6.1224489795918401E-2</v>
      </c>
      <c r="AD208" s="16">
        <v>5.5555555555555601E-2</v>
      </c>
      <c r="AE208" s="16">
        <v>5.7142857142857099E-2</v>
      </c>
      <c r="AF208" s="16">
        <v>0.107142857142857</v>
      </c>
      <c r="AG208" s="16">
        <v>0</v>
      </c>
      <c r="AH208" s="16">
        <v>0</v>
      </c>
      <c r="AI208" s="16"/>
      <c r="AJ208" s="16">
        <v>4.47761194029851E-2</v>
      </c>
      <c r="AK208" s="16">
        <v>0.04</v>
      </c>
      <c r="AL208" s="16">
        <v>4.0229885057471299E-2</v>
      </c>
      <c r="AM208" s="16">
        <v>3.1914893617021302E-2</v>
      </c>
      <c r="AN208" s="16">
        <v>3.7037037037037E-2</v>
      </c>
      <c r="AO208" s="16"/>
      <c r="AP208" s="16">
        <v>4.9723756906077297E-2</v>
      </c>
      <c r="AQ208" s="16">
        <v>5.6000000000000001E-2</v>
      </c>
      <c r="AR208" s="16">
        <v>0</v>
      </c>
      <c r="AS208" s="16"/>
      <c r="AT208" s="16">
        <v>3.7878787878787901E-2</v>
      </c>
      <c r="AU208" s="16">
        <v>5.1446945337620599E-2</v>
      </c>
      <c r="AV208" s="16">
        <v>6.6666666666666693E-2</v>
      </c>
      <c r="AW208" s="16">
        <v>0.05</v>
      </c>
      <c r="AX208" s="16"/>
      <c r="AY208" s="16">
        <v>8.1081081081081099E-2</v>
      </c>
      <c r="AZ208" s="16">
        <v>4.67091295116773E-2</v>
      </c>
      <c r="BA208" s="16"/>
      <c r="BB208" s="16">
        <v>5.5555555555555601E-2</v>
      </c>
      <c r="BC208" s="16">
        <v>7.1428571428571397E-2</v>
      </c>
      <c r="BD208" s="16">
        <v>4.0498442367601202E-2</v>
      </c>
      <c r="BE208" s="16">
        <v>5.9701492537313397E-2</v>
      </c>
      <c r="BF208" s="16"/>
      <c r="BG208" s="16">
        <v>1.6129032258064498E-2</v>
      </c>
      <c r="BH208" s="16">
        <v>4.4897959183673501E-2</v>
      </c>
      <c r="BI208" s="16">
        <v>4.72972972972973E-2</v>
      </c>
      <c r="BJ208" s="16">
        <v>0.173913043478261</v>
      </c>
      <c r="BK208" s="16">
        <v>7.4074074074074098E-2</v>
      </c>
      <c r="BL208" s="16">
        <v>0</v>
      </c>
    </row>
    <row r="209" spans="2:64" x14ac:dyDescent="0.35">
      <c r="B209" t="s">
        <v>159</v>
      </c>
      <c r="C209" s="16">
        <v>0.124015748031496</v>
      </c>
      <c r="D209" s="16">
        <v>6.8965517241379296E-2</v>
      </c>
      <c r="E209" s="16">
        <v>0.125</v>
      </c>
      <c r="F209" s="16">
        <v>9.5744680851063801E-2</v>
      </c>
      <c r="G209" s="16">
        <v>0.128834355828221</v>
      </c>
      <c r="H209" s="16">
        <v>0.145569620253165</v>
      </c>
      <c r="I209" s="16"/>
      <c r="J209" s="16">
        <v>0.108391608391608</v>
      </c>
      <c r="K209" s="16">
        <v>0.144796380090498</v>
      </c>
      <c r="L209" s="16"/>
      <c r="M209" s="16">
        <v>0.11184210526315801</v>
      </c>
      <c r="N209" s="16">
        <v>0.14000000000000001</v>
      </c>
      <c r="O209" s="16">
        <v>0.133333333333333</v>
      </c>
      <c r="P209" s="16">
        <v>0.15</v>
      </c>
      <c r="Q209" s="16"/>
      <c r="R209" s="16">
        <v>0.1</v>
      </c>
      <c r="S209" s="16">
        <v>0.13580246913580199</v>
      </c>
      <c r="T209" s="16">
        <v>0.15686274509803899</v>
      </c>
      <c r="U209" s="16">
        <v>0.125</v>
      </c>
      <c r="V209" s="16"/>
      <c r="W209" s="16">
        <v>0.121621621621622</v>
      </c>
      <c r="X209" s="16">
        <v>9.2783505154639206E-2</v>
      </c>
      <c r="Y209" s="16">
        <v>0.134615384615385</v>
      </c>
      <c r="Z209" s="16">
        <v>0.15217391304347799</v>
      </c>
      <c r="AA209" s="16">
        <v>8.1081081081081099E-2</v>
      </c>
      <c r="AB209" s="16">
        <v>0.14285714285714299</v>
      </c>
      <c r="AC209" s="16">
        <v>0.16326530612244899</v>
      </c>
      <c r="AD209" s="16">
        <v>0.11111111111111099</v>
      </c>
      <c r="AE209" s="16">
        <v>8.5714285714285701E-2</v>
      </c>
      <c r="AF209" s="16">
        <v>0.14285714285714299</v>
      </c>
      <c r="AG209" s="16">
        <v>0.15</v>
      </c>
      <c r="AH209" s="16">
        <v>0.33333333333333298</v>
      </c>
      <c r="AI209" s="16"/>
      <c r="AJ209" s="16">
        <v>0.119402985074627</v>
      </c>
      <c r="AK209" s="16">
        <v>0.16</v>
      </c>
      <c r="AL209" s="16">
        <v>9.1954022988505704E-2</v>
      </c>
      <c r="AM209" s="16">
        <v>0.12765957446808501</v>
      </c>
      <c r="AN209" s="16">
        <v>0.22222222222222199</v>
      </c>
      <c r="AO209" s="16"/>
      <c r="AP209" s="16">
        <v>0.12983425414364599</v>
      </c>
      <c r="AQ209" s="16">
        <v>0.104</v>
      </c>
      <c r="AR209" s="16">
        <v>0.14285714285714299</v>
      </c>
      <c r="AS209" s="16"/>
      <c r="AT209" s="16">
        <v>9.0909090909090898E-2</v>
      </c>
      <c r="AU209" s="16">
        <v>0.118971061093248</v>
      </c>
      <c r="AV209" s="16">
        <v>0.133333333333333</v>
      </c>
      <c r="AW209" s="16">
        <v>0.4</v>
      </c>
      <c r="AX209" s="16"/>
      <c r="AY209" s="16">
        <v>8.1081081081081099E-2</v>
      </c>
      <c r="AZ209" s="16">
        <v>0.12738853503184699</v>
      </c>
      <c r="BA209" s="16"/>
      <c r="BB209" s="16">
        <v>5.5555555555555601E-2</v>
      </c>
      <c r="BC209" s="16">
        <v>7.1428571428571397E-2</v>
      </c>
      <c r="BD209" s="16">
        <v>0.118380062305296</v>
      </c>
      <c r="BE209" s="16">
        <v>0.25373134328358199</v>
      </c>
      <c r="BF209" s="16"/>
      <c r="BG209" s="16">
        <v>0.112903225806452</v>
      </c>
      <c r="BH209" s="16">
        <v>0.102040816326531</v>
      </c>
      <c r="BI209" s="16">
        <v>0.15540540540540501</v>
      </c>
      <c r="BJ209" s="16">
        <v>0.13043478260869601</v>
      </c>
      <c r="BK209" s="16">
        <v>0.148148148148148</v>
      </c>
      <c r="BL209" s="16">
        <v>0.33333333333333298</v>
      </c>
    </row>
    <row r="210" spans="2:64" x14ac:dyDescent="0.35">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row>
    <row r="211" spans="2:64" x14ac:dyDescent="0.35">
      <c r="B211" s="5" t="s">
        <v>221</v>
      </c>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row>
    <row r="212" spans="2:64" x14ac:dyDescent="0.35">
      <c r="B212" s="23" t="s">
        <v>97</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row>
    <row r="213" spans="2:64" x14ac:dyDescent="0.35">
      <c r="B213" t="s">
        <v>216</v>
      </c>
      <c r="C213" s="16">
        <v>0.62401574803149595</v>
      </c>
      <c r="D213" s="16">
        <v>0.44827586206896602</v>
      </c>
      <c r="E213" s="16">
        <v>0.53125</v>
      </c>
      <c r="F213" s="16">
        <v>0.54255319148936199</v>
      </c>
      <c r="G213" s="16">
        <v>0.68098159509202405</v>
      </c>
      <c r="H213" s="16">
        <v>0.683544303797468</v>
      </c>
      <c r="I213" s="16"/>
      <c r="J213" s="16">
        <v>0.68881118881118897</v>
      </c>
      <c r="K213" s="16">
        <v>0.54298642533936603</v>
      </c>
      <c r="L213" s="16"/>
      <c r="M213" s="16">
        <v>0.67434210526315796</v>
      </c>
      <c r="N213" s="16">
        <v>0.55000000000000004</v>
      </c>
      <c r="O213" s="16">
        <v>0.43333333333333302</v>
      </c>
      <c r="P213" s="16">
        <v>0.67500000000000004</v>
      </c>
      <c r="Q213" s="16"/>
      <c r="R213" s="16">
        <v>0.58799999999999997</v>
      </c>
      <c r="S213" s="16">
        <v>0.60493827160493796</v>
      </c>
      <c r="T213" s="16">
        <v>0.73202614379084996</v>
      </c>
      <c r="U213" s="16">
        <v>0.375</v>
      </c>
      <c r="V213" s="16"/>
      <c r="W213" s="16">
        <v>0.51351351351351304</v>
      </c>
      <c r="X213" s="16">
        <v>0.78350515463917503</v>
      </c>
      <c r="Y213" s="16">
        <v>0.61538461538461497</v>
      </c>
      <c r="Z213" s="16">
        <v>0.63043478260869601</v>
      </c>
      <c r="AA213" s="16">
        <v>0.51351351351351304</v>
      </c>
      <c r="AB213" s="16">
        <v>0.48979591836734698</v>
      </c>
      <c r="AC213" s="16">
        <v>0.69387755102040805</v>
      </c>
      <c r="AD213" s="16">
        <v>0.38888888888888901</v>
      </c>
      <c r="AE213" s="16">
        <v>0.57142857142857095</v>
      </c>
      <c r="AF213" s="16">
        <v>0.75</v>
      </c>
      <c r="AG213" s="16">
        <v>0.7</v>
      </c>
      <c r="AH213" s="16">
        <v>1</v>
      </c>
      <c r="AI213" s="16"/>
      <c r="AJ213" s="16">
        <v>0.56716417910447803</v>
      </c>
      <c r="AK213" s="16">
        <v>0.52</v>
      </c>
      <c r="AL213" s="16">
        <v>0.66666666666666696</v>
      </c>
      <c r="AM213" s="16">
        <v>0.60638297872340396</v>
      </c>
      <c r="AN213" s="16">
        <v>0.66666666666666696</v>
      </c>
      <c r="AO213" s="16"/>
      <c r="AP213" s="16">
        <v>0.599447513812155</v>
      </c>
      <c r="AQ213" s="16">
        <v>0.68</v>
      </c>
      <c r="AR213" s="16">
        <v>0.71428571428571397</v>
      </c>
      <c r="AS213" s="16"/>
      <c r="AT213" s="16">
        <v>0.47727272727272702</v>
      </c>
      <c r="AU213" s="16">
        <v>0.71061093247588403</v>
      </c>
      <c r="AV213" s="16">
        <v>0.6</v>
      </c>
      <c r="AW213" s="16">
        <v>0.3</v>
      </c>
      <c r="AX213" s="16"/>
      <c r="AY213" s="16">
        <v>0.45945945945945899</v>
      </c>
      <c r="AZ213" s="16">
        <v>0.63694267515923597</v>
      </c>
      <c r="BA213" s="16"/>
      <c r="BB213" s="16">
        <v>0.66666666666666696</v>
      </c>
      <c r="BC213" s="16">
        <v>0.61904761904761896</v>
      </c>
      <c r="BD213" s="16">
        <v>0.65732087227414304</v>
      </c>
      <c r="BE213" s="16">
        <v>0.44776119402985098</v>
      </c>
      <c r="BF213" s="16"/>
      <c r="BG213" s="16">
        <v>0.74193548387096797</v>
      </c>
      <c r="BH213" s="16">
        <v>0.63265306122449005</v>
      </c>
      <c r="BI213" s="16">
        <v>0.56756756756756799</v>
      </c>
      <c r="BJ213" s="16">
        <v>0.73913043478260898</v>
      </c>
      <c r="BK213" s="16">
        <v>0.55555555555555602</v>
      </c>
      <c r="BL213" s="16">
        <v>0</v>
      </c>
    </row>
    <row r="214" spans="2:64" x14ac:dyDescent="0.35">
      <c r="B214" t="s">
        <v>217</v>
      </c>
      <c r="C214" s="16">
        <v>0.238188976377953</v>
      </c>
      <c r="D214" s="16">
        <v>0.27586206896551702</v>
      </c>
      <c r="E214" s="16">
        <v>0.234375</v>
      </c>
      <c r="F214" s="16">
        <v>0.28723404255319201</v>
      </c>
      <c r="G214" s="16">
        <v>0.214723926380368</v>
      </c>
      <c r="H214" s="16">
        <v>0.227848101265823</v>
      </c>
      <c r="I214" s="16"/>
      <c r="J214" s="16">
        <v>0.19230769230769201</v>
      </c>
      <c r="K214" s="16">
        <v>0.29411764705882398</v>
      </c>
      <c r="L214" s="16"/>
      <c r="M214" s="16">
        <v>0.217105263157895</v>
      </c>
      <c r="N214" s="16">
        <v>0.28000000000000003</v>
      </c>
      <c r="O214" s="16">
        <v>0.33333333333333298</v>
      </c>
      <c r="P214" s="16">
        <v>0.17499999999999999</v>
      </c>
      <c r="Q214" s="16"/>
      <c r="R214" s="16">
        <v>0.248</v>
      </c>
      <c r="S214" s="16">
        <v>0.24691358024691401</v>
      </c>
      <c r="T214" s="16">
        <v>0.20915032679738599</v>
      </c>
      <c r="U214" s="16">
        <v>0.29166666666666702</v>
      </c>
      <c r="V214" s="16"/>
      <c r="W214" s="16">
        <v>0.32432432432432401</v>
      </c>
      <c r="X214" s="16">
        <v>0.134020618556701</v>
      </c>
      <c r="Y214" s="16">
        <v>0.30769230769230799</v>
      </c>
      <c r="Z214" s="16">
        <v>0.217391304347826</v>
      </c>
      <c r="AA214" s="16">
        <v>0.24324324324324301</v>
      </c>
      <c r="AB214" s="16">
        <v>0.22448979591836701</v>
      </c>
      <c r="AC214" s="16">
        <v>0.26530612244898</v>
      </c>
      <c r="AD214" s="16">
        <v>0.55555555555555602</v>
      </c>
      <c r="AE214" s="16">
        <v>0.2</v>
      </c>
      <c r="AF214" s="16">
        <v>0.14285714285714299</v>
      </c>
      <c r="AG214" s="16">
        <v>0.2</v>
      </c>
      <c r="AH214" s="16">
        <v>0</v>
      </c>
      <c r="AI214" s="16"/>
      <c r="AJ214" s="16">
        <v>0.26865671641791</v>
      </c>
      <c r="AK214" s="16">
        <v>0.25333333333333302</v>
      </c>
      <c r="AL214" s="16">
        <v>0.229885057471264</v>
      </c>
      <c r="AM214" s="16">
        <v>0.26595744680851102</v>
      </c>
      <c r="AN214" s="16">
        <v>0.33333333333333298</v>
      </c>
      <c r="AO214" s="16"/>
      <c r="AP214" s="16">
        <v>0.23480662983425399</v>
      </c>
      <c r="AQ214" s="16">
        <v>0.24</v>
      </c>
      <c r="AR214" s="16">
        <v>0.28571428571428598</v>
      </c>
      <c r="AS214" s="16"/>
      <c r="AT214" s="16">
        <v>0.28787878787878801</v>
      </c>
      <c r="AU214" s="16">
        <v>0.21221864951768499</v>
      </c>
      <c r="AV214" s="16">
        <v>0.266666666666667</v>
      </c>
      <c r="AW214" s="16">
        <v>0.25</v>
      </c>
      <c r="AX214" s="16"/>
      <c r="AY214" s="16">
        <v>0.27027027027027001</v>
      </c>
      <c r="AZ214" s="16">
        <v>0.23566878980891701</v>
      </c>
      <c r="BA214" s="16"/>
      <c r="BB214" s="16">
        <v>0.27777777777777801</v>
      </c>
      <c r="BC214" s="16">
        <v>0.238095238095238</v>
      </c>
      <c r="BD214" s="16">
        <v>0.22741433021806901</v>
      </c>
      <c r="BE214" s="16">
        <v>0.26865671641791</v>
      </c>
      <c r="BF214" s="16"/>
      <c r="BG214" s="16">
        <v>9.6774193548387094E-2</v>
      </c>
      <c r="BH214" s="16">
        <v>0.26530612244898</v>
      </c>
      <c r="BI214" s="16">
        <v>0.25675675675675702</v>
      </c>
      <c r="BJ214" s="16">
        <v>0.13043478260869601</v>
      </c>
      <c r="BK214" s="16">
        <v>0.296296296296296</v>
      </c>
      <c r="BL214" s="16">
        <v>0.33333333333333298</v>
      </c>
    </row>
    <row r="215" spans="2:64" x14ac:dyDescent="0.35">
      <c r="B215" t="s">
        <v>218</v>
      </c>
      <c r="C215" s="16">
        <v>0.110236220472441</v>
      </c>
      <c r="D215" s="16">
        <v>0.24137931034482801</v>
      </c>
      <c r="E215" s="16">
        <v>0.171875</v>
      </c>
      <c r="F215" s="16">
        <v>0.14893617021276601</v>
      </c>
      <c r="G215" s="16">
        <v>9.2024539877300596E-2</v>
      </c>
      <c r="H215" s="16">
        <v>5.6962025316455701E-2</v>
      </c>
      <c r="I215" s="16"/>
      <c r="J215" s="16">
        <v>9.4405594405594401E-2</v>
      </c>
      <c r="K215" s="16">
        <v>0.131221719457014</v>
      </c>
      <c r="L215" s="16"/>
      <c r="M215" s="16">
        <v>9.2105263157894704E-2</v>
      </c>
      <c r="N215" s="16">
        <v>0.12</v>
      </c>
      <c r="O215" s="16">
        <v>0.18333333333333299</v>
      </c>
      <c r="P215" s="16">
        <v>0.125</v>
      </c>
      <c r="Q215" s="16"/>
      <c r="R215" s="16">
        <v>0.13600000000000001</v>
      </c>
      <c r="S215" s="16">
        <v>0.13580246913580199</v>
      </c>
      <c r="T215" s="16">
        <v>3.2679738562091498E-2</v>
      </c>
      <c r="U215" s="16">
        <v>0.25</v>
      </c>
      <c r="V215" s="16"/>
      <c r="W215" s="16">
        <v>0.14864864864864899</v>
      </c>
      <c r="X215" s="16">
        <v>7.2164948453608199E-2</v>
      </c>
      <c r="Y215" s="16">
        <v>1.9230769230769201E-2</v>
      </c>
      <c r="Z215" s="16">
        <v>0.15217391304347799</v>
      </c>
      <c r="AA215" s="16">
        <v>0.18918918918918901</v>
      </c>
      <c r="AB215" s="16">
        <v>0.20408163265306101</v>
      </c>
      <c r="AC215" s="16">
        <v>4.08163265306122E-2</v>
      </c>
      <c r="AD215" s="16">
        <v>5.5555555555555601E-2</v>
      </c>
      <c r="AE215" s="16">
        <v>0.17142857142857101</v>
      </c>
      <c r="AF215" s="16">
        <v>7.1428571428571397E-2</v>
      </c>
      <c r="AG215" s="16">
        <v>0.1</v>
      </c>
      <c r="AH215" s="16">
        <v>0</v>
      </c>
      <c r="AI215" s="16"/>
      <c r="AJ215" s="16">
        <v>0.134328358208955</v>
      </c>
      <c r="AK215" s="16">
        <v>0.133333333333333</v>
      </c>
      <c r="AL215" s="16">
        <v>9.1954022988505704E-2</v>
      </c>
      <c r="AM215" s="16">
        <v>0.117021276595745</v>
      </c>
      <c r="AN215" s="16">
        <v>0</v>
      </c>
      <c r="AO215" s="16"/>
      <c r="AP215" s="16">
        <v>0.12983425414364599</v>
      </c>
      <c r="AQ215" s="16">
        <v>7.1999999999999995E-2</v>
      </c>
      <c r="AR215" s="16">
        <v>0</v>
      </c>
      <c r="AS215" s="16"/>
      <c r="AT215" s="16">
        <v>0.204545454545455</v>
      </c>
      <c r="AU215" s="16">
        <v>6.7524115755627001E-2</v>
      </c>
      <c r="AV215" s="16">
        <v>0.133333333333333</v>
      </c>
      <c r="AW215" s="16">
        <v>0.1</v>
      </c>
      <c r="AX215" s="16"/>
      <c r="AY215" s="16">
        <v>0.24324324324324301</v>
      </c>
      <c r="AZ215" s="16">
        <v>9.9787685774946899E-2</v>
      </c>
      <c r="BA215" s="16"/>
      <c r="BB215" s="16">
        <v>5.5555555555555601E-2</v>
      </c>
      <c r="BC215" s="16">
        <v>0.14285714285714299</v>
      </c>
      <c r="BD215" s="16">
        <v>0.105919003115265</v>
      </c>
      <c r="BE215" s="16">
        <v>0.119402985074627</v>
      </c>
      <c r="BF215" s="16"/>
      <c r="BG215" s="16">
        <v>0.14516129032258099</v>
      </c>
      <c r="BH215" s="16">
        <v>8.9795918367346905E-2</v>
      </c>
      <c r="BI215" s="16">
        <v>0.141891891891892</v>
      </c>
      <c r="BJ215" s="16">
        <v>4.3478260869565202E-2</v>
      </c>
      <c r="BK215" s="16">
        <v>0.11111111111111099</v>
      </c>
      <c r="BL215" s="16">
        <v>0</v>
      </c>
    </row>
    <row r="216" spans="2:64" x14ac:dyDescent="0.35">
      <c r="B216" t="s">
        <v>219</v>
      </c>
      <c r="C216" s="16">
        <v>5.9055118110236202E-3</v>
      </c>
      <c r="D216" s="16">
        <v>0</v>
      </c>
      <c r="E216" s="16">
        <v>3.125E-2</v>
      </c>
      <c r="F216" s="16">
        <v>1.0638297872340399E-2</v>
      </c>
      <c r="G216" s="16">
        <v>0</v>
      </c>
      <c r="H216" s="16">
        <v>0</v>
      </c>
      <c r="I216" s="16"/>
      <c r="J216" s="16">
        <v>3.4965034965035E-3</v>
      </c>
      <c r="K216" s="16">
        <v>9.0497737556561094E-3</v>
      </c>
      <c r="L216" s="16"/>
      <c r="M216" s="16">
        <v>9.8684210526315801E-3</v>
      </c>
      <c r="N216" s="16">
        <v>0</v>
      </c>
      <c r="O216" s="16">
        <v>0</v>
      </c>
      <c r="P216" s="16">
        <v>0</v>
      </c>
      <c r="Q216" s="16"/>
      <c r="R216" s="16">
        <v>8.0000000000000002E-3</v>
      </c>
      <c r="S216" s="16">
        <v>0</v>
      </c>
      <c r="T216" s="16">
        <v>0</v>
      </c>
      <c r="U216" s="16">
        <v>4.1666666666666699E-2</v>
      </c>
      <c r="V216" s="16"/>
      <c r="W216" s="16">
        <v>0</v>
      </c>
      <c r="X216" s="16">
        <v>0</v>
      </c>
      <c r="Y216" s="16">
        <v>0</v>
      </c>
      <c r="Z216" s="16">
        <v>0</v>
      </c>
      <c r="AA216" s="16">
        <v>2.7027027027027001E-2</v>
      </c>
      <c r="AB216" s="16">
        <v>4.08163265306122E-2</v>
      </c>
      <c r="AC216" s="16">
        <v>0</v>
      </c>
      <c r="AD216" s="16">
        <v>0</v>
      </c>
      <c r="AE216" s="16">
        <v>0</v>
      </c>
      <c r="AF216" s="16">
        <v>0</v>
      </c>
      <c r="AG216" s="16">
        <v>0</v>
      </c>
      <c r="AH216" s="16">
        <v>0</v>
      </c>
      <c r="AI216" s="16"/>
      <c r="AJ216" s="16">
        <v>1.49253731343284E-2</v>
      </c>
      <c r="AK216" s="16">
        <v>0</v>
      </c>
      <c r="AL216" s="16">
        <v>0</v>
      </c>
      <c r="AM216" s="16">
        <v>1.0638297872340399E-2</v>
      </c>
      <c r="AN216" s="16">
        <v>0</v>
      </c>
      <c r="AO216" s="16"/>
      <c r="AP216" s="16">
        <v>8.2872928176795594E-3</v>
      </c>
      <c r="AQ216" s="16">
        <v>0</v>
      </c>
      <c r="AR216" s="16">
        <v>0</v>
      </c>
      <c r="AS216" s="16"/>
      <c r="AT216" s="16">
        <v>1.5151515151515201E-2</v>
      </c>
      <c r="AU216" s="16">
        <v>0</v>
      </c>
      <c r="AV216" s="16">
        <v>0</v>
      </c>
      <c r="AW216" s="16">
        <v>0.05</v>
      </c>
      <c r="AX216" s="16"/>
      <c r="AY216" s="16">
        <v>0</v>
      </c>
      <c r="AZ216" s="16">
        <v>6.3694267515923596E-3</v>
      </c>
      <c r="BA216" s="16"/>
      <c r="BB216" s="16">
        <v>0</v>
      </c>
      <c r="BC216" s="16">
        <v>0</v>
      </c>
      <c r="BD216" s="16">
        <v>3.1152647975077898E-3</v>
      </c>
      <c r="BE216" s="16">
        <v>2.9850746268656699E-2</v>
      </c>
      <c r="BF216" s="16"/>
      <c r="BG216" s="16">
        <v>0</v>
      </c>
      <c r="BH216" s="16">
        <v>4.0816326530612197E-3</v>
      </c>
      <c r="BI216" s="16">
        <v>6.7567567567567597E-3</v>
      </c>
      <c r="BJ216" s="16">
        <v>4.3478260869565202E-2</v>
      </c>
      <c r="BK216" s="16">
        <v>0</v>
      </c>
      <c r="BL216" s="16">
        <v>0</v>
      </c>
    </row>
    <row r="217" spans="2:64" x14ac:dyDescent="0.35">
      <c r="B217" t="s">
        <v>159</v>
      </c>
      <c r="C217" s="16">
        <v>2.16535433070866E-2</v>
      </c>
      <c r="D217" s="16">
        <v>3.4482758620689703E-2</v>
      </c>
      <c r="E217" s="16">
        <v>3.125E-2</v>
      </c>
      <c r="F217" s="16">
        <v>1.0638297872340399E-2</v>
      </c>
      <c r="G217" s="16">
        <v>1.22699386503067E-2</v>
      </c>
      <c r="H217" s="16">
        <v>3.1645569620253201E-2</v>
      </c>
      <c r="I217" s="16"/>
      <c r="J217" s="16">
        <v>2.0979020979021001E-2</v>
      </c>
      <c r="K217" s="16">
        <v>2.2624434389140299E-2</v>
      </c>
      <c r="L217" s="16"/>
      <c r="M217" s="16">
        <v>6.5789473684210497E-3</v>
      </c>
      <c r="N217" s="16">
        <v>0.05</v>
      </c>
      <c r="O217" s="16">
        <v>0.05</v>
      </c>
      <c r="P217" s="16">
        <v>2.5000000000000001E-2</v>
      </c>
      <c r="Q217" s="16"/>
      <c r="R217" s="16">
        <v>0.02</v>
      </c>
      <c r="S217" s="16">
        <v>1.2345679012345699E-2</v>
      </c>
      <c r="T217" s="16">
        <v>2.61437908496732E-2</v>
      </c>
      <c r="U217" s="16">
        <v>4.1666666666666699E-2</v>
      </c>
      <c r="V217" s="16"/>
      <c r="W217" s="16">
        <v>1.35135135135135E-2</v>
      </c>
      <c r="X217" s="16">
        <v>1.03092783505155E-2</v>
      </c>
      <c r="Y217" s="16">
        <v>5.7692307692307702E-2</v>
      </c>
      <c r="Z217" s="16">
        <v>0</v>
      </c>
      <c r="AA217" s="16">
        <v>2.7027027027027001E-2</v>
      </c>
      <c r="AB217" s="16">
        <v>4.08163265306122E-2</v>
      </c>
      <c r="AC217" s="16">
        <v>0</v>
      </c>
      <c r="AD217" s="16">
        <v>0</v>
      </c>
      <c r="AE217" s="16">
        <v>5.7142857142857099E-2</v>
      </c>
      <c r="AF217" s="16">
        <v>3.5714285714285698E-2</v>
      </c>
      <c r="AG217" s="16">
        <v>0</v>
      </c>
      <c r="AH217" s="16">
        <v>0</v>
      </c>
      <c r="AI217" s="16"/>
      <c r="AJ217" s="16">
        <v>1.49253731343284E-2</v>
      </c>
      <c r="AK217" s="16">
        <v>9.3333333333333296E-2</v>
      </c>
      <c r="AL217" s="16">
        <v>1.1494252873563199E-2</v>
      </c>
      <c r="AM217" s="16">
        <v>0</v>
      </c>
      <c r="AN217" s="16">
        <v>0</v>
      </c>
      <c r="AO217" s="16"/>
      <c r="AP217" s="16">
        <v>2.7624309392265199E-2</v>
      </c>
      <c r="AQ217" s="16">
        <v>8.0000000000000002E-3</v>
      </c>
      <c r="AR217" s="16">
        <v>0</v>
      </c>
      <c r="AS217" s="16"/>
      <c r="AT217" s="16">
        <v>1.5151515151515201E-2</v>
      </c>
      <c r="AU217" s="16">
        <v>9.6463022508038593E-3</v>
      </c>
      <c r="AV217" s="16">
        <v>0</v>
      </c>
      <c r="AW217" s="16">
        <v>0.3</v>
      </c>
      <c r="AX217" s="16"/>
      <c r="AY217" s="16">
        <v>2.7027027027027001E-2</v>
      </c>
      <c r="AZ217" s="16">
        <v>2.1231422505307899E-2</v>
      </c>
      <c r="BA217" s="16"/>
      <c r="BB217" s="16">
        <v>0</v>
      </c>
      <c r="BC217" s="16">
        <v>0</v>
      </c>
      <c r="BD217" s="16">
        <v>6.2305295950155796E-3</v>
      </c>
      <c r="BE217" s="16">
        <v>0.134328358208955</v>
      </c>
      <c r="BF217" s="16"/>
      <c r="BG217" s="16">
        <v>1.6129032258064498E-2</v>
      </c>
      <c r="BH217" s="16">
        <v>8.1632653061224497E-3</v>
      </c>
      <c r="BI217" s="16">
        <v>2.7027027027027001E-2</v>
      </c>
      <c r="BJ217" s="16">
        <v>4.3478260869565202E-2</v>
      </c>
      <c r="BK217" s="16">
        <v>3.7037037037037E-2</v>
      </c>
      <c r="BL217" s="16">
        <v>0.66666666666666696</v>
      </c>
    </row>
    <row r="218" spans="2:64"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row>
    <row r="219" spans="2:64" x14ac:dyDescent="0.35">
      <c r="B219" s="5" t="s">
        <v>222</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row>
    <row r="220" spans="2:64" x14ac:dyDescent="0.35">
      <c r="B220" s="23" t="s">
        <v>97</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row>
    <row r="221" spans="2:64" x14ac:dyDescent="0.35">
      <c r="B221" t="s">
        <v>216</v>
      </c>
      <c r="C221" s="16">
        <v>0.47244094488188998</v>
      </c>
      <c r="D221" s="16">
        <v>0.27586206896551702</v>
      </c>
      <c r="E221" s="16">
        <v>0.375</v>
      </c>
      <c r="F221" s="16">
        <v>0.340425531914894</v>
      </c>
      <c r="G221" s="16">
        <v>0.54601226993865004</v>
      </c>
      <c r="H221" s="16">
        <v>0.550632911392405</v>
      </c>
      <c r="I221" s="16"/>
      <c r="J221" s="16">
        <v>0.54195804195804198</v>
      </c>
      <c r="K221" s="16">
        <v>0.38461538461538503</v>
      </c>
      <c r="L221" s="16"/>
      <c r="M221" s="16">
        <v>0.54605263157894701</v>
      </c>
      <c r="N221" s="16">
        <v>0.38</v>
      </c>
      <c r="O221" s="16">
        <v>0.233333333333333</v>
      </c>
      <c r="P221" s="16">
        <v>0.45</v>
      </c>
      <c r="Q221" s="16"/>
      <c r="R221" s="16">
        <v>0.41199999999999998</v>
      </c>
      <c r="S221" s="16">
        <v>0.45679012345678999</v>
      </c>
      <c r="T221" s="16">
        <v>0.60784313725490202</v>
      </c>
      <c r="U221" s="16">
        <v>0.29166666666666702</v>
      </c>
      <c r="V221" s="16"/>
      <c r="W221" s="16">
        <v>0.36486486486486502</v>
      </c>
      <c r="X221" s="16">
        <v>0.63917525773195905</v>
      </c>
      <c r="Y221" s="16">
        <v>0.480769230769231</v>
      </c>
      <c r="Z221" s="16">
        <v>0.52173913043478304</v>
      </c>
      <c r="AA221" s="16">
        <v>0.37837837837837801</v>
      </c>
      <c r="AB221" s="16">
        <v>0.34693877551020402</v>
      </c>
      <c r="AC221" s="16">
        <v>0.469387755102041</v>
      </c>
      <c r="AD221" s="16">
        <v>0.33333333333333298</v>
      </c>
      <c r="AE221" s="16">
        <v>0.42857142857142899</v>
      </c>
      <c r="AF221" s="16">
        <v>0.5</v>
      </c>
      <c r="AG221" s="16">
        <v>0.55000000000000004</v>
      </c>
      <c r="AH221" s="16">
        <v>0.66666666666666696</v>
      </c>
      <c r="AI221" s="16"/>
      <c r="AJ221" s="16">
        <v>0.41791044776119401</v>
      </c>
      <c r="AK221" s="16">
        <v>0.36</v>
      </c>
      <c r="AL221" s="16">
        <v>0.53448275862068995</v>
      </c>
      <c r="AM221" s="16">
        <v>0.45744680851063801</v>
      </c>
      <c r="AN221" s="16">
        <v>0.55555555555555602</v>
      </c>
      <c r="AO221" s="16"/>
      <c r="AP221" s="16">
        <v>0.42817679558011101</v>
      </c>
      <c r="AQ221" s="16">
        <v>0.57599999999999996</v>
      </c>
      <c r="AR221" s="16">
        <v>0.61904761904761896</v>
      </c>
      <c r="AS221" s="16"/>
      <c r="AT221" s="16">
        <v>0.28787878787878801</v>
      </c>
      <c r="AU221" s="16">
        <v>0.58842443729903504</v>
      </c>
      <c r="AV221" s="16">
        <v>0.37777777777777799</v>
      </c>
      <c r="AW221" s="16">
        <v>0.1</v>
      </c>
      <c r="AX221" s="16"/>
      <c r="AY221" s="16">
        <v>0.35135135135135098</v>
      </c>
      <c r="AZ221" s="16">
        <v>0.48195329087048799</v>
      </c>
      <c r="BA221" s="16"/>
      <c r="BB221" s="16">
        <v>0.41666666666666702</v>
      </c>
      <c r="BC221" s="16">
        <v>0.452380952380952</v>
      </c>
      <c r="BD221" s="16">
        <v>0.517133956386293</v>
      </c>
      <c r="BE221" s="16">
        <v>0.31343283582089598</v>
      </c>
      <c r="BF221" s="16"/>
      <c r="BG221" s="16">
        <v>0.61290322580645196</v>
      </c>
      <c r="BH221" s="16">
        <v>0.473469387755102</v>
      </c>
      <c r="BI221" s="16">
        <v>0.412162162162162</v>
      </c>
      <c r="BJ221" s="16">
        <v>0.434782608695652</v>
      </c>
      <c r="BK221" s="16">
        <v>0.55555555555555602</v>
      </c>
      <c r="BL221" s="16">
        <v>0</v>
      </c>
    </row>
    <row r="222" spans="2:64" x14ac:dyDescent="0.35">
      <c r="B222" t="s">
        <v>217</v>
      </c>
      <c r="C222" s="16">
        <v>0.32283464566929099</v>
      </c>
      <c r="D222" s="16">
        <v>0.34482758620689702</v>
      </c>
      <c r="E222" s="16">
        <v>0.3125</v>
      </c>
      <c r="F222" s="16">
        <v>0.42553191489361702</v>
      </c>
      <c r="G222" s="16">
        <v>0.28834355828220898</v>
      </c>
      <c r="H222" s="16">
        <v>0.29746835443038</v>
      </c>
      <c r="I222" s="16"/>
      <c r="J222" s="16">
        <v>0.27972027972028002</v>
      </c>
      <c r="K222" s="16">
        <v>0.375565610859729</v>
      </c>
      <c r="L222" s="16"/>
      <c r="M222" s="16">
        <v>0.28947368421052599</v>
      </c>
      <c r="N222" s="16">
        <v>0.4</v>
      </c>
      <c r="O222" s="16">
        <v>0.4</v>
      </c>
      <c r="P222" s="16">
        <v>0.3</v>
      </c>
      <c r="Q222" s="16"/>
      <c r="R222" s="16">
        <v>0.36399999999999999</v>
      </c>
      <c r="S222" s="16">
        <v>0.32098765432098803</v>
      </c>
      <c r="T222" s="16">
        <v>0.28104575163398698</v>
      </c>
      <c r="U222" s="16">
        <v>0.16666666666666699</v>
      </c>
      <c r="V222" s="16"/>
      <c r="W222" s="16">
        <v>0.41891891891891903</v>
      </c>
      <c r="X222" s="16">
        <v>0.23711340206185599</v>
      </c>
      <c r="Y222" s="16">
        <v>0.28846153846153799</v>
      </c>
      <c r="Z222" s="16">
        <v>0.26086956521739102</v>
      </c>
      <c r="AA222" s="16">
        <v>0.29729729729729698</v>
      </c>
      <c r="AB222" s="16">
        <v>0.30612244897959201</v>
      </c>
      <c r="AC222" s="16">
        <v>0.38775510204081598</v>
      </c>
      <c r="AD222" s="16">
        <v>0.5</v>
      </c>
      <c r="AE222" s="16">
        <v>0.34285714285714303</v>
      </c>
      <c r="AF222" s="16">
        <v>0.32142857142857101</v>
      </c>
      <c r="AG222" s="16">
        <v>0.35</v>
      </c>
      <c r="AH222" s="16">
        <v>0.33333333333333298</v>
      </c>
      <c r="AI222" s="16"/>
      <c r="AJ222" s="16">
        <v>0.31343283582089598</v>
      </c>
      <c r="AK222" s="16">
        <v>0.36</v>
      </c>
      <c r="AL222" s="16">
        <v>0.29885057471264398</v>
      </c>
      <c r="AM222" s="16">
        <v>0.340425531914894</v>
      </c>
      <c r="AN222" s="16">
        <v>0.407407407407407</v>
      </c>
      <c r="AO222" s="16"/>
      <c r="AP222" s="16">
        <v>0.33977900552486201</v>
      </c>
      <c r="AQ222" s="16">
        <v>0.27200000000000002</v>
      </c>
      <c r="AR222" s="16">
        <v>0.33333333333333298</v>
      </c>
      <c r="AS222" s="16"/>
      <c r="AT222" s="16">
        <v>0.38636363636363602</v>
      </c>
      <c r="AU222" s="16">
        <v>0.27974276527331199</v>
      </c>
      <c r="AV222" s="16">
        <v>0.4</v>
      </c>
      <c r="AW222" s="16">
        <v>0.4</v>
      </c>
      <c r="AX222" s="16"/>
      <c r="AY222" s="16">
        <v>0.29729729729729698</v>
      </c>
      <c r="AZ222" s="16">
        <v>0.32484076433121001</v>
      </c>
      <c r="BA222" s="16"/>
      <c r="BB222" s="16">
        <v>0.44444444444444398</v>
      </c>
      <c r="BC222" s="16">
        <v>0.34523809523809501</v>
      </c>
      <c r="BD222" s="16">
        <v>0.30218068535825499</v>
      </c>
      <c r="BE222" s="16">
        <v>0.328358208955224</v>
      </c>
      <c r="BF222" s="16"/>
      <c r="BG222" s="16">
        <v>0.209677419354839</v>
      </c>
      <c r="BH222" s="16">
        <v>0.34285714285714303</v>
      </c>
      <c r="BI222" s="16">
        <v>0.33108108108108097</v>
      </c>
      <c r="BJ222" s="16">
        <v>0.39130434782608697</v>
      </c>
      <c r="BK222" s="16">
        <v>0.296296296296296</v>
      </c>
      <c r="BL222" s="16">
        <v>0.33333333333333298</v>
      </c>
    </row>
    <row r="223" spans="2:64" x14ac:dyDescent="0.35">
      <c r="B223" t="s">
        <v>218</v>
      </c>
      <c r="C223" s="16">
        <v>0.139763779527559</v>
      </c>
      <c r="D223" s="16">
        <v>0.27586206896551702</v>
      </c>
      <c r="E223" s="16">
        <v>0.171875</v>
      </c>
      <c r="F223" s="16">
        <v>0.14893617021276601</v>
      </c>
      <c r="G223" s="16">
        <v>0.14110429447852799</v>
      </c>
      <c r="H223" s="16">
        <v>9.49367088607595E-2</v>
      </c>
      <c r="I223" s="16"/>
      <c r="J223" s="16">
        <v>0.125874125874126</v>
      </c>
      <c r="K223" s="16">
        <v>0.158371040723982</v>
      </c>
      <c r="L223" s="16"/>
      <c r="M223" s="16">
        <v>0.12171052631578901</v>
      </c>
      <c r="N223" s="16">
        <v>0.12</v>
      </c>
      <c r="O223" s="16">
        <v>0.25</v>
      </c>
      <c r="P223" s="16">
        <v>0.17499999999999999</v>
      </c>
      <c r="Q223" s="16"/>
      <c r="R223" s="16">
        <v>0.156</v>
      </c>
      <c r="S223" s="16">
        <v>0.148148148148148</v>
      </c>
      <c r="T223" s="16">
        <v>7.8431372549019607E-2</v>
      </c>
      <c r="U223" s="16">
        <v>0.33333333333333298</v>
      </c>
      <c r="V223" s="16"/>
      <c r="W223" s="16">
        <v>0.14864864864864899</v>
      </c>
      <c r="X223" s="16">
        <v>8.2474226804123696E-2</v>
      </c>
      <c r="Y223" s="16">
        <v>0.15384615384615399</v>
      </c>
      <c r="Z223" s="16">
        <v>0.19565217391304299</v>
      </c>
      <c r="AA223" s="16">
        <v>0.18918918918918901</v>
      </c>
      <c r="AB223" s="16">
        <v>0.16326530612244899</v>
      </c>
      <c r="AC223" s="16">
        <v>0.122448979591837</v>
      </c>
      <c r="AD223" s="16">
        <v>0.16666666666666699</v>
      </c>
      <c r="AE223" s="16">
        <v>0.17142857142857101</v>
      </c>
      <c r="AF223" s="16">
        <v>0.107142857142857</v>
      </c>
      <c r="AG223" s="16">
        <v>0.1</v>
      </c>
      <c r="AH223" s="16">
        <v>0</v>
      </c>
      <c r="AI223" s="16"/>
      <c r="AJ223" s="16">
        <v>0.164179104477612</v>
      </c>
      <c r="AK223" s="16">
        <v>0.133333333333333</v>
      </c>
      <c r="AL223" s="16">
        <v>0.12068965517241401</v>
      </c>
      <c r="AM223" s="16">
        <v>0.159574468085106</v>
      </c>
      <c r="AN223" s="16">
        <v>3.7037037037037E-2</v>
      </c>
      <c r="AO223" s="16"/>
      <c r="AP223" s="16">
        <v>0.15193370165745901</v>
      </c>
      <c r="AQ223" s="16">
        <v>0.12</v>
      </c>
      <c r="AR223" s="16">
        <v>4.7619047619047603E-2</v>
      </c>
      <c r="AS223" s="16"/>
      <c r="AT223" s="16">
        <v>0.22727272727272699</v>
      </c>
      <c r="AU223" s="16">
        <v>0.102893890675241</v>
      </c>
      <c r="AV223" s="16">
        <v>0.133333333333333</v>
      </c>
      <c r="AW223" s="16">
        <v>0.15</v>
      </c>
      <c r="AX223" s="16"/>
      <c r="AY223" s="16">
        <v>0.24324324324324301</v>
      </c>
      <c r="AZ223" s="16">
        <v>0.13163481953290901</v>
      </c>
      <c r="BA223" s="16"/>
      <c r="BB223" s="16">
        <v>0.13888888888888901</v>
      </c>
      <c r="BC223" s="16">
        <v>0.16666666666666699</v>
      </c>
      <c r="BD223" s="16">
        <v>0.127725856697819</v>
      </c>
      <c r="BE223" s="16">
        <v>0.164179104477612</v>
      </c>
      <c r="BF223" s="16"/>
      <c r="BG223" s="16">
        <v>0.112903225806452</v>
      </c>
      <c r="BH223" s="16">
        <v>0.14285714285714299</v>
      </c>
      <c r="BI223" s="16">
        <v>0.17567567567567599</v>
      </c>
      <c r="BJ223" s="16">
        <v>8.6956521739130405E-2</v>
      </c>
      <c r="BK223" s="16">
        <v>3.7037037037037E-2</v>
      </c>
      <c r="BL223" s="16">
        <v>0</v>
      </c>
    </row>
    <row r="224" spans="2:64" x14ac:dyDescent="0.35">
      <c r="B224" t="s">
        <v>219</v>
      </c>
      <c r="C224" s="16">
        <v>4.1338582677165399E-2</v>
      </c>
      <c r="D224" s="16">
        <v>6.8965517241379296E-2</v>
      </c>
      <c r="E224" s="16">
        <v>9.375E-2</v>
      </c>
      <c r="F224" s="16">
        <v>7.4468085106383003E-2</v>
      </c>
      <c r="G224" s="16">
        <v>1.22699386503067E-2</v>
      </c>
      <c r="H224" s="16">
        <v>2.53164556962025E-2</v>
      </c>
      <c r="I224" s="16"/>
      <c r="J224" s="16">
        <v>2.7972027972028E-2</v>
      </c>
      <c r="K224" s="16">
        <v>5.8823529411764698E-2</v>
      </c>
      <c r="L224" s="16"/>
      <c r="M224" s="16">
        <v>3.2894736842105303E-2</v>
      </c>
      <c r="N224" s="16">
        <v>0.05</v>
      </c>
      <c r="O224" s="16">
        <v>6.6666666666666693E-2</v>
      </c>
      <c r="P224" s="16">
        <v>0.05</v>
      </c>
      <c r="Q224" s="16"/>
      <c r="R224" s="16">
        <v>4.8000000000000001E-2</v>
      </c>
      <c r="S224" s="16">
        <v>6.1728395061728399E-2</v>
      </c>
      <c r="T224" s="16">
        <v>6.5359477124183E-3</v>
      </c>
      <c r="U224" s="16">
        <v>0.125</v>
      </c>
      <c r="V224" s="16"/>
      <c r="W224" s="16">
        <v>5.4054054054054099E-2</v>
      </c>
      <c r="X224" s="16">
        <v>3.09278350515464E-2</v>
      </c>
      <c r="Y224" s="16">
        <v>1.9230769230769201E-2</v>
      </c>
      <c r="Z224" s="16">
        <v>2.1739130434782601E-2</v>
      </c>
      <c r="AA224" s="16">
        <v>0.108108108108108</v>
      </c>
      <c r="AB224" s="16">
        <v>0.122448979591837</v>
      </c>
      <c r="AC224" s="16">
        <v>2.04081632653061E-2</v>
      </c>
      <c r="AD224" s="16">
        <v>0</v>
      </c>
      <c r="AE224" s="16">
        <v>0</v>
      </c>
      <c r="AF224" s="16">
        <v>3.5714285714285698E-2</v>
      </c>
      <c r="AG224" s="16">
        <v>0</v>
      </c>
      <c r="AH224" s="16">
        <v>0</v>
      </c>
      <c r="AI224" s="16"/>
      <c r="AJ224" s="16">
        <v>8.9552238805970102E-2</v>
      </c>
      <c r="AK224" s="16">
        <v>5.3333333333333302E-2</v>
      </c>
      <c r="AL224" s="16">
        <v>3.4482758620689703E-2</v>
      </c>
      <c r="AM224" s="16">
        <v>4.2553191489361701E-2</v>
      </c>
      <c r="AN224" s="16">
        <v>0</v>
      </c>
      <c r="AO224" s="16"/>
      <c r="AP224" s="16">
        <v>4.9723756906077297E-2</v>
      </c>
      <c r="AQ224" s="16">
        <v>2.4E-2</v>
      </c>
      <c r="AR224" s="16">
        <v>0</v>
      </c>
      <c r="AS224" s="16"/>
      <c r="AT224" s="16">
        <v>8.3333333333333301E-2</v>
      </c>
      <c r="AU224" s="16">
        <v>1.9292604501607701E-2</v>
      </c>
      <c r="AV224" s="16">
        <v>8.8888888888888906E-2</v>
      </c>
      <c r="AW224" s="16">
        <v>0</v>
      </c>
      <c r="AX224" s="16"/>
      <c r="AY224" s="16">
        <v>8.1081081081081099E-2</v>
      </c>
      <c r="AZ224" s="16">
        <v>3.8216560509554097E-2</v>
      </c>
      <c r="BA224" s="16"/>
      <c r="BB224" s="16">
        <v>0</v>
      </c>
      <c r="BC224" s="16">
        <v>3.5714285714285698E-2</v>
      </c>
      <c r="BD224" s="16">
        <v>4.67289719626168E-2</v>
      </c>
      <c r="BE224" s="16">
        <v>4.47761194029851E-2</v>
      </c>
      <c r="BF224" s="16"/>
      <c r="BG224" s="16">
        <v>4.8387096774193498E-2</v>
      </c>
      <c r="BH224" s="16">
        <v>3.2653061224489799E-2</v>
      </c>
      <c r="BI224" s="16">
        <v>5.4054054054054099E-2</v>
      </c>
      <c r="BJ224" s="16">
        <v>0</v>
      </c>
      <c r="BK224" s="16">
        <v>7.4074074074074098E-2</v>
      </c>
      <c r="BL224" s="16">
        <v>0</v>
      </c>
    </row>
    <row r="225" spans="2:64" x14ac:dyDescent="0.35">
      <c r="B225" t="s">
        <v>159</v>
      </c>
      <c r="C225" s="16">
        <v>2.3622047244094498E-2</v>
      </c>
      <c r="D225" s="16">
        <v>3.4482758620689703E-2</v>
      </c>
      <c r="E225" s="16">
        <v>4.6875E-2</v>
      </c>
      <c r="F225" s="16">
        <v>1.0638297872340399E-2</v>
      </c>
      <c r="G225" s="16">
        <v>1.22699386503067E-2</v>
      </c>
      <c r="H225" s="16">
        <v>3.1645569620253201E-2</v>
      </c>
      <c r="I225" s="16"/>
      <c r="J225" s="16">
        <v>2.44755244755245E-2</v>
      </c>
      <c r="K225" s="16">
        <v>2.2624434389140299E-2</v>
      </c>
      <c r="L225" s="16"/>
      <c r="M225" s="16">
        <v>9.8684210526315801E-3</v>
      </c>
      <c r="N225" s="16">
        <v>0.05</v>
      </c>
      <c r="O225" s="16">
        <v>0.05</v>
      </c>
      <c r="P225" s="16">
        <v>2.5000000000000001E-2</v>
      </c>
      <c r="Q225" s="16"/>
      <c r="R225" s="16">
        <v>0.02</v>
      </c>
      <c r="S225" s="16">
        <v>1.2345679012345699E-2</v>
      </c>
      <c r="T225" s="16">
        <v>2.61437908496732E-2</v>
      </c>
      <c r="U225" s="16">
        <v>8.3333333333333301E-2</v>
      </c>
      <c r="V225" s="16"/>
      <c r="W225" s="16">
        <v>1.35135135135135E-2</v>
      </c>
      <c r="X225" s="16">
        <v>1.03092783505155E-2</v>
      </c>
      <c r="Y225" s="16">
        <v>5.7692307692307702E-2</v>
      </c>
      <c r="Z225" s="16">
        <v>0</v>
      </c>
      <c r="AA225" s="16">
        <v>2.7027027027027001E-2</v>
      </c>
      <c r="AB225" s="16">
        <v>6.1224489795918401E-2</v>
      </c>
      <c r="AC225" s="16">
        <v>0</v>
      </c>
      <c r="AD225" s="16">
        <v>0</v>
      </c>
      <c r="AE225" s="16">
        <v>5.7142857142857099E-2</v>
      </c>
      <c r="AF225" s="16">
        <v>3.5714285714285698E-2</v>
      </c>
      <c r="AG225" s="16">
        <v>0</v>
      </c>
      <c r="AH225" s="16">
        <v>0</v>
      </c>
      <c r="AI225" s="16"/>
      <c r="AJ225" s="16">
        <v>1.49253731343284E-2</v>
      </c>
      <c r="AK225" s="16">
        <v>9.3333333333333296E-2</v>
      </c>
      <c r="AL225" s="16">
        <v>1.1494252873563199E-2</v>
      </c>
      <c r="AM225" s="16">
        <v>0</v>
      </c>
      <c r="AN225" s="16">
        <v>0</v>
      </c>
      <c r="AO225" s="16"/>
      <c r="AP225" s="16">
        <v>3.0386740331491701E-2</v>
      </c>
      <c r="AQ225" s="16">
        <v>8.0000000000000002E-3</v>
      </c>
      <c r="AR225" s="16">
        <v>0</v>
      </c>
      <c r="AS225" s="16"/>
      <c r="AT225" s="16">
        <v>1.5151515151515201E-2</v>
      </c>
      <c r="AU225" s="16">
        <v>9.6463022508038593E-3</v>
      </c>
      <c r="AV225" s="16">
        <v>0</v>
      </c>
      <c r="AW225" s="16">
        <v>0.35</v>
      </c>
      <c r="AX225" s="16"/>
      <c r="AY225" s="16">
        <v>2.7027027027027001E-2</v>
      </c>
      <c r="AZ225" s="16">
        <v>2.3354564755838601E-2</v>
      </c>
      <c r="BA225" s="16"/>
      <c r="BB225" s="16">
        <v>0</v>
      </c>
      <c r="BC225" s="16">
        <v>0</v>
      </c>
      <c r="BD225" s="16">
        <v>6.2305295950155796E-3</v>
      </c>
      <c r="BE225" s="16">
        <v>0.14925373134328401</v>
      </c>
      <c r="BF225" s="16"/>
      <c r="BG225" s="16">
        <v>1.6129032258064498E-2</v>
      </c>
      <c r="BH225" s="16">
        <v>8.1632653061224497E-3</v>
      </c>
      <c r="BI225" s="16">
        <v>2.7027027027027001E-2</v>
      </c>
      <c r="BJ225" s="16">
        <v>8.6956521739130405E-2</v>
      </c>
      <c r="BK225" s="16">
        <v>3.7037037037037E-2</v>
      </c>
      <c r="BL225" s="16">
        <v>0.66666666666666696</v>
      </c>
    </row>
    <row r="226" spans="2:64" x14ac:dyDescent="0.35">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row>
    <row r="227" spans="2:64" x14ac:dyDescent="0.35">
      <c r="B227" s="5" t="s">
        <v>223</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row>
    <row r="228" spans="2:64" x14ac:dyDescent="0.35">
      <c r="B228" s="23" t="s">
        <v>97</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row>
    <row r="229" spans="2:64" x14ac:dyDescent="0.35">
      <c r="B229" t="s">
        <v>216</v>
      </c>
      <c r="C229" s="16">
        <v>0.196850393700787</v>
      </c>
      <c r="D229" s="16">
        <v>0.10344827586206901</v>
      </c>
      <c r="E229" s="16">
        <v>0.125</v>
      </c>
      <c r="F229" s="16">
        <v>0.13829787234042601</v>
      </c>
      <c r="G229" s="16">
        <v>0.214723926380368</v>
      </c>
      <c r="H229" s="16">
        <v>0.259493670886076</v>
      </c>
      <c r="I229" s="16"/>
      <c r="J229" s="16">
        <v>0.22027972027972001</v>
      </c>
      <c r="K229" s="16">
        <v>0.167420814479638</v>
      </c>
      <c r="L229" s="16"/>
      <c r="M229" s="16">
        <v>0.23684210526315799</v>
      </c>
      <c r="N229" s="16">
        <v>0.12</v>
      </c>
      <c r="O229" s="16">
        <v>0.1</v>
      </c>
      <c r="P229" s="16">
        <v>0.2</v>
      </c>
      <c r="Q229" s="16"/>
      <c r="R229" s="16">
        <v>0.17599999999999999</v>
      </c>
      <c r="S229" s="16">
        <v>0.13580246913580199</v>
      </c>
      <c r="T229" s="16">
        <v>0.28104575163398698</v>
      </c>
      <c r="U229" s="16">
        <v>8.3333333333333301E-2</v>
      </c>
      <c r="V229" s="16"/>
      <c r="W229" s="16">
        <v>0.121621621621622</v>
      </c>
      <c r="X229" s="16">
        <v>0.27835051546391798</v>
      </c>
      <c r="Y229" s="16">
        <v>0.28846153846153799</v>
      </c>
      <c r="Z229" s="16">
        <v>0.23913043478260901</v>
      </c>
      <c r="AA229" s="16">
        <v>0.108108108108108</v>
      </c>
      <c r="AB229" s="16">
        <v>0.16326530612244899</v>
      </c>
      <c r="AC229" s="16">
        <v>0.16326530612244899</v>
      </c>
      <c r="AD229" s="16">
        <v>5.5555555555555601E-2</v>
      </c>
      <c r="AE229" s="16">
        <v>0.2</v>
      </c>
      <c r="AF229" s="16">
        <v>0.14285714285714299</v>
      </c>
      <c r="AG229" s="16">
        <v>0.2</v>
      </c>
      <c r="AH229" s="16">
        <v>0.66666666666666696</v>
      </c>
      <c r="AI229" s="16"/>
      <c r="AJ229" s="16">
        <v>0.238805970149254</v>
      </c>
      <c r="AK229" s="16">
        <v>0.16</v>
      </c>
      <c r="AL229" s="16">
        <v>0.21264367816092</v>
      </c>
      <c r="AM229" s="16">
        <v>0.170212765957447</v>
      </c>
      <c r="AN229" s="16">
        <v>0.33333333333333298</v>
      </c>
      <c r="AO229" s="16"/>
      <c r="AP229" s="16">
        <v>0.17679558011049701</v>
      </c>
      <c r="AQ229" s="16">
        <v>0.24</v>
      </c>
      <c r="AR229" s="16">
        <v>0.28571428571428598</v>
      </c>
      <c r="AS229" s="16"/>
      <c r="AT229" s="16">
        <v>7.5757575757575801E-2</v>
      </c>
      <c r="AU229" s="16">
        <v>0.270096463022508</v>
      </c>
      <c r="AV229" s="16">
        <v>0.133333333333333</v>
      </c>
      <c r="AW229" s="16">
        <v>0</v>
      </c>
      <c r="AX229" s="16"/>
      <c r="AY229" s="16">
        <v>8.1081081081081099E-2</v>
      </c>
      <c r="AZ229" s="16">
        <v>0.20594479830148599</v>
      </c>
      <c r="BA229" s="16"/>
      <c r="BB229" s="16">
        <v>0.25</v>
      </c>
      <c r="BC229" s="16">
        <v>0.202380952380952</v>
      </c>
      <c r="BD229" s="16">
        <v>0.20560747663551401</v>
      </c>
      <c r="BE229" s="16">
        <v>0.119402985074627</v>
      </c>
      <c r="BF229" s="16"/>
      <c r="BG229" s="16">
        <v>0.30645161290322598</v>
      </c>
      <c r="BH229" s="16">
        <v>0.2</v>
      </c>
      <c r="BI229" s="16">
        <v>0.135135135135135</v>
      </c>
      <c r="BJ229" s="16">
        <v>0.173913043478261</v>
      </c>
      <c r="BK229" s="16">
        <v>0.296296296296296</v>
      </c>
      <c r="BL229" s="16">
        <v>0</v>
      </c>
    </row>
    <row r="230" spans="2:64" x14ac:dyDescent="0.35">
      <c r="B230" t="s">
        <v>217</v>
      </c>
      <c r="C230" s="16">
        <v>0.21850393700787399</v>
      </c>
      <c r="D230" s="16">
        <v>0.24137931034482801</v>
      </c>
      <c r="E230" s="16">
        <v>0.140625</v>
      </c>
      <c r="F230" s="16">
        <v>0.19148936170212799</v>
      </c>
      <c r="G230" s="16">
        <v>0.22699386503067501</v>
      </c>
      <c r="H230" s="16">
        <v>0.253164556962025</v>
      </c>
      <c r="I230" s="16"/>
      <c r="J230" s="16">
        <v>0.26223776223776202</v>
      </c>
      <c r="K230" s="16">
        <v>0.16289592760180999</v>
      </c>
      <c r="L230" s="16"/>
      <c r="M230" s="16">
        <v>0.25328947368421101</v>
      </c>
      <c r="N230" s="16">
        <v>0.19</v>
      </c>
      <c r="O230" s="16">
        <v>0.1</v>
      </c>
      <c r="P230" s="16">
        <v>0.17499999999999999</v>
      </c>
      <c r="Q230" s="16"/>
      <c r="R230" s="16">
        <v>0.184</v>
      </c>
      <c r="S230" s="16">
        <v>0.234567901234568</v>
      </c>
      <c r="T230" s="16">
        <v>0.26143790849673199</v>
      </c>
      <c r="U230" s="16">
        <v>0.25</v>
      </c>
      <c r="V230" s="16"/>
      <c r="W230" s="16">
        <v>0.18918918918918901</v>
      </c>
      <c r="X230" s="16">
        <v>0.298969072164948</v>
      </c>
      <c r="Y230" s="16">
        <v>9.6153846153846201E-2</v>
      </c>
      <c r="Z230" s="16">
        <v>0.23913043478260901</v>
      </c>
      <c r="AA230" s="16">
        <v>0.21621621621621601</v>
      </c>
      <c r="AB230" s="16">
        <v>0.16326530612244899</v>
      </c>
      <c r="AC230" s="16">
        <v>0.20408163265306101</v>
      </c>
      <c r="AD230" s="16">
        <v>0.22222222222222199</v>
      </c>
      <c r="AE230" s="16">
        <v>0.2</v>
      </c>
      <c r="AF230" s="16">
        <v>0.32142857142857101</v>
      </c>
      <c r="AG230" s="16">
        <v>0.3</v>
      </c>
      <c r="AH230" s="16">
        <v>0</v>
      </c>
      <c r="AI230" s="16"/>
      <c r="AJ230" s="16">
        <v>0.119402985074627</v>
      </c>
      <c r="AK230" s="16">
        <v>0.18666666666666701</v>
      </c>
      <c r="AL230" s="16">
        <v>0.24137931034482801</v>
      </c>
      <c r="AM230" s="16">
        <v>0.22340425531914901</v>
      </c>
      <c r="AN230" s="16">
        <v>0.296296296296296</v>
      </c>
      <c r="AO230" s="16"/>
      <c r="AP230" s="16">
        <v>0.19613259668508301</v>
      </c>
      <c r="AQ230" s="16">
        <v>0.26400000000000001</v>
      </c>
      <c r="AR230" s="16">
        <v>0.33333333333333298</v>
      </c>
      <c r="AS230" s="16"/>
      <c r="AT230" s="16">
        <v>0.12121212121212099</v>
      </c>
      <c r="AU230" s="16">
        <v>0.270096463022508</v>
      </c>
      <c r="AV230" s="16">
        <v>0.22222222222222199</v>
      </c>
      <c r="AW230" s="16">
        <v>0.05</v>
      </c>
      <c r="AX230" s="16"/>
      <c r="AY230" s="16">
        <v>0.32432432432432401</v>
      </c>
      <c r="AZ230" s="16">
        <v>0.210191082802548</v>
      </c>
      <c r="BA230" s="16"/>
      <c r="BB230" s="16">
        <v>0.22222222222222199</v>
      </c>
      <c r="BC230" s="16">
        <v>0.19047619047618999</v>
      </c>
      <c r="BD230" s="16">
        <v>0.249221183800623</v>
      </c>
      <c r="BE230" s="16">
        <v>0.104477611940299</v>
      </c>
      <c r="BF230" s="16"/>
      <c r="BG230" s="16">
        <v>0.16129032258064499</v>
      </c>
      <c r="BH230" s="16">
        <v>0.240816326530612</v>
      </c>
      <c r="BI230" s="16">
        <v>0.22972972972972999</v>
      </c>
      <c r="BJ230" s="16">
        <v>0.217391304347826</v>
      </c>
      <c r="BK230" s="16">
        <v>0.11111111111111099</v>
      </c>
      <c r="BL230" s="16">
        <v>0</v>
      </c>
    </row>
    <row r="231" spans="2:64" x14ac:dyDescent="0.35">
      <c r="B231" t="s">
        <v>218</v>
      </c>
      <c r="C231" s="16">
        <v>0.42125984251968501</v>
      </c>
      <c r="D231" s="16">
        <v>0.34482758620689702</v>
      </c>
      <c r="E231" s="16">
        <v>0.484375</v>
      </c>
      <c r="F231" s="16">
        <v>0.46808510638297901</v>
      </c>
      <c r="G231" s="16">
        <v>0.42944785276073599</v>
      </c>
      <c r="H231" s="16">
        <v>0.373417721518987</v>
      </c>
      <c r="I231" s="16"/>
      <c r="J231" s="16">
        <v>0.374125874125874</v>
      </c>
      <c r="K231" s="16">
        <v>0.47963800904977399</v>
      </c>
      <c r="L231" s="16"/>
      <c r="M231" s="16">
        <v>0.38157894736842102</v>
      </c>
      <c r="N231" s="16">
        <v>0.5</v>
      </c>
      <c r="O231" s="16">
        <v>0.53333333333333299</v>
      </c>
      <c r="P231" s="16">
        <v>0.4</v>
      </c>
      <c r="Q231" s="16"/>
      <c r="R231" s="16">
        <v>0.44400000000000001</v>
      </c>
      <c r="S231" s="16">
        <v>0.44444444444444398</v>
      </c>
      <c r="T231" s="16">
        <v>0.39215686274509798</v>
      </c>
      <c r="U231" s="16">
        <v>0.29166666666666702</v>
      </c>
      <c r="V231" s="16"/>
      <c r="W231" s="16">
        <v>0.51351351351351304</v>
      </c>
      <c r="X231" s="16">
        <v>0.34020618556700999</v>
      </c>
      <c r="Y231" s="16">
        <v>0.480769230769231</v>
      </c>
      <c r="Z231" s="16">
        <v>0.41304347826087001</v>
      </c>
      <c r="AA231" s="16">
        <v>0.29729729729729698</v>
      </c>
      <c r="AB231" s="16">
        <v>0.32653061224489799</v>
      </c>
      <c r="AC231" s="16">
        <v>0.530612244897959</v>
      </c>
      <c r="AD231" s="16">
        <v>0.61111111111111105</v>
      </c>
      <c r="AE231" s="16">
        <v>0.42857142857142899</v>
      </c>
      <c r="AF231" s="16">
        <v>0.32142857142857101</v>
      </c>
      <c r="AG231" s="16">
        <v>0.5</v>
      </c>
      <c r="AH231" s="16">
        <v>0.33333333333333298</v>
      </c>
      <c r="AI231" s="16"/>
      <c r="AJ231" s="16">
        <v>0.44776119402985098</v>
      </c>
      <c r="AK231" s="16">
        <v>0.413333333333333</v>
      </c>
      <c r="AL231" s="16">
        <v>0.41954022988505701</v>
      </c>
      <c r="AM231" s="16">
        <v>0.42553191489361702</v>
      </c>
      <c r="AN231" s="16">
        <v>0.33333333333333298</v>
      </c>
      <c r="AO231" s="16"/>
      <c r="AP231" s="16">
        <v>0.43922651933701701</v>
      </c>
      <c r="AQ231" s="16">
        <v>0.376</v>
      </c>
      <c r="AR231" s="16">
        <v>0.38095238095238099</v>
      </c>
      <c r="AS231" s="16"/>
      <c r="AT231" s="16">
        <v>0.52272727272727304</v>
      </c>
      <c r="AU231" s="16">
        <v>0.37620578778135</v>
      </c>
      <c r="AV231" s="16">
        <v>0.37777777777777799</v>
      </c>
      <c r="AW231" s="16">
        <v>0.55000000000000004</v>
      </c>
      <c r="AX231" s="16"/>
      <c r="AY231" s="16">
        <v>0.27027027027027001</v>
      </c>
      <c r="AZ231" s="16">
        <v>0.43312101910827999</v>
      </c>
      <c r="BA231" s="16"/>
      <c r="BB231" s="16">
        <v>0.44444444444444398</v>
      </c>
      <c r="BC231" s="16">
        <v>0.46428571428571402</v>
      </c>
      <c r="BD231" s="16">
        <v>0.39875389408099698</v>
      </c>
      <c r="BE231" s="16">
        <v>0.462686567164179</v>
      </c>
      <c r="BF231" s="16"/>
      <c r="BG231" s="16">
        <v>0.37096774193548399</v>
      </c>
      <c r="BH231" s="16">
        <v>0.4</v>
      </c>
      <c r="BI231" s="16">
        <v>0.47297297297297303</v>
      </c>
      <c r="BJ231" s="16">
        <v>0.434782608695652</v>
      </c>
      <c r="BK231" s="16">
        <v>0.44444444444444398</v>
      </c>
      <c r="BL231" s="16">
        <v>0.33333333333333298</v>
      </c>
    </row>
    <row r="232" spans="2:64" x14ac:dyDescent="0.35">
      <c r="B232" t="s">
        <v>219</v>
      </c>
      <c r="C232" s="16">
        <v>0.13779527559055099</v>
      </c>
      <c r="D232" s="16">
        <v>0.27586206896551702</v>
      </c>
      <c r="E232" s="16">
        <v>0.203125</v>
      </c>
      <c r="F232" s="16">
        <v>0.20212765957446799</v>
      </c>
      <c r="G232" s="16">
        <v>0.110429447852761</v>
      </c>
      <c r="H232" s="16">
        <v>7.5949367088607597E-2</v>
      </c>
      <c r="I232" s="16"/>
      <c r="J232" s="16">
        <v>0.11888111888111901</v>
      </c>
      <c r="K232" s="16">
        <v>0.16289592760180999</v>
      </c>
      <c r="L232" s="16"/>
      <c r="M232" s="16">
        <v>0.115131578947368</v>
      </c>
      <c r="N232" s="16">
        <v>0.13</v>
      </c>
      <c r="O232" s="16">
        <v>0.233333333333333</v>
      </c>
      <c r="P232" s="16">
        <v>0.2</v>
      </c>
      <c r="Q232" s="16"/>
      <c r="R232" s="16">
        <v>0.17599999999999999</v>
      </c>
      <c r="S232" s="16">
        <v>0.172839506172839</v>
      </c>
      <c r="T232" s="16">
        <v>3.2679738562091498E-2</v>
      </c>
      <c r="U232" s="16">
        <v>0.29166666666666702</v>
      </c>
      <c r="V232" s="16"/>
      <c r="W232" s="16">
        <v>0.162162162162162</v>
      </c>
      <c r="X232" s="16">
        <v>7.2164948453608199E-2</v>
      </c>
      <c r="Y232" s="16">
        <v>7.69230769230769E-2</v>
      </c>
      <c r="Z232" s="16">
        <v>0.108695652173913</v>
      </c>
      <c r="AA232" s="16">
        <v>0.32432432432432401</v>
      </c>
      <c r="AB232" s="16">
        <v>0.28571428571428598</v>
      </c>
      <c r="AC232" s="16">
        <v>0.102040816326531</v>
      </c>
      <c r="AD232" s="16">
        <v>0.11111111111111099</v>
      </c>
      <c r="AE232" s="16">
        <v>0.14285714285714299</v>
      </c>
      <c r="AF232" s="16">
        <v>0.14285714285714299</v>
      </c>
      <c r="AG232" s="16">
        <v>0</v>
      </c>
      <c r="AH232" s="16">
        <v>0</v>
      </c>
      <c r="AI232" s="16"/>
      <c r="AJ232" s="16">
        <v>0.17910447761194001</v>
      </c>
      <c r="AK232" s="16">
        <v>0.16</v>
      </c>
      <c r="AL232" s="16">
        <v>0.109195402298851</v>
      </c>
      <c r="AM232" s="16">
        <v>0.170212765957447</v>
      </c>
      <c r="AN232" s="16">
        <v>3.7037037037037E-2</v>
      </c>
      <c r="AO232" s="16"/>
      <c r="AP232" s="16">
        <v>0.15745856353591201</v>
      </c>
      <c r="AQ232" s="16">
        <v>0.104</v>
      </c>
      <c r="AR232" s="16">
        <v>0</v>
      </c>
      <c r="AS232" s="16"/>
      <c r="AT232" s="16">
        <v>0.27272727272727298</v>
      </c>
      <c r="AU232" s="16">
        <v>7.0739549839228297E-2</v>
      </c>
      <c r="AV232" s="16">
        <v>0.24444444444444399</v>
      </c>
      <c r="AW232" s="16">
        <v>0.05</v>
      </c>
      <c r="AX232" s="16"/>
      <c r="AY232" s="16">
        <v>0.27027027027027001</v>
      </c>
      <c r="AZ232" s="16">
        <v>0.12738853503184699</v>
      </c>
      <c r="BA232" s="16"/>
      <c r="BB232" s="16">
        <v>8.3333333333333301E-2</v>
      </c>
      <c r="BC232" s="16">
        <v>0.14285714285714299</v>
      </c>
      <c r="BD232" s="16">
        <v>0.137071651090343</v>
      </c>
      <c r="BE232" s="16">
        <v>0.164179104477612</v>
      </c>
      <c r="BF232" s="16"/>
      <c r="BG232" s="16">
        <v>0.14516129032258099</v>
      </c>
      <c r="BH232" s="16">
        <v>0.14285714285714299</v>
      </c>
      <c r="BI232" s="16">
        <v>0.135135135135135</v>
      </c>
      <c r="BJ232" s="16">
        <v>8.6956521739130405E-2</v>
      </c>
      <c r="BK232" s="16">
        <v>0.11111111111111099</v>
      </c>
      <c r="BL232" s="16">
        <v>0.33333333333333298</v>
      </c>
    </row>
    <row r="233" spans="2:64" x14ac:dyDescent="0.35">
      <c r="B233" t="s">
        <v>159</v>
      </c>
      <c r="C233" s="16">
        <v>2.55905511811024E-2</v>
      </c>
      <c r="D233" s="16">
        <v>3.4482758620689703E-2</v>
      </c>
      <c r="E233" s="16">
        <v>4.6875E-2</v>
      </c>
      <c r="F233" s="16">
        <v>0</v>
      </c>
      <c r="G233" s="16">
        <v>1.84049079754601E-2</v>
      </c>
      <c r="H233" s="16">
        <v>3.7974683544303799E-2</v>
      </c>
      <c r="I233" s="16"/>
      <c r="J233" s="16">
        <v>2.44755244755245E-2</v>
      </c>
      <c r="K233" s="16">
        <v>2.7149321266968299E-2</v>
      </c>
      <c r="L233" s="16"/>
      <c r="M233" s="16">
        <v>1.3157894736842099E-2</v>
      </c>
      <c r="N233" s="16">
        <v>0.06</v>
      </c>
      <c r="O233" s="16">
        <v>3.3333333333333298E-2</v>
      </c>
      <c r="P233" s="16">
        <v>2.5000000000000001E-2</v>
      </c>
      <c r="Q233" s="16"/>
      <c r="R233" s="16">
        <v>0.02</v>
      </c>
      <c r="S233" s="16">
        <v>1.2345679012345699E-2</v>
      </c>
      <c r="T233" s="16">
        <v>3.2679738562091498E-2</v>
      </c>
      <c r="U233" s="16">
        <v>8.3333333333333301E-2</v>
      </c>
      <c r="V233" s="16"/>
      <c r="W233" s="16">
        <v>1.35135135135135E-2</v>
      </c>
      <c r="X233" s="16">
        <v>1.03092783505155E-2</v>
      </c>
      <c r="Y233" s="16">
        <v>5.7692307692307702E-2</v>
      </c>
      <c r="Z233" s="16">
        <v>0</v>
      </c>
      <c r="AA233" s="16">
        <v>5.4054054054054099E-2</v>
      </c>
      <c r="AB233" s="16">
        <v>6.1224489795918401E-2</v>
      </c>
      <c r="AC233" s="16">
        <v>0</v>
      </c>
      <c r="AD233" s="16">
        <v>0</v>
      </c>
      <c r="AE233" s="16">
        <v>2.8571428571428598E-2</v>
      </c>
      <c r="AF233" s="16">
        <v>7.1428571428571397E-2</v>
      </c>
      <c r="AG233" s="16">
        <v>0</v>
      </c>
      <c r="AH233" s="16">
        <v>0</v>
      </c>
      <c r="AI233" s="16"/>
      <c r="AJ233" s="16">
        <v>1.49253731343284E-2</v>
      </c>
      <c r="AK233" s="16">
        <v>0.08</v>
      </c>
      <c r="AL233" s="16">
        <v>1.72413793103448E-2</v>
      </c>
      <c r="AM233" s="16">
        <v>1.0638297872340399E-2</v>
      </c>
      <c r="AN233" s="16">
        <v>0</v>
      </c>
      <c r="AO233" s="16"/>
      <c r="AP233" s="16">
        <v>3.0386740331491701E-2</v>
      </c>
      <c r="AQ233" s="16">
        <v>1.6E-2</v>
      </c>
      <c r="AR233" s="16">
        <v>0</v>
      </c>
      <c r="AS233" s="16"/>
      <c r="AT233" s="16">
        <v>7.5757575757575803E-3</v>
      </c>
      <c r="AU233" s="16">
        <v>1.2861736334405099E-2</v>
      </c>
      <c r="AV233" s="16">
        <v>2.2222222222222199E-2</v>
      </c>
      <c r="AW233" s="16">
        <v>0.35</v>
      </c>
      <c r="AX233" s="16"/>
      <c r="AY233" s="16">
        <v>5.4054054054054099E-2</v>
      </c>
      <c r="AZ233" s="16">
        <v>2.3354564755838601E-2</v>
      </c>
      <c r="BA233" s="16"/>
      <c r="BB233" s="16">
        <v>0</v>
      </c>
      <c r="BC233" s="16">
        <v>0</v>
      </c>
      <c r="BD233" s="16">
        <v>9.3457943925233603E-3</v>
      </c>
      <c r="BE233" s="16">
        <v>0.14925373134328401</v>
      </c>
      <c r="BF233" s="16"/>
      <c r="BG233" s="16">
        <v>1.6129032258064498E-2</v>
      </c>
      <c r="BH233" s="16">
        <v>1.6326530612244899E-2</v>
      </c>
      <c r="BI233" s="16">
        <v>2.7027027027027001E-2</v>
      </c>
      <c r="BJ233" s="16">
        <v>8.6956521739130405E-2</v>
      </c>
      <c r="BK233" s="16">
        <v>3.7037037037037E-2</v>
      </c>
      <c r="BL233" s="16">
        <v>0.33333333333333298</v>
      </c>
    </row>
    <row r="234" spans="2:64" x14ac:dyDescent="0.35">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row>
    <row r="235" spans="2:64" x14ac:dyDescent="0.35">
      <c r="B235" s="5" t="s">
        <v>224</v>
      </c>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row>
    <row r="236" spans="2:64" x14ac:dyDescent="0.35">
      <c r="B236" s="23" t="s">
        <v>97</v>
      </c>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row>
    <row r="237" spans="2:64" x14ac:dyDescent="0.35">
      <c r="B237" t="s">
        <v>216</v>
      </c>
      <c r="C237" s="16">
        <v>0.127952755905512</v>
      </c>
      <c r="D237" s="16">
        <v>6.8965517241379296E-2</v>
      </c>
      <c r="E237" s="16">
        <v>9.375E-2</v>
      </c>
      <c r="F237" s="16">
        <v>9.5744680851063801E-2</v>
      </c>
      <c r="G237" s="16">
        <v>0.122699386503067</v>
      </c>
      <c r="H237" s="16">
        <v>0.177215189873418</v>
      </c>
      <c r="I237" s="16"/>
      <c r="J237" s="16">
        <v>0.13636363636363599</v>
      </c>
      <c r="K237" s="16">
        <v>0.11764705882352899</v>
      </c>
      <c r="L237" s="16"/>
      <c r="M237" s="16">
        <v>0.15131578947368399</v>
      </c>
      <c r="N237" s="16">
        <v>0.06</v>
      </c>
      <c r="O237" s="16">
        <v>6.6666666666666693E-2</v>
      </c>
      <c r="P237" s="16">
        <v>0.17499999999999999</v>
      </c>
      <c r="Q237" s="16"/>
      <c r="R237" s="16">
        <v>0.108</v>
      </c>
      <c r="S237" s="16">
        <v>9.8765432098765399E-2</v>
      </c>
      <c r="T237" s="16">
        <v>0.18300653594771199</v>
      </c>
      <c r="U237" s="16">
        <v>8.3333333333333301E-2</v>
      </c>
      <c r="V237" s="16"/>
      <c r="W237" s="16">
        <v>6.7567567567567599E-2</v>
      </c>
      <c r="X237" s="16">
        <v>0.20618556701030899</v>
      </c>
      <c r="Y237" s="16">
        <v>0.115384615384615</v>
      </c>
      <c r="Z237" s="16">
        <v>0.19565217391304299</v>
      </c>
      <c r="AA237" s="16">
        <v>8.1081081081081099E-2</v>
      </c>
      <c r="AB237" s="16">
        <v>0.102040816326531</v>
      </c>
      <c r="AC237" s="16">
        <v>0.16326530612244899</v>
      </c>
      <c r="AD237" s="16">
        <v>0</v>
      </c>
      <c r="AE237" s="16">
        <v>8.5714285714285701E-2</v>
      </c>
      <c r="AF237" s="16">
        <v>0.107142857142857</v>
      </c>
      <c r="AG237" s="16">
        <v>0.1</v>
      </c>
      <c r="AH237" s="16">
        <v>0.33333333333333298</v>
      </c>
      <c r="AI237" s="16"/>
      <c r="AJ237" s="16">
        <v>0.164179104477612</v>
      </c>
      <c r="AK237" s="16">
        <v>0.10666666666666701</v>
      </c>
      <c r="AL237" s="16">
        <v>0.14942528735632199</v>
      </c>
      <c r="AM237" s="16">
        <v>9.5744680851063801E-2</v>
      </c>
      <c r="AN237" s="16">
        <v>0.11111111111111099</v>
      </c>
      <c r="AO237" s="16"/>
      <c r="AP237" s="16">
        <v>0.11878453038674</v>
      </c>
      <c r="AQ237" s="16">
        <v>0.14399999999999999</v>
      </c>
      <c r="AR237" s="16">
        <v>0.19047619047618999</v>
      </c>
      <c r="AS237" s="16"/>
      <c r="AT237" s="16">
        <v>3.7878787878787901E-2</v>
      </c>
      <c r="AU237" s="16">
        <v>0.173633440514469</v>
      </c>
      <c r="AV237" s="16">
        <v>0.133333333333333</v>
      </c>
      <c r="AW237" s="16">
        <v>0</v>
      </c>
      <c r="AX237" s="16"/>
      <c r="AY237" s="16">
        <v>0.108108108108108</v>
      </c>
      <c r="AZ237" s="16">
        <v>0.129511677282378</v>
      </c>
      <c r="BA237" s="16"/>
      <c r="BB237" s="16">
        <v>0.13888888888888901</v>
      </c>
      <c r="BC237" s="16">
        <v>0.15476190476190499</v>
      </c>
      <c r="BD237" s="16">
        <v>0.124610591900312</v>
      </c>
      <c r="BE237" s="16">
        <v>0.104477611940299</v>
      </c>
      <c r="BF237" s="16"/>
      <c r="BG237" s="16">
        <v>0.16129032258064499</v>
      </c>
      <c r="BH237" s="16">
        <v>0.130612244897959</v>
      </c>
      <c r="BI237" s="16">
        <v>8.7837837837837801E-2</v>
      </c>
      <c r="BJ237" s="16">
        <v>0.173913043478261</v>
      </c>
      <c r="BK237" s="16">
        <v>0.22222222222222199</v>
      </c>
      <c r="BL237" s="16">
        <v>0</v>
      </c>
    </row>
    <row r="238" spans="2:64" x14ac:dyDescent="0.35">
      <c r="B238" t="s">
        <v>217</v>
      </c>
      <c r="C238" s="16">
        <v>0.16141732283464599</v>
      </c>
      <c r="D238" s="16">
        <v>0.20689655172413801</v>
      </c>
      <c r="E238" s="16">
        <v>9.375E-2</v>
      </c>
      <c r="F238" s="16">
        <v>0.10638297872340401</v>
      </c>
      <c r="G238" s="16">
        <v>0.17177914110429399</v>
      </c>
      <c r="H238" s="16">
        <v>0.20253164556962</v>
      </c>
      <c r="I238" s="16"/>
      <c r="J238" s="16">
        <v>0.20279720279720301</v>
      </c>
      <c r="K238" s="16">
        <v>0.108597285067873</v>
      </c>
      <c r="L238" s="16"/>
      <c r="M238" s="16">
        <v>0.19407894736842099</v>
      </c>
      <c r="N238" s="16">
        <v>0.13</v>
      </c>
      <c r="O238" s="16">
        <v>6.6666666666666693E-2</v>
      </c>
      <c r="P238" s="16">
        <v>0.125</v>
      </c>
      <c r="Q238" s="16"/>
      <c r="R238" s="16">
        <v>0.152</v>
      </c>
      <c r="S238" s="16">
        <v>0.11111111111111099</v>
      </c>
      <c r="T238" s="16">
        <v>0.20915032679738599</v>
      </c>
      <c r="U238" s="16">
        <v>0.125</v>
      </c>
      <c r="V238" s="16"/>
      <c r="W238" s="16">
        <v>0.162162162162162</v>
      </c>
      <c r="X238" s="16">
        <v>0.15463917525773199</v>
      </c>
      <c r="Y238" s="16">
        <v>0.19230769230769201</v>
      </c>
      <c r="Z238" s="16">
        <v>0.173913043478261</v>
      </c>
      <c r="AA238" s="16">
        <v>0.135135135135135</v>
      </c>
      <c r="AB238" s="16">
        <v>0.102040816326531</v>
      </c>
      <c r="AC238" s="16">
        <v>0.122448979591837</v>
      </c>
      <c r="AD238" s="16">
        <v>0.11111111111111099</v>
      </c>
      <c r="AE238" s="16">
        <v>0.14285714285714299</v>
      </c>
      <c r="AF238" s="16">
        <v>0.28571428571428598</v>
      </c>
      <c r="AG238" s="16">
        <v>0.25</v>
      </c>
      <c r="AH238" s="16">
        <v>0.33333333333333298</v>
      </c>
      <c r="AI238" s="16"/>
      <c r="AJ238" s="16">
        <v>0.119402985074627</v>
      </c>
      <c r="AK238" s="16">
        <v>0.10666666666666701</v>
      </c>
      <c r="AL238" s="16">
        <v>0.14942528735632199</v>
      </c>
      <c r="AM238" s="16">
        <v>0.21276595744680901</v>
      </c>
      <c r="AN238" s="16">
        <v>0.407407407407407</v>
      </c>
      <c r="AO238" s="16"/>
      <c r="AP238" s="16">
        <v>0.14640883977900601</v>
      </c>
      <c r="AQ238" s="16">
        <v>0.2</v>
      </c>
      <c r="AR238" s="16">
        <v>0.19047619047618999</v>
      </c>
      <c r="AS238" s="16"/>
      <c r="AT238" s="16">
        <v>7.5757575757575801E-2</v>
      </c>
      <c r="AU238" s="16">
        <v>0.21543408360128599</v>
      </c>
      <c r="AV238" s="16">
        <v>0.11111111111111099</v>
      </c>
      <c r="AW238" s="16">
        <v>0</v>
      </c>
      <c r="AX238" s="16"/>
      <c r="AY238" s="16">
        <v>0.135135135135135</v>
      </c>
      <c r="AZ238" s="16">
        <v>0.16348195329087001</v>
      </c>
      <c r="BA238" s="16"/>
      <c r="BB238" s="16">
        <v>0.16666666666666699</v>
      </c>
      <c r="BC238" s="16">
        <v>0.13095238095238099</v>
      </c>
      <c r="BD238" s="16">
        <v>0.18691588785046701</v>
      </c>
      <c r="BE238" s="16">
        <v>7.4626865671641798E-2</v>
      </c>
      <c r="BF238" s="16"/>
      <c r="BG238" s="16">
        <v>0.19354838709677399</v>
      </c>
      <c r="BH238" s="16">
        <v>0.179591836734694</v>
      </c>
      <c r="BI238" s="16">
        <v>0.141891891891892</v>
      </c>
      <c r="BJ238" s="16">
        <v>8.6956521739130405E-2</v>
      </c>
      <c r="BK238" s="16">
        <v>0.11111111111111099</v>
      </c>
      <c r="BL238" s="16">
        <v>0</v>
      </c>
    </row>
    <row r="239" spans="2:64" x14ac:dyDescent="0.35">
      <c r="B239" t="s">
        <v>218</v>
      </c>
      <c r="C239" s="16">
        <v>0.38385826771653497</v>
      </c>
      <c r="D239" s="16">
        <v>0.17241379310344801</v>
      </c>
      <c r="E239" s="16">
        <v>0.328125</v>
      </c>
      <c r="F239" s="16">
        <v>0.41489361702127697</v>
      </c>
      <c r="G239" s="16">
        <v>0.41104294478527598</v>
      </c>
      <c r="H239" s="16">
        <v>0.39873417721519</v>
      </c>
      <c r="I239" s="16"/>
      <c r="J239" s="16">
        <v>0.38111888111888098</v>
      </c>
      <c r="K239" s="16">
        <v>0.38461538461538503</v>
      </c>
      <c r="L239" s="16"/>
      <c r="M239" s="16">
        <v>0.39144736842105299</v>
      </c>
      <c r="N239" s="16">
        <v>0.39</v>
      </c>
      <c r="O239" s="16">
        <v>0.35</v>
      </c>
      <c r="P239" s="16">
        <v>0.375</v>
      </c>
      <c r="Q239" s="16"/>
      <c r="R239" s="16">
        <v>0.34399999999999997</v>
      </c>
      <c r="S239" s="16">
        <v>0.39506172839506198</v>
      </c>
      <c r="T239" s="16">
        <v>0.45098039215686297</v>
      </c>
      <c r="U239" s="16">
        <v>0.33333333333333298</v>
      </c>
      <c r="V239" s="16"/>
      <c r="W239" s="16">
        <v>0.337837837837838</v>
      </c>
      <c r="X239" s="16">
        <v>0.41237113402061898</v>
      </c>
      <c r="Y239" s="16">
        <v>0.36538461538461497</v>
      </c>
      <c r="Z239" s="16">
        <v>0.34782608695652201</v>
      </c>
      <c r="AA239" s="16">
        <v>0.29729729729729698</v>
      </c>
      <c r="AB239" s="16">
        <v>0.36734693877551</v>
      </c>
      <c r="AC239" s="16">
        <v>0.469387755102041</v>
      </c>
      <c r="AD239" s="16">
        <v>0.61111111111111105</v>
      </c>
      <c r="AE239" s="16">
        <v>0.48571428571428599</v>
      </c>
      <c r="AF239" s="16">
        <v>0.214285714285714</v>
      </c>
      <c r="AG239" s="16">
        <v>0.45</v>
      </c>
      <c r="AH239" s="16">
        <v>0</v>
      </c>
      <c r="AI239" s="16"/>
      <c r="AJ239" s="16">
        <v>0.35820895522388102</v>
      </c>
      <c r="AK239" s="16">
        <v>0.32</v>
      </c>
      <c r="AL239" s="16">
        <v>0.42528735632183901</v>
      </c>
      <c r="AM239" s="16">
        <v>0.37234042553191499</v>
      </c>
      <c r="AN239" s="16">
        <v>0.296296296296296</v>
      </c>
      <c r="AO239" s="16"/>
      <c r="AP239" s="16">
        <v>0.38397790055248598</v>
      </c>
      <c r="AQ239" s="16">
        <v>0.36</v>
      </c>
      <c r="AR239" s="16">
        <v>0.52380952380952395</v>
      </c>
      <c r="AS239" s="16"/>
      <c r="AT239" s="16">
        <v>0.37121212121212099</v>
      </c>
      <c r="AU239" s="16">
        <v>0.38906752411575601</v>
      </c>
      <c r="AV239" s="16">
        <v>0.4</v>
      </c>
      <c r="AW239" s="16">
        <v>0.35</v>
      </c>
      <c r="AX239" s="16"/>
      <c r="AY239" s="16">
        <v>0.32432432432432401</v>
      </c>
      <c r="AZ239" s="16">
        <v>0.388535031847134</v>
      </c>
      <c r="BA239" s="16"/>
      <c r="BB239" s="16">
        <v>0.44444444444444398</v>
      </c>
      <c r="BC239" s="16">
        <v>0.297619047619048</v>
      </c>
      <c r="BD239" s="16">
        <v>0.41744548286604399</v>
      </c>
      <c r="BE239" s="16">
        <v>0.29850746268656703</v>
      </c>
      <c r="BF239" s="16"/>
      <c r="BG239" s="16">
        <v>0.38709677419354799</v>
      </c>
      <c r="BH239" s="16">
        <v>0.39591836734693903</v>
      </c>
      <c r="BI239" s="16">
        <v>0.40540540540540498</v>
      </c>
      <c r="BJ239" s="16">
        <v>0.34782608695652201</v>
      </c>
      <c r="BK239" s="16">
        <v>0.22222222222222199</v>
      </c>
      <c r="BL239" s="16">
        <v>0</v>
      </c>
    </row>
    <row r="240" spans="2:64" x14ac:dyDescent="0.35">
      <c r="B240" t="s">
        <v>219</v>
      </c>
      <c r="C240" s="16">
        <v>0.297244094488189</v>
      </c>
      <c r="D240" s="16">
        <v>0.51724137931034497</v>
      </c>
      <c r="E240" s="16">
        <v>0.4375</v>
      </c>
      <c r="F240" s="16">
        <v>0.38297872340425498</v>
      </c>
      <c r="G240" s="16">
        <v>0.27607361963190202</v>
      </c>
      <c r="H240" s="16">
        <v>0.170886075949367</v>
      </c>
      <c r="I240" s="16"/>
      <c r="J240" s="16">
        <v>0.24825174825174801</v>
      </c>
      <c r="K240" s="16">
        <v>0.361990950226244</v>
      </c>
      <c r="L240" s="16"/>
      <c r="M240" s="16">
        <v>0.24671052631578899</v>
      </c>
      <c r="N240" s="16">
        <v>0.36</v>
      </c>
      <c r="O240" s="16">
        <v>0.483333333333333</v>
      </c>
      <c r="P240" s="16">
        <v>0.27500000000000002</v>
      </c>
      <c r="Q240" s="16"/>
      <c r="R240" s="16">
        <v>0.376</v>
      </c>
      <c r="S240" s="16">
        <v>0.37037037037037002</v>
      </c>
      <c r="T240" s="16">
        <v>0.11764705882352899</v>
      </c>
      <c r="U240" s="16">
        <v>0.375</v>
      </c>
      <c r="V240" s="16"/>
      <c r="W240" s="16">
        <v>0.41891891891891903</v>
      </c>
      <c r="X240" s="16">
        <v>0.216494845360825</v>
      </c>
      <c r="Y240" s="16">
        <v>0.269230769230769</v>
      </c>
      <c r="Z240" s="16">
        <v>0.26086956521739102</v>
      </c>
      <c r="AA240" s="16">
        <v>0.45945945945945899</v>
      </c>
      <c r="AB240" s="16">
        <v>0.34693877551020402</v>
      </c>
      <c r="AC240" s="16">
        <v>0.24489795918367299</v>
      </c>
      <c r="AD240" s="16">
        <v>0.27777777777777801</v>
      </c>
      <c r="AE240" s="16">
        <v>0.25714285714285701</v>
      </c>
      <c r="AF240" s="16">
        <v>0.32142857142857101</v>
      </c>
      <c r="AG240" s="16">
        <v>0.15</v>
      </c>
      <c r="AH240" s="16">
        <v>0.33333333333333298</v>
      </c>
      <c r="AI240" s="16"/>
      <c r="AJ240" s="16">
        <v>0.328358208955224</v>
      </c>
      <c r="AK240" s="16">
        <v>0.37333333333333302</v>
      </c>
      <c r="AL240" s="16">
        <v>0.25862068965517199</v>
      </c>
      <c r="AM240" s="16">
        <v>0.30851063829787201</v>
      </c>
      <c r="AN240" s="16">
        <v>0.18518518518518501</v>
      </c>
      <c r="AO240" s="16"/>
      <c r="AP240" s="16">
        <v>0.312154696132597</v>
      </c>
      <c r="AQ240" s="16">
        <v>0.28799999999999998</v>
      </c>
      <c r="AR240" s="16">
        <v>9.5238095238095205E-2</v>
      </c>
      <c r="AS240" s="16"/>
      <c r="AT240" s="16">
        <v>0.50757575757575801</v>
      </c>
      <c r="AU240" s="16">
        <v>0.202572347266881</v>
      </c>
      <c r="AV240" s="16">
        <v>0.35555555555555601</v>
      </c>
      <c r="AW240" s="16">
        <v>0.25</v>
      </c>
      <c r="AX240" s="16"/>
      <c r="AY240" s="16">
        <v>0.37837837837837801</v>
      </c>
      <c r="AZ240" s="16">
        <v>0.290870488322718</v>
      </c>
      <c r="BA240" s="16"/>
      <c r="BB240" s="16">
        <v>0.25</v>
      </c>
      <c r="BC240" s="16">
        <v>0.40476190476190499</v>
      </c>
      <c r="BD240" s="16">
        <v>0.25545171339563899</v>
      </c>
      <c r="BE240" s="16">
        <v>0.38805970149253699</v>
      </c>
      <c r="BF240" s="16"/>
      <c r="BG240" s="16">
        <v>0.241935483870968</v>
      </c>
      <c r="BH240" s="16">
        <v>0.26938775510204099</v>
      </c>
      <c r="BI240" s="16">
        <v>0.337837837837838</v>
      </c>
      <c r="BJ240" s="16">
        <v>0.30434782608695699</v>
      </c>
      <c r="BK240" s="16">
        <v>0.407407407407407</v>
      </c>
      <c r="BL240" s="16">
        <v>0.66666666666666696</v>
      </c>
    </row>
    <row r="241" spans="2:64" x14ac:dyDescent="0.35">
      <c r="B241" t="s">
        <v>159</v>
      </c>
      <c r="C241" s="16">
        <v>2.9527559055118099E-2</v>
      </c>
      <c r="D241" s="16">
        <v>3.4482758620689703E-2</v>
      </c>
      <c r="E241" s="16">
        <v>4.6875E-2</v>
      </c>
      <c r="F241" s="16">
        <v>0</v>
      </c>
      <c r="G241" s="16">
        <v>1.84049079754601E-2</v>
      </c>
      <c r="H241" s="16">
        <v>5.0632911392405097E-2</v>
      </c>
      <c r="I241" s="16"/>
      <c r="J241" s="16">
        <v>3.1468531468531499E-2</v>
      </c>
      <c r="K241" s="16">
        <v>2.7149321266968299E-2</v>
      </c>
      <c r="L241" s="16"/>
      <c r="M241" s="16">
        <v>1.6447368421052599E-2</v>
      </c>
      <c r="N241" s="16">
        <v>0.06</v>
      </c>
      <c r="O241" s="16">
        <v>3.3333333333333298E-2</v>
      </c>
      <c r="P241" s="16">
        <v>0.05</v>
      </c>
      <c r="Q241" s="16"/>
      <c r="R241" s="16">
        <v>0.02</v>
      </c>
      <c r="S241" s="16">
        <v>2.4691358024691398E-2</v>
      </c>
      <c r="T241" s="16">
        <v>3.9215686274509803E-2</v>
      </c>
      <c r="U241" s="16">
        <v>8.3333333333333301E-2</v>
      </c>
      <c r="V241" s="16"/>
      <c r="W241" s="16">
        <v>1.35135135135135E-2</v>
      </c>
      <c r="X241" s="16">
        <v>1.03092783505155E-2</v>
      </c>
      <c r="Y241" s="16">
        <v>5.7692307692307702E-2</v>
      </c>
      <c r="Z241" s="16">
        <v>2.1739130434782601E-2</v>
      </c>
      <c r="AA241" s="16">
        <v>2.7027027027027001E-2</v>
      </c>
      <c r="AB241" s="16">
        <v>8.1632653061224497E-2</v>
      </c>
      <c r="AC241" s="16">
        <v>0</v>
      </c>
      <c r="AD241" s="16">
        <v>0</v>
      </c>
      <c r="AE241" s="16">
        <v>2.8571428571428598E-2</v>
      </c>
      <c r="AF241" s="16">
        <v>7.1428571428571397E-2</v>
      </c>
      <c r="AG241" s="16">
        <v>0.05</v>
      </c>
      <c r="AH241" s="16">
        <v>0</v>
      </c>
      <c r="AI241" s="16"/>
      <c r="AJ241" s="16">
        <v>2.9850746268656699E-2</v>
      </c>
      <c r="AK241" s="16">
        <v>9.3333333333333296E-2</v>
      </c>
      <c r="AL241" s="16">
        <v>1.72413793103448E-2</v>
      </c>
      <c r="AM241" s="16">
        <v>1.0638297872340399E-2</v>
      </c>
      <c r="AN241" s="16">
        <v>0</v>
      </c>
      <c r="AO241" s="16"/>
      <c r="AP241" s="16">
        <v>3.8674033149171297E-2</v>
      </c>
      <c r="AQ241" s="16">
        <v>8.0000000000000002E-3</v>
      </c>
      <c r="AR241" s="16">
        <v>0</v>
      </c>
      <c r="AS241" s="16"/>
      <c r="AT241" s="16">
        <v>7.5757575757575803E-3</v>
      </c>
      <c r="AU241" s="16">
        <v>1.9292604501607701E-2</v>
      </c>
      <c r="AV241" s="16">
        <v>0</v>
      </c>
      <c r="AW241" s="16">
        <v>0.4</v>
      </c>
      <c r="AX241" s="16"/>
      <c r="AY241" s="16">
        <v>5.4054054054054099E-2</v>
      </c>
      <c r="AZ241" s="16">
        <v>2.7600849256900199E-2</v>
      </c>
      <c r="BA241" s="16"/>
      <c r="BB241" s="16">
        <v>0</v>
      </c>
      <c r="BC241" s="16">
        <v>1.1904761904761901E-2</v>
      </c>
      <c r="BD241" s="16">
        <v>1.5576323987538899E-2</v>
      </c>
      <c r="BE241" s="16">
        <v>0.134328358208955</v>
      </c>
      <c r="BF241" s="16"/>
      <c r="BG241" s="16">
        <v>1.6129032258064498E-2</v>
      </c>
      <c r="BH241" s="16">
        <v>2.4489795918367301E-2</v>
      </c>
      <c r="BI241" s="16">
        <v>2.7027027027027001E-2</v>
      </c>
      <c r="BJ241" s="16">
        <v>8.6956521739130405E-2</v>
      </c>
      <c r="BK241" s="16">
        <v>3.7037037037037E-2</v>
      </c>
      <c r="BL241" s="16">
        <v>0.33333333333333298</v>
      </c>
    </row>
    <row r="242" spans="2:64" x14ac:dyDescent="0.35">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row>
    <row r="243" spans="2:64" x14ac:dyDescent="0.35">
      <c r="B243" s="5" t="s">
        <v>239</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row>
    <row r="244" spans="2:64" x14ac:dyDescent="0.35">
      <c r="B244" s="23" t="s">
        <v>97</v>
      </c>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row>
    <row r="245" spans="2:64" x14ac:dyDescent="0.35">
      <c r="B245" t="s">
        <v>230</v>
      </c>
      <c r="C245" s="16">
        <v>0.28937007874015702</v>
      </c>
      <c r="D245" s="16">
        <v>0.10344827586206901</v>
      </c>
      <c r="E245" s="16">
        <v>0.25</v>
      </c>
      <c r="F245" s="16">
        <v>0.340425531914894</v>
      </c>
      <c r="G245" s="16">
        <v>0.33128834355828202</v>
      </c>
      <c r="H245" s="16">
        <v>0.265822784810127</v>
      </c>
      <c r="I245" s="16"/>
      <c r="J245" s="16">
        <v>0.339160839160839</v>
      </c>
      <c r="K245" s="16">
        <v>0.22624434389140299</v>
      </c>
      <c r="L245" s="16"/>
      <c r="M245" s="16">
        <v>0.292763157894737</v>
      </c>
      <c r="N245" s="16">
        <v>0.3</v>
      </c>
      <c r="O245" s="16">
        <v>0.33333333333333298</v>
      </c>
      <c r="P245" s="16">
        <v>0.17499999999999999</v>
      </c>
      <c r="Q245" s="16"/>
      <c r="R245" s="16">
        <v>0.32</v>
      </c>
      <c r="S245" s="16">
        <v>0.37037037037037002</v>
      </c>
      <c r="T245" s="16">
        <v>0.22222222222222199</v>
      </c>
      <c r="U245" s="16">
        <v>0.125</v>
      </c>
      <c r="V245" s="16"/>
      <c r="W245" s="16">
        <v>0.28378378378378399</v>
      </c>
      <c r="X245" s="16">
        <v>0.39175257731958801</v>
      </c>
      <c r="Y245" s="16">
        <v>0.25</v>
      </c>
      <c r="Z245" s="16">
        <v>0.19565217391304299</v>
      </c>
      <c r="AA245" s="16">
        <v>0.27027027027027001</v>
      </c>
      <c r="AB245" s="16">
        <v>0.30612244897959201</v>
      </c>
      <c r="AC245" s="16">
        <v>0.32653061224489799</v>
      </c>
      <c r="AD245" s="16">
        <v>0.16666666666666699</v>
      </c>
      <c r="AE245" s="16">
        <v>0.22857142857142901</v>
      </c>
      <c r="AF245" s="16">
        <v>0.32142857142857101</v>
      </c>
      <c r="AG245" s="16">
        <v>0.25</v>
      </c>
      <c r="AH245" s="16">
        <v>0</v>
      </c>
      <c r="AI245" s="16"/>
      <c r="AJ245" s="16">
        <v>0.31343283582089598</v>
      </c>
      <c r="AK245" s="16">
        <v>0.25333333333333302</v>
      </c>
      <c r="AL245" s="16">
        <v>0.26436781609195398</v>
      </c>
      <c r="AM245" s="16">
        <v>0.340425531914894</v>
      </c>
      <c r="AN245" s="16">
        <v>0.296296296296296</v>
      </c>
      <c r="AO245" s="16"/>
      <c r="AP245" s="16">
        <v>0.243093922651934</v>
      </c>
      <c r="AQ245" s="16">
        <v>0.376</v>
      </c>
      <c r="AR245" s="16">
        <v>0.57142857142857095</v>
      </c>
      <c r="AS245" s="16"/>
      <c r="AT245" s="16">
        <v>0.31818181818181801</v>
      </c>
      <c r="AU245" s="16">
        <v>0.28938906752411597</v>
      </c>
      <c r="AV245" s="16">
        <v>0.24444444444444399</v>
      </c>
      <c r="AW245" s="16">
        <v>0.2</v>
      </c>
      <c r="AX245" s="16"/>
      <c r="AY245" s="16">
        <v>0.24324324324324301</v>
      </c>
      <c r="AZ245" s="16">
        <v>0.29299363057324801</v>
      </c>
      <c r="BA245" s="16"/>
      <c r="BB245" s="16">
        <v>0.30555555555555602</v>
      </c>
      <c r="BC245" s="16">
        <v>0.41666666666666702</v>
      </c>
      <c r="BD245" s="16">
        <v>0.23052959501557599</v>
      </c>
      <c r="BE245" s="16">
        <v>0.402985074626866</v>
      </c>
      <c r="BF245" s="16"/>
      <c r="BG245" s="16">
        <v>0.32258064516128998</v>
      </c>
      <c r="BH245" s="16">
        <v>0.26938775510204099</v>
      </c>
      <c r="BI245" s="16">
        <v>0.27702702702702697</v>
      </c>
      <c r="BJ245" s="16">
        <v>0.34782608695652201</v>
      </c>
      <c r="BK245" s="16">
        <v>0.44444444444444398</v>
      </c>
      <c r="BL245" s="16">
        <v>0</v>
      </c>
    </row>
    <row r="246" spans="2:64" x14ac:dyDescent="0.35">
      <c r="B246" t="s">
        <v>231</v>
      </c>
      <c r="C246" s="16">
        <v>0.34055118110236199</v>
      </c>
      <c r="D246" s="16">
        <v>0.34482758620689702</v>
      </c>
      <c r="E246" s="16">
        <v>0.34375</v>
      </c>
      <c r="F246" s="16">
        <v>0.340425531914894</v>
      </c>
      <c r="G246" s="16">
        <v>0.33742331288343602</v>
      </c>
      <c r="H246" s="16">
        <v>0.341772151898734</v>
      </c>
      <c r="I246" s="16"/>
      <c r="J246" s="16">
        <v>0.32517482517482499</v>
      </c>
      <c r="K246" s="16">
        <v>0.361990950226244</v>
      </c>
      <c r="L246" s="16"/>
      <c r="M246" s="16">
        <v>0.37171052631578899</v>
      </c>
      <c r="N246" s="16">
        <v>0.26</v>
      </c>
      <c r="O246" s="16">
        <v>0.35</v>
      </c>
      <c r="P246" s="16">
        <v>0.32500000000000001</v>
      </c>
      <c r="Q246" s="16"/>
      <c r="R246" s="16">
        <v>0.34799999999999998</v>
      </c>
      <c r="S246" s="16">
        <v>0.28395061728395099</v>
      </c>
      <c r="T246" s="16">
        <v>0.35947712418300698</v>
      </c>
      <c r="U246" s="16">
        <v>0.33333333333333298</v>
      </c>
      <c r="V246" s="16"/>
      <c r="W246" s="16">
        <v>0.35135135135135098</v>
      </c>
      <c r="X246" s="16">
        <v>0.30927835051546398</v>
      </c>
      <c r="Y246" s="16">
        <v>0.38461538461538503</v>
      </c>
      <c r="Z246" s="16">
        <v>0.39130434782608697</v>
      </c>
      <c r="AA246" s="16">
        <v>0.37837837837837801</v>
      </c>
      <c r="AB246" s="16">
        <v>0.24489795918367299</v>
      </c>
      <c r="AC246" s="16">
        <v>0.30612244897959201</v>
      </c>
      <c r="AD246" s="16">
        <v>0.61111111111111105</v>
      </c>
      <c r="AE246" s="16">
        <v>0.28571428571428598</v>
      </c>
      <c r="AF246" s="16">
        <v>0.25</v>
      </c>
      <c r="AG246" s="16">
        <v>0.35</v>
      </c>
      <c r="AH246" s="16">
        <v>1</v>
      </c>
      <c r="AI246" s="16"/>
      <c r="AJ246" s="16">
        <v>0.402985074626866</v>
      </c>
      <c r="AK246" s="16">
        <v>0.34666666666666701</v>
      </c>
      <c r="AL246" s="16">
        <v>0.34482758620689702</v>
      </c>
      <c r="AM246" s="16">
        <v>0.319148936170213</v>
      </c>
      <c r="AN246" s="16">
        <v>0.33333333333333298</v>
      </c>
      <c r="AO246" s="16"/>
      <c r="AP246" s="16">
        <v>0.35911602209944798</v>
      </c>
      <c r="AQ246" s="16">
        <v>0.30399999999999999</v>
      </c>
      <c r="AR246" s="16">
        <v>0.238095238095238</v>
      </c>
      <c r="AS246" s="16"/>
      <c r="AT246" s="16">
        <v>0.37878787878787901</v>
      </c>
      <c r="AU246" s="16">
        <v>0.31511254019292601</v>
      </c>
      <c r="AV246" s="16">
        <v>0.44444444444444398</v>
      </c>
      <c r="AW246" s="16">
        <v>0.25</v>
      </c>
      <c r="AX246" s="16"/>
      <c r="AY246" s="16">
        <v>0.35135135135135098</v>
      </c>
      <c r="AZ246" s="16">
        <v>0.339702760084926</v>
      </c>
      <c r="BA246" s="16"/>
      <c r="BB246" s="16">
        <v>0.30555555555555602</v>
      </c>
      <c r="BC246" s="16">
        <v>0.32142857142857101</v>
      </c>
      <c r="BD246" s="16">
        <v>0.36760124610591899</v>
      </c>
      <c r="BE246" s="16">
        <v>0.25373134328358199</v>
      </c>
      <c r="BF246" s="16"/>
      <c r="BG246" s="16">
        <v>0.225806451612903</v>
      </c>
      <c r="BH246" s="16">
        <v>0.33469387755101998</v>
      </c>
      <c r="BI246" s="16">
        <v>0.40540540540540498</v>
      </c>
      <c r="BJ246" s="16">
        <v>0.30434782608695699</v>
      </c>
      <c r="BK246" s="16">
        <v>0.296296296296296</v>
      </c>
      <c r="BL246" s="16">
        <v>0.66666666666666696</v>
      </c>
    </row>
    <row r="247" spans="2:64" x14ac:dyDescent="0.35">
      <c r="B247" t="s">
        <v>232</v>
      </c>
      <c r="C247" s="16">
        <v>0.25393700787401602</v>
      </c>
      <c r="D247" s="16">
        <v>0.27586206896551702</v>
      </c>
      <c r="E247" s="16">
        <v>0.25</v>
      </c>
      <c r="F247" s="16">
        <v>0.23404255319148901</v>
      </c>
      <c r="G247" s="16">
        <v>0.26380368098159501</v>
      </c>
      <c r="H247" s="16">
        <v>0.253164556962025</v>
      </c>
      <c r="I247" s="16"/>
      <c r="J247" s="16">
        <v>0.23426573426573399</v>
      </c>
      <c r="K247" s="16">
        <v>0.276018099547511</v>
      </c>
      <c r="L247" s="16"/>
      <c r="M247" s="16">
        <v>0.240131578947368</v>
      </c>
      <c r="N247" s="16">
        <v>0.27</v>
      </c>
      <c r="O247" s="16">
        <v>0.15</v>
      </c>
      <c r="P247" s="16">
        <v>0.42499999999999999</v>
      </c>
      <c r="Q247" s="16"/>
      <c r="R247" s="16">
        <v>0.22</v>
      </c>
      <c r="S247" s="16">
        <v>0.25925925925925902</v>
      </c>
      <c r="T247" s="16">
        <v>0.28758169934640498</v>
      </c>
      <c r="U247" s="16">
        <v>0.375</v>
      </c>
      <c r="V247" s="16"/>
      <c r="W247" s="16">
        <v>0.21621621621621601</v>
      </c>
      <c r="X247" s="16">
        <v>0.247422680412371</v>
      </c>
      <c r="Y247" s="16">
        <v>0.269230769230769</v>
      </c>
      <c r="Z247" s="16">
        <v>0.36956521739130399</v>
      </c>
      <c r="AA247" s="16">
        <v>0.21621621621621601</v>
      </c>
      <c r="AB247" s="16">
        <v>0.30612244897959201</v>
      </c>
      <c r="AC247" s="16">
        <v>0.22448979591836701</v>
      </c>
      <c r="AD247" s="16">
        <v>5.5555555555555601E-2</v>
      </c>
      <c r="AE247" s="16">
        <v>0.34285714285714303</v>
      </c>
      <c r="AF247" s="16">
        <v>0.14285714285714299</v>
      </c>
      <c r="AG247" s="16">
        <v>0.35</v>
      </c>
      <c r="AH247" s="16">
        <v>0</v>
      </c>
      <c r="AI247" s="16"/>
      <c r="AJ247" s="16">
        <v>0.22388059701492499</v>
      </c>
      <c r="AK247" s="16">
        <v>0.28000000000000003</v>
      </c>
      <c r="AL247" s="16">
        <v>0.247126436781609</v>
      </c>
      <c r="AM247" s="16">
        <v>0.24468085106383</v>
      </c>
      <c r="AN247" s="16">
        <v>0.22222222222222199</v>
      </c>
      <c r="AO247" s="16"/>
      <c r="AP247" s="16">
        <v>0.27900552486187802</v>
      </c>
      <c r="AQ247" s="16">
        <v>0.20799999999999999</v>
      </c>
      <c r="AR247" s="16">
        <v>9.5238095238095205E-2</v>
      </c>
      <c r="AS247" s="16"/>
      <c r="AT247" s="16">
        <v>0.189393939393939</v>
      </c>
      <c r="AU247" s="16">
        <v>0.28295819935691302</v>
      </c>
      <c r="AV247" s="16">
        <v>0.24444444444444399</v>
      </c>
      <c r="AW247" s="16">
        <v>0.25</v>
      </c>
      <c r="AX247" s="16"/>
      <c r="AY247" s="16">
        <v>0.24324324324324301</v>
      </c>
      <c r="AZ247" s="16">
        <v>0.25477707006369399</v>
      </c>
      <c r="BA247" s="16"/>
      <c r="BB247" s="16">
        <v>0.25</v>
      </c>
      <c r="BC247" s="16">
        <v>0.15476190476190499</v>
      </c>
      <c r="BD247" s="16">
        <v>0.289719626168224</v>
      </c>
      <c r="BE247" s="16">
        <v>0.20895522388059701</v>
      </c>
      <c r="BF247" s="16"/>
      <c r="BG247" s="16">
        <v>0.33870967741935498</v>
      </c>
      <c r="BH247" s="16">
        <v>0.261224489795918</v>
      </c>
      <c r="BI247" s="16">
        <v>0.222972972972973</v>
      </c>
      <c r="BJ247" s="16">
        <v>0.173913043478261</v>
      </c>
      <c r="BK247" s="16">
        <v>0.22222222222222199</v>
      </c>
      <c r="BL247" s="16">
        <v>0.33333333333333298</v>
      </c>
    </row>
    <row r="248" spans="2:64" x14ac:dyDescent="0.35">
      <c r="B248" t="s">
        <v>233</v>
      </c>
      <c r="C248" s="16">
        <v>5.5118110236220499E-2</v>
      </c>
      <c r="D248" s="16">
        <v>0.20689655172413801</v>
      </c>
      <c r="E248" s="16">
        <v>0.125</v>
      </c>
      <c r="F248" s="16">
        <v>2.1276595744680899E-2</v>
      </c>
      <c r="G248" s="16">
        <v>3.0674846625766899E-2</v>
      </c>
      <c r="H248" s="16">
        <v>4.4303797468354403E-2</v>
      </c>
      <c r="I248" s="16"/>
      <c r="J248" s="16">
        <v>5.2447552447552399E-2</v>
      </c>
      <c r="K248" s="16">
        <v>5.8823529411764698E-2</v>
      </c>
      <c r="L248" s="16"/>
      <c r="M248" s="16">
        <v>5.2631578947368397E-2</v>
      </c>
      <c r="N248" s="16">
        <v>0.09</v>
      </c>
      <c r="O248" s="16">
        <v>3.3333333333333298E-2</v>
      </c>
      <c r="P248" s="16">
        <v>2.5000000000000001E-2</v>
      </c>
      <c r="Q248" s="16"/>
      <c r="R248" s="16">
        <v>0.06</v>
      </c>
      <c r="S248" s="16">
        <v>4.9382716049382699E-2</v>
      </c>
      <c r="T248" s="16">
        <v>5.22875816993464E-2</v>
      </c>
      <c r="U248" s="16">
        <v>4.1666666666666699E-2</v>
      </c>
      <c r="V248" s="16"/>
      <c r="W248" s="16">
        <v>8.1081081081081099E-2</v>
      </c>
      <c r="X248" s="16">
        <v>3.09278350515464E-2</v>
      </c>
      <c r="Y248" s="16">
        <v>1.9230769230769201E-2</v>
      </c>
      <c r="Z248" s="16">
        <v>2.1739130434782601E-2</v>
      </c>
      <c r="AA248" s="16">
        <v>8.1081081081081099E-2</v>
      </c>
      <c r="AB248" s="16">
        <v>8.1632653061224497E-2</v>
      </c>
      <c r="AC248" s="16">
        <v>6.1224489795918401E-2</v>
      </c>
      <c r="AD248" s="16">
        <v>5.5555555555555601E-2</v>
      </c>
      <c r="AE248" s="16">
        <v>5.7142857142857099E-2</v>
      </c>
      <c r="AF248" s="16">
        <v>0.107142857142857</v>
      </c>
      <c r="AG248" s="16">
        <v>0.05</v>
      </c>
      <c r="AH248" s="16">
        <v>0</v>
      </c>
      <c r="AI248" s="16"/>
      <c r="AJ248" s="16">
        <v>1.49253731343284E-2</v>
      </c>
      <c r="AK248" s="16">
        <v>0.04</v>
      </c>
      <c r="AL248" s="16">
        <v>8.04597701149425E-2</v>
      </c>
      <c r="AM248" s="16">
        <v>6.3829787234042507E-2</v>
      </c>
      <c r="AN248" s="16">
        <v>7.4074074074074098E-2</v>
      </c>
      <c r="AO248" s="16"/>
      <c r="AP248" s="16">
        <v>5.24861878453039E-2</v>
      </c>
      <c r="AQ248" s="16">
        <v>6.4000000000000001E-2</v>
      </c>
      <c r="AR248" s="16">
        <v>4.7619047619047603E-2</v>
      </c>
      <c r="AS248" s="16"/>
      <c r="AT248" s="16">
        <v>6.8181818181818205E-2</v>
      </c>
      <c r="AU248" s="16">
        <v>5.1446945337620599E-2</v>
      </c>
      <c r="AV248" s="16">
        <v>2.2222222222222199E-2</v>
      </c>
      <c r="AW248" s="16">
        <v>0.1</v>
      </c>
      <c r="AX248" s="16"/>
      <c r="AY248" s="16">
        <v>5.4054054054054099E-2</v>
      </c>
      <c r="AZ248" s="16">
        <v>5.5201698513800398E-2</v>
      </c>
      <c r="BA248" s="16"/>
      <c r="BB248" s="16">
        <v>0.11111111111111099</v>
      </c>
      <c r="BC248" s="16">
        <v>5.95238095238095E-2</v>
      </c>
      <c r="BD248" s="16">
        <v>5.2959501557632398E-2</v>
      </c>
      <c r="BE248" s="16">
        <v>2.9850746268656699E-2</v>
      </c>
      <c r="BF248" s="16"/>
      <c r="BG248" s="16">
        <v>8.0645161290322606E-2</v>
      </c>
      <c r="BH248" s="16">
        <v>6.1224489795918401E-2</v>
      </c>
      <c r="BI248" s="16">
        <v>4.0540540540540501E-2</v>
      </c>
      <c r="BJ248" s="16">
        <v>8.6956521739130405E-2</v>
      </c>
      <c r="BK248" s="16">
        <v>0</v>
      </c>
      <c r="BL248" s="16">
        <v>0</v>
      </c>
    </row>
    <row r="249" spans="2:64" x14ac:dyDescent="0.35">
      <c r="B249" t="s">
        <v>234</v>
      </c>
      <c r="C249" s="16">
        <v>1.5748031496062999E-2</v>
      </c>
      <c r="D249" s="16">
        <v>6.8965517241379296E-2</v>
      </c>
      <c r="E249" s="16">
        <v>1.5625E-2</v>
      </c>
      <c r="F249" s="16">
        <v>3.1914893617021302E-2</v>
      </c>
      <c r="G249" s="16">
        <v>0</v>
      </c>
      <c r="H249" s="16">
        <v>1.26582278481013E-2</v>
      </c>
      <c r="I249" s="16"/>
      <c r="J249" s="16">
        <v>6.9930069930069904E-3</v>
      </c>
      <c r="K249" s="16">
        <v>2.7149321266968299E-2</v>
      </c>
      <c r="L249" s="16"/>
      <c r="M249" s="16">
        <v>1.3157894736842099E-2</v>
      </c>
      <c r="N249" s="16">
        <v>0.03</v>
      </c>
      <c r="O249" s="16">
        <v>1.6666666666666701E-2</v>
      </c>
      <c r="P249" s="16">
        <v>0</v>
      </c>
      <c r="Q249" s="16"/>
      <c r="R249" s="16">
        <v>0.02</v>
      </c>
      <c r="S249" s="16">
        <v>1.2345679012345699E-2</v>
      </c>
      <c r="T249" s="16">
        <v>6.5359477124183E-3</v>
      </c>
      <c r="U249" s="16">
        <v>4.1666666666666699E-2</v>
      </c>
      <c r="V249" s="16"/>
      <c r="W249" s="16">
        <v>1.35135135135135E-2</v>
      </c>
      <c r="X249" s="16">
        <v>0</v>
      </c>
      <c r="Y249" s="16">
        <v>1.9230769230769201E-2</v>
      </c>
      <c r="Z249" s="16">
        <v>2.1739130434782601E-2</v>
      </c>
      <c r="AA249" s="16">
        <v>2.7027027027027001E-2</v>
      </c>
      <c r="AB249" s="16">
        <v>0</v>
      </c>
      <c r="AC249" s="16">
        <v>2.04081632653061E-2</v>
      </c>
      <c r="AD249" s="16">
        <v>0</v>
      </c>
      <c r="AE249" s="16">
        <v>2.8571428571428598E-2</v>
      </c>
      <c r="AF249" s="16">
        <v>7.1428571428571397E-2</v>
      </c>
      <c r="AG249" s="16">
        <v>0</v>
      </c>
      <c r="AH249" s="16">
        <v>0</v>
      </c>
      <c r="AI249" s="16"/>
      <c r="AJ249" s="16">
        <v>0</v>
      </c>
      <c r="AK249" s="16">
        <v>2.66666666666667E-2</v>
      </c>
      <c r="AL249" s="16">
        <v>1.1494252873563199E-2</v>
      </c>
      <c r="AM249" s="16">
        <v>1.0638297872340399E-2</v>
      </c>
      <c r="AN249" s="16">
        <v>3.7037037037037E-2</v>
      </c>
      <c r="AO249" s="16"/>
      <c r="AP249" s="16">
        <v>1.6574585635359101E-2</v>
      </c>
      <c r="AQ249" s="16">
        <v>8.0000000000000002E-3</v>
      </c>
      <c r="AR249" s="16">
        <v>4.7619047619047603E-2</v>
      </c>
      <c r="AS249" s="16"/>
      <c r="AT249" s="16">
        <v>3.7878787878787901E-2</v>
      </c>
      <c r="AU249" s="16">
        <v>6.4308681672025697E-3</v>
      </c>
      <c r="AV249" s="16">
        <v>2.2222222222222199E-2</v>
      </c>
      <c r="AW249" s="16">
        <v>0</v>
      </c>
      <c r="AX249" s="16"/>
      <c r="AY249" s="16">
        <v>2.7027027027027001E-2</v>
      </c>
      <c r="AZ249" s="16">
        <v>1.4861995753715501E-2</v>
      </c>
      <c r="BA249" s="16"/>
      <c r="BB249" s="16">
        <v>2.7777777777777801E-2</v>
      </c>
      <c r="BC249" s="16">
        <v>1.1904761904761901E-2</v>
      </c>
      <c r="BD249" s="16">
        <v>1.86915887850467E-2</v>
      </c>
      <c r="BE249" s="16">
        <v>0</v>
      </c>
      <c r="BF249" s="16"/>
      <c r="BG249" s="16">
        <v>1.6129032258064498E-2</v>
      </c>
      <c r="BH249" s="16">
        <v>2.4489795918367301E-2</v>
      </c>
      <c r="BI249" s="16">
        <v>6.7567567567567597E-3</v>
      </c>
      <c r="BJ249" s="16">
        <v>0</v>
      </c>
      <c r="BK249" s="16">
        <v>0</v>
      </c>
      <c r="BL249" s="16">
        <v>0</v>
      </c>
    </row>
    <row r="250" spans="2:64" x14ac:dyDescent="0.35">
      <c r="B250" t="s">
        <v>159</v>
      </c>
      <c r="C250" s="16">
        <v>4.5275590551181098E-2</v>
      </c>
      <c r="D250" s="16">
        <v>0</v>
      </c>
      <c r="E250" s="16">
        <v>1.5625E-2</v>
      </c>
      <c r="F250" s="16">
        <v>3.1914893617021302E-2</v>
      </c>
      <c r="G250" s="16">
        <v>3.6809815950920199E-2</v>
      </c>
      <c r="H250" s="16">
        <v>8.2278481012658194E-2</v>
      </c>
      <c r="I250" s="16"/>
      <c r="J250" s="16">
        <v>4.1958041958042001E-2</v>
      </c>
      <c r="K250" s="16">
        <v>4.9773755656108601E-2</v>
      </c>
      <c r="L250" s="16"/>
      <c r="M250" s="16">
        <v>2.9605263157894701E-2</v>
      </c>
      <c r="N250" s="16">
        <v>0.05</v>
      </c>
      <c r="O250" s="16">
        <v>0.116666666666667</v>
      </c>
      <c r="P250" s="16">
        <v>0.05</v>
      </c>
      <c r="Q250" s="16"/>
      <c r="R250" s="16">
        <v>3.2000000000000001E-2</v>
      </c>
      <c r="S250" s="16">
        <v>2.4691358024691398E-2</v>
      </c>
      <c r="T250" s="16">
        <v>7.1895424836601302E-2</v>
      </c>
      <c r="U250" s="16">
        <v>8.3333333333333301E-2</v>
      </c>
      <c r="V250" s="16"/>
      <c r="W250" s="16">
        <v>5.4054054054054099E-2</v>
      </c>
      <c r="X250" s="16">
        <v>2.06185567010309E-2</v>
      </c>
      <c r="Y250" s="16">
        <v>5.7692307692307702E-2</v>
      </c>
      <c r="Z250" s="16">
        <v>0</v>
      </c>
      <c r="AA250" s="16">
        <v>2.7027027027027001E-2</v>
      </c>
      <c r="AB250" s="16">
        <v>6.1224489795918401E-2</v>
      </c>
      <c r="AC250" s="16">
        <v>6.1224489795918401E-2</v>
      </c>
      <c r="AD250" s="16">
        <v>0.11111111111111099</v>
      </c>
      <c r="AE250" s="16">
        <v>5.7142857142857099E-2</v>
      </c>
      <c r="AF250" s="16">
        <v>0.107142857142857</v>
      </c>
      <c r="AG250" s="16">
        <v>0</v>
      </c>
      <c r="AH250" s="16">
        <v>0</v>
      </c>
      <c r="AI250" s="16"/>
      <c r="AJ250" s="16">
        <v>4.47761194029851E-2</v>
      </c>
      <c r="AK250" s="16">
        <v>5.3333333333333302E-2</v>
      </c>
      <c r="AL250" s="16">
        <v>5.1724137931034503E-2</v>
      </c>
      <c r="AM250" s="16">
        <v>2.1276595744680899E-2</v>
      </c>
      <c r="AN250" s="16">
        <v>3.7037037037037E-2</v>
      </c>
      <c r="AO250" s="16"/>
      <c r="AP250" s="16">
        <v>4.9723756906077297E-2</v>
      </c>
      <c r="AQ250" s="16">
        <v>0.04</v>
      </c>
      <c r="AR250" s="16">
        <v>0</v>
      </c>
      <c r="AS250" s="16"/>
      <c r="AT250" s="16">
        <v>7.5757575757575803E-3</v>
      </c>
      <c r="AU250" s="16">
        <v>5.4662379421221902E-2</v>
      </c>
      <c r="AV250" s="16">
        <v>2.2222222222222199E-2</v>
      </c>
      <c r="AW250" s="16">
        <v>0.2</v>
      </c>
      <c r="AX250" s="16"/>
      <c r="AY250" s="16">
        <v>8.1081081081081099E-2</v>
      </c>
      <c r="AZ250" s="16">
        <v>4.2462845010615702E-2</v>
      </c>
      <c r="BA250" s="16"/>
      <c r="BB250" s="16">
        <v>0</v>
      </c>
      <c r="BC250" s="16">
        <v>3.5714285714285698E-2</v>
      </c>
      <c r="BD250" s="16">
        <v>4.0498442367601202E-2</v>
      </c>
      <c r="BE250" s="16">
        <v>0.104477611940299</v>
      </c>
      <c r="BF250" s="16"/>
      <c r="BG250" s="16">
        <v>1.6129032258064498E-2</v>
      </c>
      <c r="BH250" s="16">
        <v>4.8979591836734698E-2</v>
      </c>
      <c r="BI250" s="16">
        <v>4.72972972972973E-2</v>
      </c>
      <c r="BJ250" s="16">
        <v>8.6956521739130405E-2</v>
      </c>
      <c r="BK250" s="16">
        <v>3.7037037037037E-2</v>
      </c>
      <c r="BL250" s="16">
        <v>0</v>
      </c>
    </row>
    <row r="251" spans="2:64" x14ac:dyDescent="0.35">
      <c r="B251" t="s">
        <v>235</v>
      </c>
      <c r="C251" s="16">
        <v>0.62992125984252001</v>
      </c>
      <c r="D251" s="16">
        <v>0.44827586206896602</v>
      </c>
      <c r="E251" s="16">
        <v>0.59375</v>
      </c>
      <c r="F251" s="16">
        <v>0.680851063829787</v>
      </c>
      <c r="G251" s="16">
        <v>0.66871165644171804</v>
      </c>
      <c r="H251" s="16">
        <v>0.607594936708861</v>
      </c>
      <c r="I251" s="16"/>
      <c r="J251" s="16">
        <v>0.66433566433566404</v>
      </c>
      <c r="K251" s="16">
        <v>0.58823529411764697</v>
      </c>
      <c r="L251" s="16"/>
      <c r="M251" s="16">
        <v>0.66447368421052599</v>
      </c>
      <c r="N251" s="16">
        <v>0.56000000000000005</v>
      </c>
      <c r="O251" s="16">
        <v>0.68333333333333302</v>
      </c>
      <c r="P251" s="16">
        <v>0.5</v>
      </c>
      <c r="Q251" s="16"/>
      <c r="R251" s="16">
        <v>0.66800000000000004</v>
      </c>
      <c r="S251" s="16">
        <v>0.65432098765432101</v>
      </c>
      <c r="T251" s="16">
        <v>0.58169934640522902</v>
      </c>
      <c r="U251" s="16">
        <v>0.45833333333333298</v>
      </c>
      <c r="V251" s="16"/>
      <c r="W251" s="16">
        <v>0.63513513513513498</v>
      </c>
      <c r="X251" s="16">
        <v>0.70103092783505105</v>
      </c>
      <c r="Y251" s="16">
        <v>0.63461538461538503</v>
      </c>
      <c r="Z251" s="16">
        <v>0.58695652173913004</v>
      </c>
      <c r="AA251" s="16">
        <v>0.64864864864864902</v>
      </c>
      <c r="AB251" s="16">
        <v>0.55102040816326503</v>
      </c>
      <c r="AC251" s="16">
        <v>0.63265306122449005</v>
      </c>
      <c r="AD251" s="16">
        <v>0.77777777777777801</v>
      </c>
      <c r="AE251" s="16">
        <v>0.51428571428571401</v>
      </c>
      <c r="AF251" s="16">
        <v>0.57142857142857095</v>
      </c>
      <c r="AG251" s="16">
        <v>0.6</v>
      </c>
      <c r="AH251" s="16">
        <v>1</v>
      </c>
      <c r="AI251" s="16"/>
      <c r="AJ251" s="16">
        <v>0.71641791044776104</v>
      </c>
      <c r="AK251" s="16">
        <v>0.6</v>
      </c>
      <c r="AL251" s="16">
        <v>0.60919540229885105</v>
      </c>
      <c r="AM251" s="16">
        <v>0.659574468085106</v>
      </c>
      <c r="AN251" s="16">
        <v>0.62962962962962998</v>
      </c>
      <c r="AO251" s="16"/>
      <c r="AP251" s="16">
        <v>0.60220994475138101</v>
      </c>
      <c r="AQ251" s="16">
        <v>0.68</v>
      </c>
      <c r="AR251" s="16">
        <v>0.80952380952380998</v>
      </c>
      <c r="AS251" s="16"/>
      <c r="AT251" s="16">
        <v>0.69696969696969702</v>
      </c>
      <c r="AU251" s="16">
        <v>0.60450160771704198</v>
      </c>
      <c r="AV251" s="16">
        <v>0.68888888888888899</v>
      </c>
      <c r="AW251" s="16">
        <v>0.45</v>
      </c>
      <c r="AX251" s="16"/>
      <c r="AY251" s="16">
        <v>0.59459459459459496</v>
      </c>
      <c r="AZ251" s="16">
        <v>0.63269639065817396</v>
      </c>
      <c r="BA251" s="16"/>
      <c r="BB251" s="16">
        <v>0.61111111111111105</v>
      </c>
      <c r="BC251" s="16">
        <v>0.73809523809523803</v>
      </c>
      <c r="BD251" s="16">
        <v>0.59813084112149495</v>
      </c>
      <c r="BE251" s="16">
        <v>0.65671641791044799</v>
      </c>
      <c r="BF251" s="16"/>
      <c r="BG251" s="16">
        <v>0.54838709677419395</v>
      </c>
      <c r="BH251" s="16">
        <v>0.60408163265306103</v>
      </c>
      <c r="BI251" s="16">
        <v>0.68243243243243201</v>
      </c>
      <c r="BJ251" s="16">
        <v>0.65217391304347805</v>
      </c>
      <c r="BK251" s="16">
        <v>0.74074074074074103</v>
      </c>
      <c r="BL251" s="16">
        <v>0.66666666666666696</v>
      </c>
    </row>
    <row r="252" spans="2:64" x14ac:dyDescent="0.35">
      <c r="B252" t="s">
        <v>236</v>
      </c>
      <c r="C252" s="16">
        <v>7.0866141732283505E-2</v>
      </c>
      <c r="D252" s="16">
        <v>0.27586206896551702</v>
      </c>
      <c r="E252" s="16">
        <v>0.140625</v>
      </c>
      <c r="F252" s="16">
        <v>5.31914893617021E-2</v>
      </c>
      <c r="G252" s="16">
        <v>3.0674846625766899E-2</v>
      </c>
      <c r="H252" s="16">
        <v>5.6962025316455701E-2</v>
      </c>
      <c r="I252" s="16"/>
      <c r="J252" s="16">
        <v>5.9440559440559398E-2</v>
      </c>
      <c r="K252" s="16">
        <v>8.5972850678733004E-2</v>
      </c>
      <c r="L252" s="16"/>
      <c r="M252" s="16">
        <v>6.5789473684210495E-2</v>
      </c>
      <c r="N252" s="16">
        <v>0.12</v>
      </c>
      <c r="O252" s="16">
        <v>0.05</v>
      </c>
      <c r="P252" s="16">
        <v>2.5000000000000001E-2</v>
      </c>
      <c r="Q252" s="16"/>
      <c r="R252" s="16">
        <v>0.08</v>
      </c>
      <c r="S252" s="16">
        <v>6.1728395061728399E-2</v>
      </c>
      <c r="T252" s="16">
        <v>5.8823529411764698E-2</v>
      </c>
      <c r="U252" s="16">
        <v>8.3333333333333301E-2</v>
      </c>
      <c r="V252" s="16"/>
      <c r="W252" s="16">
        <v>9.45945945945946E-2</v>
      </c>
      <c r="X252" s="16">
        <v>3.09278350515464E-2</v>
      </c>
      <c r="Y252" s="16">
        <v>3.8461538461538498E-2</v>
      </c>
      <c r="Z252" s="16">
        <v>4.3478260869565202E-2</v>
      </c>
      <c r="AA252" s="16">
        <v>0.108108108108108</v>
      </c>
      <c r="AB252" s="16">
        <v>8.1632653061224497E-2</v>
      </c>
      <c r="AC252" s="16">
        <v>8.1632653061224497E-2</v>
      </c>
      <c r="AD252" s="16">
        <v>5.5555555555555601E-2</v>
      </c>
      <c r="AE252" s="16">
        <v>8.5714285714285701E-2</v>
      </c>
      <c r="AF252" s="16">
        <v>0.17857142857142899</v>
      </c>
      <c r="AG252" s="16">
        <v>0.05</v>
      </c>
      <c r="AH252" s="16">
        <v>0</v>
      </c>
      <c r="AI252" s="16"/>
      <c r="AJ252" s="16">
        <v>1.49253731343284E-2</v>
      </c>
      <c r="AK252" s="16">
        <v>6.6666666666666693E-2</v>
      </c>
      <c r="AL252" s="16">
        <v>9.1954022988505704E-2</v>
      </c>
      <c r="AM252" s="16">
        <v>7.4468085106383003E-2</v>
      </c>
      <c r="AN252" s="16">
        <v>0.11111111111111099</v>
      </c>
      <c r="AO252" s="16"/>
      <c r="AP252" s="16">
        <v>6.9060773480663001E-2</v>
      </c>
      <c r="AQ252" s="16">
        <v>7.1999999999999995E-2</v>
      </c>
      <c r="AR252" s="16">
        <v>9.5238095238095205E-2</v>
      </c>
      <c r="AS252" s="16"/>
      <c r="AT252" s="16">
        <v>0.10606060606060599</v>
      </c>
      <c r="AU252" s="16">
        <v>5.78778135048231E-2</v>
      </c>
      <c r="AV252" s="16">
        <v>4.4444444444444398E-2</v>
      </c>
      <c r="AW252" s="16">
        <v>0.1</v>
      </c>
      <c r="AX252" s="16"/>
      <c r="AY252" s="16">
        <v>8.1081081081081099E-2</v>
      </c>
      <c r="AZ252" s="16">
        <v>7.0063694267515894E-2</v>
      </c>
      <c r="BA252" s="16"/>
      <c r="BB252" s="16">
        <v>0.13888888888888901</v>
      </c>
      <c r="BC252" s="16">
        <v>7.1428571428571397E-2</v>
      </c>
      <c r="BD252" s="16">
        <v>7.1651090342679094E-2</v>
      </c>
      <c r="BE252" s="16">
        <v>2.9850746268656699E-2</v>
      </c>
      <c r="BF252" s="16"/>
      <c r="BG252" s="16">
        <v>9.6774193548387094E-2</v>
      </c>
      <c r="BH252" s="16">
        <v>8.5714285714285701E-2</v>
      </c>
      <c r="BI252" s="16">
        <v>4.72972972972973E-2</v>
      </c>
      <c r="BJ252" s="16">
        <v>8.6956521739130405E-2</v>
      </c>
      <c r="BK252" s="16">
        <v>0</v>
      </c>
      <c r="BL252" s="16">
        <v>0</v>
      </c>
    </row>
    <row r="253" spans="2:64" x14ac:dyDescent="0.35">
      <c r="B253" t="s">
        <v>237</v>
      </c>
      <c r="C253" s="16">
        <v>0.559055118110236</v>
      </c>
      <c r="D253" s="16">
        <v>0.17241379310344801</v>
      </c>
      <c r="E253" s="16">
        <v>0.453125</v>
      </c>
      <c r="F253" s="16">
        <v>0.62765957446808496</v>
      </c>
      <c r="G253" s="16">
        <v>0.63803680981595101</v>
      </c>
      <c r="H253" s="16">
        <v>0.550632911392405</v>
      </c>
      <c r="I253" s="16"/>
      <c r="J253" s="16">
        <v>0.60489510489510501</v>
      </c>
      <c r="K253" s="16">
        <v>0.50226244343891402</v>
      </c>
      <c r="L253" s="16"/>
      <c r="M253" s="16">
        <v>0.59868421052631604</v>
      </c>
      <c r="N253" s="16">
        <v>0.44</v>
      </c>
      <c r="O253" s="16">
        <v>0.63333333333333297</v>
      </c>
      <c r="P253" s="16">
        <v>0.47499999999999998</v>
      </c>
      <c r="Q253" s="16"/>
      <c r="R253" s="16">
        <v>0.58799999999999997</v>
      </c>
      <c r="S253" s="16">
        <v>0.592592592592593</v>
      </c>
      <c r="T253" s="16">
        <v>0.52287581699346397</v>
      </c>
      <c r="U253" s="16">
        <v>0.375</v>
      </c>
      <c r="V253" s="16"/>
      <c r="W253" s="16">
        <v>0.54054054054054002</v>
      </c>
      <c r="X253" s="16">
        <v>0.67010309278350499</v>
      </c>
      <c r="Y253" s="16">
        <v>0.59615384615384603</v>
      </c>
      <c r="Z253" s="16">
        <v>0.54347826086956497</v>
      </c>
      <c r="AA253" s="16">
        <v>0.54054054054054101</v>
      </c>
      <c r="AB253" s="16">
        <v>0.469387755102041</v>
      </c>
      <c r="AC253" s="16">
        <v>0.55102040816326503</v>
      </c>
      <c r="AD253" s="16">
        <v>0.72222222222222199</v>
      </c>
      <c r="AE253" s="16">
        <v>0.42857142857142799</v>
      </c>
      <c r="AF253" s="16">
        <v>0.39285714285714302</v>
      </c>
      <c r="AG253" s="16">
        <v>0.55000000000000004</v>
      </c>
      <c r="AH253" s="16">
        <v>1</v>
      </c>
      <c r="AI253" s="16"/>
      <c r="AJ253" s="16">
        <v>0.70149253731343297</v>
      </c>
      <c r="AK253" s="16">
        <v>0.53333333333333299</v>
      </c>
      <c r="AL253" s="16">
        <v>0.51724137931034497</v>
      </c>
      <c r="AM253" s="16">
        <v>0.58510638297872297</v>
      </c>
      <c r="AN253" s="16">
        <v>0.51851851851851805</v>
      </c>
      <c r="AO253" s="16"/>
      <c r="AP253" s="16">
        <v>0.53314917127071804</v>
      </c>
      <c r="AQ253" s="16">
        <v>0.60799999999999998</v>
      </c>
      <c r="AR253" s="16">
        <v>0.71428571428571397</v>
      </c>
      <c r="AS253" s="16"/>
      <c r="AT253" s="16">
        <v>0.59090909090909105</v>
      </c>
      <c r="AU253" s="16">
        <v>0.54662379421221896</v>
      </c>
      <c r="AV253" s="16">
        <v>0.64444444444444404</v>
      </c>
      <c r="AW253" s="16">
        <v>0.35</v>
      </c>
      <c r="AX253" s="16"/>
      <c r="AY253" s="16">
        <v>0.51351351351351404</v>
      </c>
      <c r="AZ253" s="16">
        <v>0.56263269639065805</v>
      </c>
      <c r="BA253" s="16"/>
      <c r="BB253" s="16">
        <v>0.47222222222222199</v>
      </c>
      <c r="BC253" s="16">
        <v>0.66666666666666696</v>
      </c>
      <c r="BD253" s="16">
        <v>0.52647975077881604</v>
      </c>
      <c r="BE253" s="16">
        <v>0.62686567164179097</v>
      </c>
      <c r="BF253" s="16"/>
      <c r="BG253" s="16">
        <v>0.45161290322580599</v>
      </c>
      <c r="BH253" s="16">
        <v>0.51836734693877595</v>
      </c>
      <c r="BI253" s="16">
        <v>0.63513513513513498</v>
      </c>
      <c r="BJ253" s="16">
        <v>0.565217391304348</v>
      </c>
      <c r="BK253" s="16">
        <v>0.74074074074074103</v>
      </c>
      <c r="BL253" s="16">
        <v>0.66666666666666696</v>
      </c>
    </row>
    <row r="254" spans="2:64" x14ac:dyDescent="0.35">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row>
    <row r="255" spans="2:64" x14ac:dyDescent="0.35">
      <c r="B255" s="5" t="s">
        <v>240</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row>
    <row r="256" spans="2:64" x14ac:dyDescent="0.35">
      <c r="B256" s="23" t="s">
        <v>97</v>
      </c>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row>
    <row r="257" spans="2:64" x14ac:dyDescent="0.35">
      <c r="B257" t="s">
        <v>230</v>
      </c>
      <c r="C257" s="16">
        <v>0.151574803149606</v>
      </c>
      <c r="D257" s="16">
        <v>0.20689655172413801</v>
      </c>
      <c r="E257" s="16">
        <v>0.171875</v>
      </c>
      <c r="F257" s="16">
        <v>0.180851063829787</v>
      </c>
      <c r="G257" s="16">
        <v>0.14110429447852799</v>
      </c>
      <c r="H257" s="16">
        <v>0.126582278481013</v>
      </c>
      <c r="I257" s="16"/>
      <c r="J257" s="16">
        <v>0.13986013986014001</v>
      </c>
      <c r="K257" s="16">
        <v>0.167420814479638</v>
      </c>
      <c r="L257" s="16"/>
      <c r="M257" s="16">
        <v>0.15131578947368399</v>
      </c>
      <c r="N257" s="16">
        <v>0.17</v>
      </c>
      <c r="O257" s="16">
        <v>0.133333333333333</v>
      </c>
      <c r="P257" s="16">
        <v>0.15</v>
      </c>
      <c r="Q257" s="16"/>
      <c r="R257" s="16">
        <v>0.16400000000000001</v>
      </c>
      <c r="S257" s="16">
        <v>0.24691358024691401</v>
      </c>
      <c r="T257" s="16">
        <v>9.1503267973856203E-2</v>
      </c>
      <c r="U257" s="16">
        <v>8.3333333333333301E-2</v>
      </c>
      <c r="V257" s="16"/>
      <c r="W257" s="16">
        <v>0.18918918918918901</v>
      </c>
      <c r="X257" s="16">
        <v>0.15463917525773199</v>
      </c>
      <c r="Y257" s="16">
        <v>0.15384615384615399</v>
      </c>
      <c r="Z257" s="16">
        <v>0.108695652173913</v>
      </c>
      <c r="AA257" s="16">
        <v>0.135135135135135</v>
      </c>
      <c r="AB257" s="16">
        <v>0.20408163265306101</v>
      </c>
      <c r="AC257" s="16">
        <v>0.14285714285714299</v>
      </c>
      <c r="AD257" s="16">
        <v>0.11111111111111099</v>
      </c>
      <c r="AE257" s="16">
        <v>0.17142857142857101</v>
      </c>
      <c r="AF257" s="16">
        <v>0.107142857142857</v>
      </c>
      <c r="AG257" s="16">
        <v>0.1</v>
      </c>
      <c r="AH257" s="16">
        <v>0</v>
      </c>
      <c r="AI257" s="16"/>
      <c r="AJ257" s="16">
        <v>0.104477611940299</v>
      </c>
      <c r="AK257" s="16">
        <v>0.2</v>
      </c>
      <c r="AL257" s="16">
        <v>0.13793103448275901</v>
      </c>
      <c r="AM257" s="16">
        <v>0.19148936170212799</v>
      </c>
      <c r="AN257" s="16">
        <v>0.148148148148148</v>
      </c>
      <c r="AO257" s="16"/>
      <c r="AP257" s="16">
        <v>0.14088397790055199</v>
      </c>
      <c r="AQ257" s="16">
        <v>0.184</v>
      </c>
      <c r="AR257" s="16">
        <v>0.14285714285714299</v>
      </c>
      <c r="AS257" s="16"/>
      <c r="AT257" s="16">
        <v>0.18181818181818199</v>
      </c>
      <c r="AU257" s="16">
        <v>0.13826366559485501</v>
      </c>
      <c r="AV257" s="16">
        <v>0.155555555555556</v>
      </c>
      <c r="AW257" s="16">
        <v>0.15</v>
      </c>
      <c r="AX257" s="16"/>
      <c r="AY257" s="16">
        <v>8.1081081081081099E-2</v>
      </c>
      <c r="AZ257" s="16">
        <v>0.15711252653927801</v>
      </c>
      <c r="BA257" s="16"/>
      <c r="BB257" s="16">
        <v>0.22222222222222199</v>
      </c>
      <c r="BC257" s="16">
        <v>0.32142857142857101</v>
      </c>
      <c r="BD257" s="16">
        <v>9.0342679127725894E-2</v>
      </c>
      <c r="BE257" s="16">
        <v>0.19402985074626899</v>
      </c>
      <c r="BF257" s="16"/>
      <c r="BG257" s="16">
        <v>0.17741935483870999</v>
      </c>
      <c r="BH257" s="16">
        <v>0.130612244897959</v>
      </c>
      <c r="BI257" s="16">
        <v>0.12837837837837801</v>
      </c>
      <c r="BJ257" s="16">
        <v>0.217391304347826</v>
      </c>
      <c r="BK257" s="16">
        <v>0.37037037037037002</v>
      </c>
      <c r="BL257" s="16">
        <v>0</v>
      </c>
    </row>
    <row r="258" spans="2:64" x14ac:dyDescent="0.35">
      <c r="B258" t="s">
        <v>231</v>
      </c>
      <c r="C258" s="16">
        <v>0.36417322834645699</v>
      </c>
      <c r="D258" s="16">
        <v>0.31034482758620702</v>
      </c>
      <c r="E258" s="16">
        <v>0.40625</v>
      </c>
      <c r="F258" s="16">
        <v>0.42553191489361702</v>
      </c>
      <c r="G258" s="16">
        <v>0.36809815950920199</v>
      </c>
      <c r="H258" s="16">
        <v>0.316455696202532</v>
      </c>
      <c r="I258" s="16"/>
      <c r="J258" s="16">
        <v>0.356643356643357</v>
      </c>
      <c r="K258" s="16">
        <v>0.375565610859729</v>
      </c>
      <c r="L258" s="16"/>
      <c r="M258" s="16">
        <v>0.394736842105263</v>
      </c>
      <c r="N258" s="16">
        <v>0.31</v>
      </c>
      <c r="O258" s="16">
        <v>0.36666666666666697</v>
      </c>
      <c r="P258" s="16">
        <v>0.3</v>
      </c>
      <c r="Q258" s="16"/>
      <c r="R258" s="16">
        <v>0.40400000000000003</v>
      </c>
      <c r="S258" s="16">
        <v>0.296296296296296</v>
      </c>
      <c r="T258" s="16">
        <v>0.32026143790849698</v>
      </c>
      <c r="U258" s="16">
        <v>0.45833333333333298</v>
      </c>
      <c r="V258" s="16"/>
      <c r="W258" s="16">
        <v>0.43243243243243201</v>
      </c>
      <c r="X258" s="16">
        <v>0.31958762886597902</v>
      </c>
      <c r="Y258" s="16">
        <v>0.34615384615384598</v>
      </c>
      <c r="Z258" s="16">
        <v>0.30434782608695699</v>
      </c>
      <c r="AA258" s="16">
        <v>0.45945945945945899</v>
      </c>
      <c r="AB258" s="16">
        <v>0.36734693877551</v>
      </c>
      <c r="AC258" s="16">
        <v>0.26530612244898</v>
      </c>
      <c r="AD258" s="16">
        <v>0.5</v>
      </c>
      <c r="AE258" s="16">
        <v>0.25714285714285701</v>
      </c>
      <c r="AF258" s="16">
        <v>0.39285714285714302</v>
      </c>
      <c r="AG258" s="16">
        <v>0.55000000000000004</v>
      </c>
      <c r="AH258" s="16">
        <v>0.66666666666666696</v>
      </c>
      <c r="AI258" s="16"/>
      <c r="AJ258" s="16">
        <v>0.402985074626866</v>
      </c>
      <c r="AK258" s="16">
        <v>0.32</v>
      </c>
      <c r="AL258" s="16">
        <v>0.32183908045977</v>
      </c>
      <c r="AM258" s="16">
        <v>0.45744680851063801</v>
      </c>
      <c r="AN258" s="16">
        <v>0.37037037037037002</v>
      </c>
      <c r="AO258" s="16"/>
      <c r="AP258" s="16">
        <v>0.37016574585635398</v>
      </c>
      <c r="AQ258" s="16">
        <v>0.33600000000000002</v>
      </c>
      <c r="AR258" s="16">
        <v>0.42857142857142899</v>
      </c>
      <c r="AS258" s="16"/>
      <c r="AT258" s="16">
        <v>0.39393939393939398</v>
      </c>
      <c r="AU258" s="16">
        <v>0.35691318327974297</v>
      </c>
      <c r="AV258" s="16">
        <v>0.33333333333333298</v>
      </c>
      <c r="AW258" s="16">
        <v>0.35</v>
      </c>
      <c r="AX258" s="16"/>
      <c r="AY258" s="16">
        <v>0.51351351351351304</v>
      </c>
      <c r="AZ258" s="16">
        <v>0.35244161358810999</v>
      </c>
      <c r="BA258" s="16"/>
      <c r="BB258" s="16">
        <v>0.33333333333333298</v>
      </c>
      <c r="BC258" s="16">
        <v>0.26190476190476197</v>
      </c>
      <c r="BD258" s="16">
        <v>0.401869158878505</v>
      </c>
      <c r="BE258" s="16">
        <v>0.328358208955224</v>
      </c>
      <c r="BF258" s="16"/>
      <c r="BG258" s="16">
        <v>0.38709677419354799</v>
      </c>
      <c r="BH258" s="16">
        <v>0.39183673469387797</v>
      </c>
      <c r="BI258" s="16">
        <v>0.337837837837838</v>
      </c>
      <c r="BJ258" s="16">
        <v>0.39130434782608697</v>
      </c>
      <c r="BK258" s="16">
        <v>0.18518518518518501</v>
      </c>
      <c r="BL258" s="16">
        <v>0.33333333333333298</v>
      </c>
    </row>
    <row r="259" spans="2:64" x14ac:dyDescent="0.35">
      <c r="B259" t="s">
        <v>232</v>
      </c>
      <c r="C259" s="16">
        <v>0.255905511811024</v>
      </c>
      <c r="D259" s="16">
        <v>0.17241379310344801</v>
      </c>
      <c r="E259" s="16">
        <v>0.234375</v>
      </c>
      <c r="F259" s="16">
        <v>0.180851063829787</v>
      </c>
      <c r="G259" s="16">
        <v>0.245398773006135</v>
      </c>
      <c r="H259" s="16">
        <v>0.335443037974684</v>
      </c>
      <c r="I259" s="16"/>
      <c r="J259" s="16">
        <v>0.27622377622377597</v>
      </c>
      <c r="K259" s="16">
        <v>0.230769230769231</v>
      </c>
      <c r="L259" s="16"/>
      <c r="M259" s="16">
        <v>0.22697368421052599</v>
      </c>
      <c r="N259" s="16">
        <v>0.27</v>
      </c>
      <c r="O259" s="16">
        <v>0.31666666666666698</v>
      </c>
      <c r="P259" s="16">
        <v>0.32500000000000001</v>
      </c>
      <c r="Q259" s="16"/>
      <c r="R259" s="16">
        <v>0.22800000000000001</v>
      </c>
      <c r="S259" s="16">
        <v>0.209876543209877</v>
      </c>
      <c r="T259" s="16">
        <v>0.33333333333333298</v>
      </c>
      <c r="U259" s="16">
        <v>0.20833333333333301</v>
      </c>
      <c r="V259" s="16"/>
      <c r="W259" s="16">
        <v>0.20270270270270299</v>
      </c>
      <c r="X259" s="16">
        <v>0.28865979381443302</v>
      </c>
      <c r="Y259" s="16">
        <v>0.21153846153846201</v>
      </c>
      <c r="Z259" s="16">
        <v>0.32608695652173902</v>
      </c>
      <c r="AA259" s="16">
        <v>0.135135135135135</v>
      </c>
      <c r="AB259" s="16">
        <v>0.22448979591836701</v>
      </c>
      <c r="AC259" s="16">
        <v>0.30612244897959201</v>
      </c>
      <c r="AD259" s="16">
        <v>0.33333333333333298</v>
      </c>
      <c r="AE259" s="16">
        <v>0.28571428571428598</v>
      </c>
      <c r="AF259" s="16">
        <v>0.35714285714285698</v>
      </c>
      <c r="AG259" s="16">
        <v>0.15</v>
      </c>
      <c r="AH259" s="16">
        <v>0.33333333333333298</v>
      </c>
      <c r="AI259" s="16"/>
      <c r="AJ259" s="16">
        <v>0.28358208955223901</v>
      </c>
      <c r="AK259" s="16">
        <v>0.28000000000000003</v>
      </c>
      <c r="AL259" s="16">
        <v>0.28160919540229901</v>
      </c>
      <c r="AM259" s="16">
        <v>0.159574468085106</v>
      </c>
      <c r="AN259" s="16">
        <v>0.18518518518518501</v>
      </c>
      <c r="AO259" s="16"/>
      <c r="AP259" s="16">
        <v>0.26519337016574601</v>
      </c>
      <c r="AQ259" s="16">
        <v>0.216</v>
      </c>
      <c r="AR259" s="16">
        <v>0.33333333333333298</v>
      </c>
      <c r="AS259" s="16"/>
      <c r="AT259" s="16">
        <v>0.21212121212121199</v>
      </c>
      <c r="AU259" s="16">
        <v>0.27974276527331199</v>
      </c>
      <c r="AV259" s="16">
        <v>0.28888888888888897</v>
      </c>
      <c r="AW259" s="16">
        <v>0.1</v>
      </c>
      <c r="AX259" s="16"/>
      <c r="AY259" s="16">
        <v>0.18918918918918901</v>
      </c>
      <c r="AZ259" s="16">
        <v>0.26114649681528701</v>
      </c>
      <c r="BA259" s="16"/>
      <c r="BB259" s="16">
        <v>0.27777777777777801</v>
      </c>
      <c r="BC259" s="16">
        <v>0.214285714285714</v>
      </c>
      <c r="BD259" s="16">
        <v>0.26168224299065401</v>
      </c>
      <c r="BE259" s="16">
        <v>0.26865671641791</v>
      </c>
      <c r="BF259" s="16"/>
      <c r="BG259" s="16">
        <v>0.209677419354839</v>
      </c>
      <c r="BH259" s="16">
        <v>0.22857142857142901</v>
      </c>
      <c r="BI259" s="16">
        <v>0.31756756756756799</v>
      </c>
      <c r="BJ259" s="16">
        <v>0.30434782608695699</v>
      </c>
      <c r="BK259" s="16">
        <v>0.18518518518518501</v>
      </c>
      <c r="BL259" s="16">
        <v>0.66666666666666696</v>
      </c>
    </row>
    <row r="260" spans="2:64" x14ac:dyDescent="0.35">
      <c r="B260" t="s">
        <v>233</v>
      </c>
      <c r="C260" s="16">
        <v>0.17716535433070901</v>
      </c>
      <c r="D260" s="16">
        <v>0.20689655172413801</v>
      </c>
      <c r="E260" s="16">
        <v>0.15625</v>
      </c>
      <c r="F260" s="16">
        <v>0.159574468085106</v>
      </c>
      <c r="G260" s="16">
        <v>0.190184049079755</v>
      </c>
      <c r="H260" s="16">
        <v>0.177215189873418</v>
      </c>
      <c r="I260" s="16"/>
      <c r="J260" s="16">
        <v>0.18531468531468501</v>
      </c>
      <c r="K260" s="16">
        <v>0.16289592760180999</v>
      </c>
      <c r="L260" s="16"/>
      <c r="M260" s="16">
        <v>0.197368421052632</v>
      </c>
      <c r="N260" s="16">
        <v>0.17</v>
      </c>
      <c r="O260" s="16">
        <v>8.3333333333333301E-2</v>
      </c>
      <c r="P260" s="16">
        <v>0.17499999999999999</v>
      </c>
      <c r="Q260" s="16"/>
      <c r="R260" s="16">
        <v>0.14799999999999999</v>
      </c>
      <c r="S260" s="16">
        <v>0.19753086419753099</v>
      </c>
      <c r="T260" s="16">
        <v>0.22222222222222199</v>
      </c>
      <c r="U260" s="16">
        <v>0.125</v>
      </c>
      <c r="V260" s="16"/>
      <c r="W260" s="16">
        <v>0.121621621621622</v>
      </c>
      <c r="X260" s="16">
        <v>0.20618556701030899</v>
      </c>
      <c r="Y260" s="16">
        <v>0.21153846153846201</v>
      </c>
      <c r="Z260" s="16">
        <v>0.217391304347826</v>
      </c>
      <c r="AA260" s="16">
        <v>0.21621621621621601</v>
      </c>
      <c r="AB260" s="16">
        <v>0.16326530612244899</v>
      </c>
      <c r="AC260" s="16">
        <v>0.20408163265306101</v>
      </c>
      <c r="AD260" s="16">
        <v>5.5555555555555601E-2</v>
      </c>
      <c r="AE260" s="16">
        <v>0.25714285714285701</v>
      </c>
      <c r="AF260" s="16">
        <v>0.107142857142857</v>
      </c>
      <c r="AG260" s="16">
        <v>0.05</v>
      </c>
      <c r="AH260" s="16">
        <v>0</v>
      </c>
      <c r="AI260" s="16"/>
      <c r="AJ260" s="16">
        <v>0.119402985074627</v>
      </c>
      <c r="AK260" s="16">
        <v>0.12</v>
      </c>
      <c r="AL260" s="16">
        <v>0.23563218390804599</v>
      </c>
      <c r="AM260" s="16">
        <v>0.13829787234042601</v>
      </c>
      <c r="AN260" s="16">
        <v>0.25925925925925902</v>
      </c>
      <c r="AO260" s="16"/>
      <c r="AP260" s="16">
        <v>0.16022099447513799</v>
      </c>
      <c r="AQ260" s="16">
        <v>0.24</v>
      </c>
      <c r="AR260" s="16">
        <v>9.5238095238095205E-2</v>
      </c>
      <c r="AS260" s="16"/>
      <c r="AT260" s="16">
        <v>0.18181818181818199</v>
      </c>
      <c r="AU260" s="16">
        <v>0.18649517684887501</v>
      </c>
      <c r="AV260" s="16">
        <v>0.11111111111111099</v>
      </c>
      <c r="AW260" s="16">
        <v>0.15</v>
      </c>
      <c r="AX260" s="16"/>
      <c r="AY260" s="16">
        <v>0.18918918918918901</v>
      </c>
      <c r="AZ260" s="16">
        <v>0.176220806794055</v>
      </c>
      <c r="BA260" s="16"/>
      <c r="BB260" s="16">
        <v>0.16666666666666699</v>
      </c>
      <c r="BC260" s="16">
        <v>0.14285714285714299</v>
      </c>
      <c r="BD260" s="16">
        <v>0.19937694704049799</v>
      </c>
      <c r="BE260" s="16">
        <v>0.119402985074627</v>
      </c>
      <c r="BF260" s="16"/>
      <c r="BG260" s="16">
        <v>0.17741935483870999</v>
      </c>
      <c r="BH260" s="16">
        <v>0.20408163265306101</v>
      </c>
      <c r="BI260" s="16">
        <v>0.162162162162162</v>
      </c>
      <c r="BJ260" s="16">
        <v>4.3478260869565202E-2</v>
      </c>
      <c r="BK260" s="16">
        <v>0.148148148148148</v>
      </c>
      <c r="BL260" s="16">
        <v>0</v>
      </c>
    </row>
    <row r="261" spans="2:64" x14ac:dyDescent="0.35">
      <c r="B261" t="s">
        <v>234</v>
      </c>
      <c r="C261" s="16">
        <v>3.9370078740157501E-2</v>
      </c>
      <c r="D261" s="16">
        <v>0.10344827586206901</v>
      </c>
      <c r="E261" s="16">
        <v>3.125E-2</v>
      </c>
      <c r="F261" s="16">
        <v>4.2553191489361701E-2</v>
      </c>
      <c r="G261" s="16">
        <v>4.2944785276073601E-2</v>
      </c>
      <c r="H261" s="16">
        <v>2.53164556962025E-2</v>
      </c>
      <c r="I261" s="16"/>
      <c r="J261" s="16">
        <v>2.44755244755245E-2</v>
      </c>
      <c r="K261" s="16">
        <v>5.8823529411764698E-2</v>
      </c>
      <c r="L261" s="16"/>
      <c r="M261" s="16">
        <v>2.9605263157894701E-2</v>
      </c>
      <c r="N261" s="16">
        <v>0.06</v>
      </c>
      <c r="O261" s="16">
        <v>3.3333333333333298E-2</v>
      </c>
      <c r="P261" s="16">
        <v>0.05</v>
      </c>
      <c r="Q261" s="16"/>
      <c r="R261" s="16">
        <v>3.5999999999999997E-2</v>
      </c>
      <c r="S261" s="16">
        <v>4.9382716049382699E-2</v>
      </c>
      <c r="T261" s="16">
        <v>2.61437908496732E-2</v>
      </c>
      <c r="U261" s="16">
        <v>0.125</v>
      </c>
      <c r="V261" s="16"/>
      <c r="W261" s="16">
        <v>2.7027027027027001E-2</v>
      </c>
      <c r="X261" s="16">
        <v>3.09278350515464E-2</v>
      </c>
      <c r="Y261" s="16">
        <v>1.9230769230769201E-2</v>
      </c>
      <c r="Z261" s="16">
        <v>4.3478260869565202E-2</v>
      </c>
      <c r="AA261" s="16">
        <v>5.4054054054054099E-2</v>
      </c>
      <c r="AB261" s="16">
        <v>2.04081632653061E-2</v>
      </c>
      <c r="AC261" s="16">
        <v>8.1632653061224497E-2</v>
      </c>
      <c r="AD261" s="16">
        <v>0</v>
      </c>
      <c r="AE261" s="16">
        <v>2.8571428571428598E-2</v>
      </c>
      <c r="AF261" s="16">
        <v>3.5714285714285698E-2</v>
      </c>
      <c r="AG261" s="16">
        <v>0.15</v>
      </c>
      <c r="AH261" s="16">
        <v>0</v>
      </c>
      <c r="AI261" s="16"/>
      <c r="AJ261" s="16">
        <v>5.9701492537313397E-2</v>
      </c>
      <c r="AK261" s="16">
        <v>0.04</v>
      </c>
      <c r="AL261" s="16">
        <v>2.2988505747126398E-2</v>
      </c>
      <c r="AM261" s="16">
        <v>5.31914893617021E-2</v>
      </c>
      <c r="AN261" s="16">
        <v>3.7037037037037E-2</v>
      </c>
      <c r="AO261" s="16"/>
      <c r="AP261" s="16">
        <v>4.6961325966850799E-2</v>
      </c>
      <c r="AQ261" s="16">
        <v>2.4E-2</v>
      </c>
      <c r="AR261" s="16">
        <v>0</v>
      </c>
      <c r="AS261" s="16"/>
      <c r="AT261" s="16">
        <v>3.03030303030303E-2</v>
      </c>
      <c r="AU261" s="16">
        <v>3.53697749196141E-2</v>
      </c>
      <c r="AV261" s="16">
        <v>8.8888888888888906E-2</v>
      </c>
      <c r="AW261" s="16">
        <v>0.05</v>
      </c>
      <c r="AX261" s="16"/>
      <c r="AY261" s="16">
        <v>0</v>
      </c>
      <c r="AZ261" s="16">
        <v>4.2462845010615702E-2</v>
      </c>
      <c r="BA261" s="16"/>
      <c r="BB261" s="16">
        <v>0</v>
      </c>
      <c r="BC261" s="16">
        <v>5.95238095238095E-2</v>
      </c>
      <c r="BD261" s="16">
        <v>4.0498442367601202E-2</v>
      </c>
      <c r="BE261" s="16">
        <v>2.9850746268656699E-2</v>
      </c>
      <c r="BF261" s="16"/>
      <c r="BG261" s="16">
        <v>3.2258064516128997E-2</v>
      </c>
      <c r="BH261" s="16">
        <v>3.6734693877551003E-2</v>
      </c>
      <c r="BI261" s="16">
        <v>3.37837837837838E-2</v>
      </c>
      <c r="BJ261" s="16">
        <v>4.3478260869565202E-2</v>
      </c>
      <c r="BK261" s="16">
        <v>0.11111111111111099</v>
      </c>
      <c r="BL261" s="16">
        <v>0</v>
      </c>
    </row>
    <row r="262" spans="2:64" x14ac:dyDescent="0.35">
      <c r="B262" t="s">
        <v>159</v>
      </c>
      <c r="C262" s="16">
        <v>1.1811023622047201E-2</v>
      </c>
      <c r="D262" s="16">
        <v>0</v>
      </c>
      <c r="E262" s="16">
        <v>0</v>
      </c>
      <c r="F262" s="16">
        <v>1.0638297872340399E-2</v>
      </c>
      <c r="G262" s="16">
        <v>1.22699386503067E-2</v>
      </c>
      <c r="H262" s="16">
        <v>1.8987341772151899E-2</v>
      </c>
      <c r="I262" s="16"/>
      <c r="J262" s="16">
        <v>1.7482517482517501E-2</v>
      </c>
      <c r="K262" s="16">
        <v>4.5248868778280504E-3</v>
      </c>
      <c r="L262" s="16"/>
      <c r="M262" s="16">
        <v>0</v>
      </c>
      <c r="N262" s="16">
        <v>0.02</v>
      </c>
      <c r="O262" s="16">
        <v>6.6666666666666693E-2</v>
      </c>
      <c r="P262" s="16">
        <v>0</v>
      </c>
      <c r="Q262" s="16"/>
      <c r="R262" s="16">
        <v>0.02</v>
      </c>
      <c r="S262" s="16">
        <v>0</v>
      </c>
      <c r="T262" s="16">
        <v>6.5359477124183E-3</v>
      </c>
      <c r="U262" s="16">
        <v>0</v>
      </c>
      <c r="V262" s="16"/>
      <c r="W262" s="16">
        <v>2.7027027027027001E-2</v>
      </c>
      <c r="X262" s="16">
        <v>0</v>
      </c>
      <c r="Y262" s="16">
        <v>5.7692307692307702E-2</v>
      </c>
      <c r="Z262" s="16">
        <v>0</v>
      </c>
      <c r="AA262" s="16">
        <v>0</v>
      </c>
      <c r="AB262" s="16">
        <v>2.04081632653061E-2</v>
      </c>
      <c r="AC262" s="16">
        <v>0</v>
      </c>
      <c r="AD262" s="16">
        <v>0</v>
      </c>
      <c r="AE262" s="16">
        <v>0</v>
      </c>
      <c r="AF262" s="16">
        <v>0</v>
      </c>
      <c r="AG262" s="16">
        <v>0</v>
      </c>
      <c r="AH262" s="16">
        <v>0</v>
      </c>
      <c r="AI262" s="16"/>
      <c r="AJ262" s="16">
        <v>2.9850746268656699E-2</v>
      </c>
      <c r="AK262" s="16">
        <v>0.04</v>
      </c>
      <c r="AL262" s="16">
        <v>0</v>
      </c>
      <c r="AM262" s="16">
        <v>0</v>
      </c>
      <c r="AN262" s="16">
        <v>0</v>
      </c>
      <c r="AO262" s="16"/>
      <c r="AP262" s="16">
        <v>1.6574585635359101E-2</v>
      </c>
      <c r="AQ262" s="16">
        <v>0</v>
      </c>
      <c r="AR262" s="16">
        <v>0</v>
      </c>
      <c r="AS262" s="16"/>
      <c r="AT262" s="16">
        <v>0</v>
      </c>
      <c r="AU262" s="16">
        <v>3.21543408360129E-3</v>
      </c>
      <c r="AV262" s="16">
        <v>2.2222222222222199E-2</v>
      </c>
      <c r="AW262" s="16">
        <v>0.2</v>
      </c>
      <c r="AX262" s="16"/>
      <c r="AY262" s="16">
        <v>2.7027027027027001E-2</v>
      </c>
      <c r="AZ262" s="16">
        <v>1.0615711252653899E-2</v>
      </c>
      <c r="BA262" s="16"/>
      <c r="BB262" s="16">
        <v>0</v>
      </c>
      <c r="BC262" s="16">
        <v>0</v>
      </c>
      <c r="BD262" s="16">
        <v>6.2305295950155796E-3</v>
      </c>
      <c r="BE262" s="16">
        <v>5.9701492537313397E-2</v>
      </c>
      <c r="BF262" s="16"/>
      <c r="BG262" s="16">
        <v>1.6129032258064498E-2</v>
      </c>
      <c r="BH262" s="16">
        <v>8.1632653061224497E-3</v>
      </c>
      <c r="BI262" s="16">
        <v>2.0270270270270299E-2</v>
      </c>
      <c r="BJ262" s="16">
        <v>0</v>
      </c>
      <c r="BK262" s="16">
        <v>0</v>
      </c>
      <c r="BL262" s="16">
        <v>0</v>
      </c>
    </row>
    <row r="263" spans="2:64" x14ac:dyDescent="0.35">
      <c r="B263" t="s">
        <v>235</v>
      </c>
      <c r="C263" s="16">
        <v>0.51574803149606296</v>
      </c>
      <c r="D263" s="16">
        <v>0.51724137931034497</v>
      </c>
      <c r="E263" s="16">
        <v>0.578125</v>
      </c>
      <c r="F263" s="16">
        <v>0.60638297872340396</v>
      </c>
      <c r="G263" s="16">
        <v>0.50920245398773001</v>
      </c>
      <c r="H263" s="16">
        <v>0.443037974683544</v>
      </c>
      <c r="I263" s="16"/>
      <c r="J263" s="16">
        <v>0.49650349650349701</v>
      </c>
      <c r="K263" s="16">
        <v>0.54298642533936603</v>
      </c>
      <c r="L263" s="16"/>
      <c r="M263" s="16">
        <v>0.54605263157894701</v>
      </c>
      <c r="N263" s="16">
        <v>0.48</v>
      </c>
      <c r="O263" s="16">
        <v>0.5</v>
      </c>
      <c r="P263" s="16">
        <v>0.45</v>
      </c>
      <c r="Q263" s="16"/>
      <c r="R263" s="16">
        <v>0.56799999999999995</v>
      </c>
      <c r="S263" s="16">
        <v>0.54320987654320996</v>
      </c>
      <c r="T263" s="16">
        <v>0.41176470588235298</v>
      </c>
      <c r="U263" s="16">
        <v>0.54166666666666696</v>
      </c>
      <c r="V263" s="16"/>
      <c r="W263" s="16">
        <v>0.62162162162162204</v>
      </c>
      <c r="X263" s="16">
        <v>0.47422680412371099</v>
      </c>
      <c r="Y263" s="16">
        <v>0.5</v>
      </c>
      <c r="Z263" s="16">
        <v>0.41304347826087001</v>
      </c>
      <c r="AA263" s="16">
        <v>0.59459459459459496</v>
      </c>
      <c r="AB263" s="16">
        <v>0.57142857142857095</v>
      </c>
      <c r="AC263" s="16">
        <v>0.40816326530612201</v>
      </c>
      <c r="AD263" s="16">
        <v>0.61111111111111105</v>
      </c>
      <c r="AE263" s="16">
        <v>0.42857142857142899</v>
      </c>
      <c r="AF263" s="16">
        <v>0.5</v>
      </c>
      <c r="AG263" s="16">
        <v>0.65</v>
      </c>
      <c r="AH263" s="16">
        <v>0.66666666666666696</v>
      </c>
      <c r="AI263" s="16"/>
      <c r="AJ263" s="16">
        <v>0.50746268656716398</v>
      </c>
      <c r="AK263" s="16">
        <v>0.52</v>
      </c>
      <c r="AL263" s="16">
        <v>0.45977011494252901</v>
      </c>
      <c r="AM263" s="16">
        <v>0.64893617021276595</v>
      </c>
      <c r="AN263" s="16">
        <v>0.51851851851851805</v>
      </c>
      <c r="AO263" s="16"/>
      <c r="AP263" s="16">
        <v>0.51104972375690605</v>
      </c>
      <c r="AQ263" s="16">
        <v>0.52</v>
      </c>
      <c r="AR263" s="16">
        <v>0.57142857142857095</v>
      </c>
      <c r="AS263" s="16"/>
      <c r="AT263" s="16">
        <v>0.57575757575757602</v>
      </c>
      <c r="AU263" s="16">
        <v>0.49517684887459801</v>
      </c>
      <c r="AV263" s="16">
        <v>0.48888888888888898</v>
      </c>
      <c r="AW263" s="16">
        <v>0.5</v>
      </c>
      <c r="AX263" s="16"/>
      <c r="AY263" s="16">
        <v>0.59459459459459496</v>
      </c>
      <c r="AZ263" s="16">
        <v>0.50955414012738898</v>
      </c>
      <c r="BA263" s="16"/>
      <c r="BB263" s="16">
        <v>0.55555555555555602</v>
      </c>
      <c r="BC263" s="16">
        <v>0.58333333333333304</v>
      </c>
      <c r="BD263" s="16">
        <v>0.49221183800623097</v>
      </c>
      <c r="BE263" s="16">
        <v>0.52238805970149205</v>
      </c>
      <c r="BF263" s="16"/>
      <c r="BG263" s="16">
        <v>0.56451612903225801</v>
      </c>
      <c r="BH263" s="16">
        <v>0.522448979591837</v>
      </c>
      <c r="BI263" s="16">
        <v>0.46621621621621601</v>
      </c>
      <c r="BJ263" s="16">
        <v>0.60869565217391297</v>
      </c>
      <c r="BK263" s="16">
        <v>0.55555555555555602</v>
      </c>
      <c r="BL263" s="16">
        <v>0.33333333333333298</v>
      </c>
    </row>
    <row r="264" spans="2:64" x14ac:dyDescent="0.35">
      <c r="B264" t="s">
        <v>236</v>
      </c>
      <c r="C264" s="16">
        <v>0.21653543307086601</v>
      </c>
      <c r="D264" s="16">
        <v>0.31034482758620702</v>
      </c>
      <c r="E264" s="16">
        <v>0.1875</v>
      </c>
      <c r="F264" s="16">
        <v>0.20212765957446799</v>
      </c>
      <c r="G264" s="16">
        <v>0.23312883435582801</v>
      </c>
      <c r="H264" s="16">
        <v>0.20253164556962</v>
      </c>
      <c r="I264" s="16"/>
      <c r="J264" s="16">
        <v>0.20979020979021001</v>
      </c>
      <c r="K264" s="16">
        <v>0.22171945701357501</v>
      </c>
      <c r="L264" s="16"/>
      <c r="M264" s="16">
        <v>0.22697368421052599</v>
      </c>
      <c r="N264" s="16">
        <v>0.23</v>
      </c>
      <c r="O264" s="16">
        <v>0.116666666666667</v>
      </c>
      <c r="P264" s="16">
        <v>0.22500000000000001</v>
      </c>
      <c r="Q264" s="16"/>
      <c r="R264" s="16">
        <v>0.184</v>
      </c>
      <c r="S264" s="16">
        <v>0.24691358024691401</v>
      </c>
      <c r="T264" s="16">
        <v>0.24836601307189499</v>
      </c>
      <c r="U264" s="16">
        <v>0.25</v>
      </c>
      <c r="V264" s="16"/>
      <c r="W264" s="16">
        <v>0.14864864864864899</v>
      </c>
      <c r="X264" s="16">
        <v>0.23711340206185599</v>
      </c>
      <c r="Y264" s="16">
        <v>0.230769230769231</v>
      </c>
      <c r="Z264" s="16">
        <v>0.26086956521739102</v>
      </c>
      <c r="AA264" s="16">
        <v>0.27027027027027001</v>
      </c>
      <c r="AB264" s="16">
        <v>0.183673469387755</v>
      </c>
      <c r="AC264" s="16">
        <v>0.28571428571428598</v>
      </c>
      <c r="AD264" s="16">
        <v>5.5555555555555601E-2</v>
      </c>
      <c r="AE264" s="16">
        <v>0.28571428571428598</v>
      </c>
      <c r="AF264" s="16">
        <v>0.14285714285714299</v>
      </c>
      <c r="AG264" s="16">
        <v>0.2</v>
      </c>
      <c r="AH264" s="16">
        <v>0</v>
      </c>
      <c r="AI264" s="16"/>
      <c r="AJ264" s="16">
        <v>0.17910447761194001</v>
      </c>
      <c r="AK264" s="16">
        <v>0.16</v>
      </c>
      <c r="AL264" s="16">
        <v>0.25862068965517199</v>
      </c>
      <c r="AM264" s="16">
        <v>0.19148936170212799</v>
      </c>
      <c r="AN264" s="16">
        <v>0.296296296296296</v>
      </c>
      <c r="AO264" s="16"/>
      <c r="AP264" s="16">
        <v>0.207182320441989</v>
      </c>
      <c r="AQ264" s="16">
        <v>0.26400000000000001</v>
      </c>
      <c r="AR264" s="16">
        <v>9.5238095238095205E-2</v>
      </c>
      <c r="AS264" s="16"/>
      <c r="AT264" s="16">
        <v>0.21212121212121199</v>
      </c>
      <c r="AU264" s="16">
        <v>0.221864951768489</v>
      </c>
      <c r="AV264" s="16">
        <v>0.2</v>
      </c>
      <c r="AW264" s="16">
        <v>0.2</v>
      </c>
      <c r="AX264" s="16"/>
      <c r="AY264" s="16">
        <v>0.18918918918918901</v>
      </c>
      <c r="AZ264" s="16">
        <v>0.218683651804671</v>
      </c>
      <c r="BA264" s="16"/>
      <c r="BB264" s="16">
        <v>0.16666666666666699</v>
      </c>
      <c r="BC264" s="16">
        <v>0.202380952380952</v>
      </c>
      <c r="BD264" s="16">
        <v>0.23987538940809999</v>
      </c>
      <c r="BE264" s="16">
        <v>0.14925373134328401</v>
      </c>
      <c r="BF264" s="16"/>
      <c r="BG264" s="16">
        <v>0.209677419354839</v>
      </c>
      <c r="BH264" s="16">
        <v>0.240816326530612</v>
      </c>
      <c r="BI264" s="16">
        <v>0.195945945945946</v>
      </c>
      <c r="BJ264" s="16">
        <v>8.6956521739130405E-2</v>
      </c>
      <c r="BK264" s="16">
        <v>0.25925925925925902</v>
      </c>
      <c r="BL264" s="16">
        <v>0</v>
      </c>
    </row>
    <row r="265" spans="2:64" x14ac:dyDescent="0.35">
      <c r="B265" t="s">
        <v>237</v>
      </c>
      <c r="C265" s="16">
        <v>0.29921259842519699</v>
      </c>
      <c r="D265" s="16">
        <v>0.20689655172413801</v>
      </c>
      <c r="E265" s="16">
        <v>0.390625</v>
      </c>
      <c r="F265" s="16">
        <v>0.40425531914893598</v>
      </c>
      <c r="G265" s="16">
        <v>0.27607361963190202</v>
      </c>
      <c r="H265" s="16">
        <v>0.240506329113924</v>
      </c>
      <c r="I265" s="16"/>
      <c r="J265" s="16">
        <v>0.286713286713287</v>
      </c>
      <c r="K265" s="16">
        <v>0.32126696832579199</v>
      </c>
      <c r="L265" s="16"/>
      <c r="M265" s="16">
        <v>0.31907894736842102</v>
      </c>
      <c r="N265" s="16">
        <v>0.25</v>
      </c>
      <c r="O265" s="16">
        <v>0.38333333333333303</v>
      </c>
      <c r="P265" s="16">
        <v>0.22500000000000001</v>
      </c>
      <c r="Q265" s="16"/>
      <c r="R265" s="16">
        <v>0.38400000000000001</v>
      </c>
      <c r="S265" s="16">
        <v>0.296296296296296</v>
      </c>
      <c r="T265" s="16">
        <v>0.16339869281045799</v>
      </c>
      <c r="U265" s="16">
        <v>0.29166666666666702</v>
      </c>
      <c r="V265" s="16"/>
      <c r="W265" s="16">
        <v>0.47297297297297303</v>
      </c>
      <c r="X265" s="16">
        <v>0.23711340206185599</v>
      </c>
      <c r="Y265" s="16">
        <v>0.269230769230769</v>
      </c>
      <c r="Z265" s="16">
        <v>0.15217391304347799</v>
      </c>
      <c r="AA265" s="16">
        <v>0.32432432432432401</v>
      </c>
      <c r="AB265" s="16">
        <v>0.38775510204081598</v>
      </c>
      <c r="AC265" s="16">
        <v>0.122448979591837</v>
      </c>
      <c r="AD265" s="16">
        <v>0.55555555555555602</v>
      </c>
      <c r="AE265" s="16">
        <v>0.14285714285714299</v>
      </c>
      <c r="AF265" s="16">
        <v>0.35714285714285698</v>
      </c>
      <c r="AG265" s="16">
        <v>0.45</v>
      </c>
      <c r="AH265" s="16">
        <v>0.66666666666666696</v>
      </c>
      <c r="AI265" s="16"/>
      <c r="AJ265" s="16">
        <v>0.328358208955224</v>
      </c>
      <c r="AK265" s="16">
        <v>0.36</v>
      </c>
      <c r="AL265" s="16">
        <v>0.20114942528735599</v>
      </c>
      <c r="AM265" s="16">
        <v>0.45744680851063801</v>
      </c>
      <c r="AN265" s="16">
        <v>0.22222222222222199</v>
      </c>
      <c r="AO265" s="16"/>
      <c r="AP265" s="16">
        <v>0.30386740331491702</v>
      </c>
      <c r="AQ265" s="16">
        <v>0.25600000000000001</v>
      </c>
      <c r="AR265" s="16">
        <v>0.476190476190476</v>
      </c>
      <c r="AS265" s="16"/>
      <c r="AT265" s="16">
        <v>0.36363636363636398</v>
      </c>
      <c r="AU265" s="16">
        <v>0.27331189710610898</v>
      </c>
      <c r="AV265" s="16">
        <v>0.28888888888888897</v>
      </c>
      <c r="AW265" s="16">
        <v>0.3</v>
      </c>
      <c r="AX265" s="16"/>
      <c r="AY265" s="16">
        <v>0.40540540540540498</v>
      </c>
      <c r="AZ265" s="16">
        <v>0.290870488322718</v>
      </c>
      <c r="BA265" s="16"/>
      <c r="BB265" s="16">
        <v>0.38888888888888901</v>
      </c>
      <c r="BC265" s="16">
        <v>0.38095238095238099</v>
      </c>
      <c r="BD265" s="16">
        <v>0.25233644859813098</v>
      </c>
      <c r="BE265" s="16">
        <v>0.37313432835820898</v>
      </c>
      <c r="BF265" s="16"/>
      <c r="BG265" s="16">
        <v>0.35483870967741898</v>
      </c>
      <c r="BH265" s="16">
        <v>0.28163265306122498</v>
      </c>
      <c r="BI265" s="16">
        <v>0.27027027027027001</v>
      </c>
      <c r="BJ265" s="16">
        <v>0.52173913043478304</v>
      </c>
      <c r="BK265" s="16">
        <v>0.296296296296296</v>
      </c>
      <c r="BL265" s="16">
        <v>0.33333333333333298</v>
      </c>
    </row>
    <row r="266" spans="2:64" x14ac:dyDescent="0.35">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row>
    <row r="267" spans="2:64" x14ac:dyDescent="0.35">
      <c r="B267" s="5" t="s">
        <v>241</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row>
    <row r="268" spans="2:64" x14ac:dyDescent="0.35">
      <c r="B268" s="23" t="s">
        <v>97</v>
      </c>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row>
    <row r="269" spans="2:64" x14ac:dyDescent="0.35">
      <c r="B269" t="s">
        <v>230</v>
      </c>
      <c r="C269" s="16">
        <v>0.16732283464566899</v>
      </c>
      <c r="D269" s="16">
        <v>0.24137931034482801</v>
      </c>
      <c r="E269" s="16">
        <v>0.140625</v>
      </c>
      <c r="F269" s="16">
        <v>0.14893617021276601</v>
      </c>
      <c r="G269" s="16">
        <v>0.159509202453988</v>
      </c>
      <c r="H269" s="16">
        <v>0.183544303797468</v>
      </c>
      <c r="I269" s="16"/>
      <c r="J269" s="16">
        <v>0.16433566433566399</v>
      </c>
      <c r="K269" s="16">
        <v>0.17194570135746601</v>
      </c>
      <c r="L269" s="16"/>
      <c r="M269" s="16">
        <v>0.1875</v>
      </c>
      <c r="N269" s="16">
        <v>0.15</v>
      </c>
      <c r="O269" s="16">
        <v>8.3333333333333301E-2</v>
      </c>
      <c r="P269" s="16">
        <v>0.15</v>
      </c>
      <c r="Q269" s="16"/>
      <c r="R269" s="16">
        <v>0.16800000000000001</v>
      </c>
      <c r="S269" s="16">
        <v>0.209876543209877</v>
      </c>
      <c r="T269" s="16">
        <v>0.15686274509803899</v>
      </c>
      <c r="U269" s="16">
        <v>8.3333333333333301E-2</v>
      </c>
      <c r="V269" s="16"/>
      <c r="W269" s="16">
        <v>0.108108108108108</v>
      </c>
      <c r="X269" s="16">
        <v>0.19587628865979401</v>
      </c>
      <c r="Y269" s="16">
        <v>0.134615384615385</v>
      </c>
      <c r="Z269" s="16">
        <v>0.19565217391304299</v>
      </c>
      <c r="AA269" s="16">
        <v>0.24324324324324301</v>
      </c>
      <c r="AB269" s="16">
        <v>0.183673469387755</v>
      </c>
      <c r="AC269" s="16">
        <v>0.20408163265306101</v>
      </c>
      <c r="AD269" s="16">
        <v>0.16666666666666699</v>
      </c>
      <c r="AE269" s="16">
        <v>0.14285714285714299</v>
      </c>
      <c r="AF269" s="16">
        <v>0.14285714285714299</v>
      </c>
      <c r="AG269" s="16">
        <v>0.1</v>
      </c>
      <c r="AH269" s="16">
        <v>0</v>
      </c>
      <c r="AI269" s="16"/>
      <c r="AJ269" s="16">
        <v>0.22388059701492499</v>
      </c>
      <c r="AK269" s="16">
        <v>0.16</v>
      </c>
      <c r="AL269" s="16">
        <v>0.17241379310344801</v>
      </c>
      <c r="AM269" s="16">
        <v>0.13829787234042601</v>
      </c>
      <c r="AN269" s="16">
        <v>7.4074074074074098E-2</v>
      </c>
      <c r="AO269" s="16"/>
      <c r="AP269" s="16">
        <v>0.17955801104972399</v>
      </c>
      <c r="AQ269" s="16">
        <v>0.13600000000000001</v>
      </c>
      <c r="AR269" s="16">
        <v>0.14285714285714299</v>
      </c>
      <c r="AS269" s="16"/>
      <c r="AT269" s="16">
        <v>0.14393939393939401</v>
      </c>
      <c r="AU269" s="16">
        <v>0.196141479099678</v>
      </c>
      <c r="AV269" s="16">
        <v>0.11111111111111099</v>
      </c>
      <c r="AW269" s="16">
        <v>0</v>
      </c>
      <c r="AX269" s="16"/>
      <c r="AY269" s="16">
        <v>0.108108108108108</v>
      </c>
      <c r="AZ269" s="16">
        <v>0.17197452229299401</v>
      </c>
      <c r="BA269" s="16"/>
      <c r="BB269" s="16">
        <v>5.5555555555555601E-2</v>
      </c>
      <c r="BC269" s="16">
        <v>0.119047619047619</v>
      </c>
      <c r="BD269" s="16">
        <v>0.18380062305295899</v>
      </c>
      <c r="BE269" s="16">
        <v>0.20895522388059701</v>
      </c>
      <c r="BF269" s="16"/>
      <c r="BG269" s="16">
        <v>0.225806451612903</v>
      </c>
      <c r="BH269" s="16">
        <v>0.183673469387755</v>
      </c>
      <c r="BI269" s="16">
        <v>0.12837837837837801</v>
      </c>
      <c r="BJ269" s="16">
        <v>0.173913043478261</v>
      </c>
      <c r="BK269" s="16">
        <v>0.11111111111111099</v>
      </c>
      <c r="BL269" s="16">
        <v>0</v>
      </c>
    </row>
    <row r="270" spans="2:64" x14ac:dyDescent="0.35">
      <c r="B270" t="s">
        <v>231</v>
      </c>
      <c r="C270" s="16">
        <v>0.53937007874015797</v>
      </c>
      <c r="D270" s="16">
        <v>0.44827586206896602</v>
      </c>
      <c r="E270" s="16">
        <v>0.578125</v>
      </c>
      <c r="F270" s="16">
        <v>0.51063829787234005</v>
      </c>
      <c r="G270" s="16">
        <v>0.53987730061349704</v>
      </c>
      <c r="H270" s="16">
        <v>0.556962025316456</v>
      </c>
      <c r="I270" s="16"/>
      <c r="J270" s="16">
        <v>0.52447552447552404</v>
      </c>
      <c r="K270" s="16">
        <v>0.56108597285067896</v>
      </c>
      <c r="L270" s="16"/>
      <c r="M270" s="16">
        <v>0.52302631578947401</v>
      </c>
      <c r="N270" s="16">
        <v>0.51</v>
      </c>
      <c r="O270" s="16">
        <v>0.65</v>
      </c>
      <c r="P270" s="16">
        <v>0.6</v>
      </c>
      <c r="Q270" s="16"/>
      <c r="R270" s="16">
        <v>0.52800000000000002</v>
      </c>
      <c r="S270" s="16">
        <v>0.45679012345678999</v>
      </c>
      <c r="T270" s="16">
        <v>0.58823529411764697</v>
      </c>
      <c r="U270" s="16">
        <v>0.625</v>
      </c>
      <c r="V270" s="16"/>
      <c r="W270" s="16">
        <v>0.55405405405405395</v>
      </c>
      <c r="X270" s="16">
        <v>0.51546391752577303</v>
      </c>
      <c r="Y270" s="16">
        <v>0.55769230769230804</v>
      </c>
      <c r="Z270" s="16">
        <v>0.58695652173913004</v>
      </c>
      <c r="AA270" s="16">
        <v>0.48648648648648701</v>
      </c>
      <c r="AB270" s="16">
        <v>0.51020408163265296</v>
      </c>
      <c r="AC270" s="16">
        <v>0.530612244897959</v>
      </c>
      <c r="AD270" s="16">
        <v>0.5</v>
      </c>
      <c r="AE270" s="16">
        <v>0.48571428571428599</v>
      </c>
      <c r="AF270" s="16">
        <v>0.60714285714285698</v>
      </c>
      <c r="AG270" s="16">
        <v>0.6</v>
      </c>
      <c r="AH270" s="16">
        <v>1</v>
      </c>
      <c r="AI270" s="16"/>
      <c r="AJ270" s="16">
        <v>0.537313432835821</v>
      </c>
      <c r="AK270" s="16">
        <v>0.46666666666666701</v>
      </c>
      <c r="AL270" s="16">
        <v>0.53448275862068995</v>
      </c>
      <c r="AM270" s="16">
        <v>0.62765957446808496</v>
      </c>
      <c r="AN270" s="16">
        <v>0.55555555555555602</v>
      </c>
      <c r="AO270" s="16"/>
      <c r="AP270" s="16">
        <v>0.54419889502762397</v>
      </c>
      <c r="AQ270" s="16">
        <v>0.53600000000000003</v>
      </c>
      <c r="AR270" s="16">
        <v>0.476190476190476</v>
      </c>
      <c r="AS270" s="16"/>
      <c r="AT270" s="16">
        <v>0.56818181818181801</v>
      </c>
      <c r="AU270" s="16">
        <v>0.52411575562700996</v>
      </c>
      <c r="AV270" s="16">
        <v>0.57777777777777795</v>
      </c>
      <c r="AW270" s="16">
        <v>0.5</v>
      </c>
      <c r="AX270" s="16"/>
      <c r="AY270" s="16">
        <v>0.51351351351351304</v>
      </c>
      <c r="AZ270" s="16">
        <v>0.54140127388534998</v>
      </c>
      <c r="BA270" s="16"/>
      <c r="BB270" s="16">
        <v>0.63888888888888895</v>
      </c>
      <c r="BC270" s="16">
        <v>0.53571428571428603</v>
      </c>
      <c r="BD270" s="16">
        <v>0.57320872274143297</v>
      </c>
      <c r="BE270" s="16">
        <v>0.328358208955224</v>
      </c>
      <c r="BF270" s="16"/>
      <c r="BG270" s="16">
        <v>0.64516129032258096</v>
      </c>
      <c r="BH270" s="16">
        <v>0.54285714285714304</v>
      </c>
      <c r="BI270" s="16">
        <v>0.50675675675675702</v>
      </c>
      <c r="BJ270" s="16">
        <v>0.565217391304348</v>
      </c>
      <c r="BK270" s="16">
        <v>0.407407407407407</v>
      </c>
      <c r="BL270" s="16">
        <v>0.66666666666666696</v>
      </c>
    </row>
    <row r="271" spans="2:64" x14ac:dyDescent="0.35">
      <c r="B271" t="s">
        <v>232</v>
      </c>
      <c r="C271" s="16">
        <v>0.16141732283464599</v>
      </c>
      <c r="D271" s="16">
        <v>0.10344827586206901</v>
      </c>
      <c r="E271" s="16">
        <v>0.15625</v>
      </c>
      <c r="F271" s="16">
        <v>0.180851063829787</v>
      </c>
      <c r="G271" s="16">
        <v>0.190184049079755</v>
      </c>
      <c r="H271" s="16">
        <v>0.132911392405063</v>
      </c>
      <c r="I271" s="16"/>
      <c r="J271" s="16">
        <v>0.16783216783216801</v>
      </c>
      <c r="K271" s="16">
        <v>0.15384615384615399</v>
      </c>
      <c r="L271" s="16"/>
      <c r="M271" s="16">
        <v>0.17434210526315799</v>
      </c>
      <c r="N271" s="16">
        <v>0.16</v>
      </c>
      <c r="O271" s="16">
        <v>0.15</v>
      </c>
      <c r="P271" s="16">
        <v>7.4999999999999997E-2</v>
      </c>
      <c r="Q271" s="16"/>
      <c r="R271" s="16">
        <v>0.156</v>
      </c>
      <c r="S271" s="16">
        <v>0.209876543209877</v>
      </c>
      <c r="T271" s="16">
        <v>0.13071895424836599</v>
      </c>
      <c r="U271" s="16">
        <v>0.25</v>
      </c>
      <c r="V271" s="16"/>
      <c r="W271" s="16">
        <v>0.20270270270270299</v>
      </c>
      <c r="X271" s="16">
        <v>0.164948453608247</v>
      </c>
      <c r="Y271" s="16">
        <v>0.17307692307692299</v>
      </c>
      <c r="Z271" s="16">
        <v>8.6956521739130405E-2</v>
      </c>
      <c r="AA271" s="16">
        <v>0.21621621621621601</v>
      </c>
      <c r="AB271" s="16">
        <v>0.122448979591837</v>
      </c>
      <c r="AC271" s="16">
        <v>0.102040816326531</v>
      </c>
      <c r="AD271" s="16">
        <v>0.22222222222222199</v>
      </c>
      <c r="AE271" s="16">
        <v>0.22857142857142901</v>
      </c>
      <c r="AF271" s="16">
        <v>0.14285714285714299</v>
      </c>
      <c r="AG271" s="16">
        <v>0.15</v>
      </c>
      <c r="AH271" s="16">
        <v>0</v>
      </c>
      <c r="AI271" s="16"/>
      <c r="AJ271" s="16">
        <v>0.134328358208955</v>
      </c>
      <c r="AK271" s="16">
        <v>0.17333333333333301</v>
      </c>
      <c r="AL271" s="16">
        <v>0.14367816091954</v>
      </c>
      <c r="AM271" s="16">
        <v>0.159574468085106</v>
      </c>
      <c r="AN271" s="16">
        <v>0.18518518518518501</v>
      </c>
      <c r="AO271" s="16"/>
      <c r="AP271" s="16">
        <v>0.143646408839779</v>
      </c>
      <c r="AQ271" s="16">
        <v>0.184</v>
      </c>
      <c r="AR271" s="16">
        <v>0.33333333333333298</v>
      </c>
      <c r="AS271" s="16"/>
      <c r="AT271" s="16">
        <v>0.16666666666666699</v>
      </c>
      <c r="AU271" s="16">
        <v>0.154340836012862</v>
      </c>
      <c r="AV271" s="16">
        <v>0.2</v>
      </c>
      <c r="AW271" s="16">
        <v>0.15</v>
      </c>
      <c r="AX271" s="16"/>
      <c r="AY271" s="16">
        <v>0.21621621621621601</v>
      </c>
      <c r="AZ271" s="16">
        <v>0.15711252653927801</v>
      </c>
      <c r="BA271" s="16"/>
      <c r="BB271" s="16">
        <v>0.22222222222222199</v>
      </c>
      <c r="BC271" s="16">
        <v>0.14285714285714299</v>
      </c>
      <c r="BD271" s="16">
        <v>0.13395638629283499</v>
      </c>
      <c r="BE271" s="16">
        <v>0.28358208955223901</v>
      </c>
      <c r="BF271" s="16"/>
      <c r="BG271" s="16">
        <v>8.0645161290322606E-2</v>
      </c>
      <c r="BH271" s="16">
        <v>0.15102040816326501</v>
      </c>
      <c r="BI271" s="16">
        <v>0.21621621621621601</v>
      </c>
      <c r="BJ271" s="16">
        <v>8.6956521739130405E-2</v>
      </c>
      <c r="BK271" s="16">
        <v>0.18518518518518501</v>
      </c>
      <c r="BL271" s="16">
        <v>0.33333333333333298</v>
      </c>
    </row>
    <row r="272" spans="2:64" x14ac:dyDescent="0.35">
      <c r="B272" t="s">
        <v>233</v>
      </c>
      <c r="C272" s="16">
        <v>8.4645669291338599E-2</v>
      </c>
      <c r="D272" s="16">
        <v>0.20689655172413801</v>
      </c>
      <c r="E272" s="16">
        <v>9.375E-2</v>
      </c>
      <c r="F272" s="16">
        <v>0.14893617021276601</v>
      </c>
      <c r="G272" s="16">
        <v>4.2944785276073601E-2</v>
      </c>
      <c r="H272" s="16">
        <v>6.3291139240506306E-2</v>
      </c>
      <c r="I272" s="16"/>
      <c r="J272" s="16">
        <v>8.3916083916083906E-2</v>
      </c>
      <c r="K272" s="16">
        <v>8.1447963800904993E-2</v>
      </c>
      <c r="L272" s="16"/>
      <c r="M272" s="16">
        <v>8.8815789473684195E-2</v>
      </c>
      <c r="N272" s="16">
        <v>0.1</v>
      </c>
      <c r="O272" s="16">
        <v>0.05</v>
      </c>
      <c r="P272" s="16">
        <v>7.4999999999999997E-2</v>
      </c>
      <c r="Q272" s="16"/>
      <c r="R272" s="16">
        <v>0.108</v>
      </c>
      <c r="S272" s="16">
        <v>7.4074074074074098E-2</v>
      </c>
      <c r="T272" s="16">
        <v>6.5359477124182996E-2</v>
      </c>
      <c r="U272" s="16">
        <v>0</v>
      </c>
      <c r="V272" s="16"/>
      <c r="W272" s="16">
        <v>8.1081081081081099E-2</v>
      </c>
      <c r="X272" s="16">
        <v>4.1237113402061903E-2</v>
      </c>
      <c r="Y272" s="16">
        <v>3.8461538461538498E-2</v>
      </c>
      <c r="Z272" s="16">
        <v>6.5217391304347797E-2</v>
      </c>
      <c r="AA272" s="16">
        <v>5.4054054054054099E-2</v>
      </c>
      <c r="AB272" s="16">
        <v>0.14285714285714299</v>
      </c>
      <c r="AC272" s="16">
        <v>0.14285714285714299</v>
      </c>
      <c r="AD272" s="16">
        <v>0.11111111111111099</v>
      </c>
      <c r="AE272" s="16">
        <v>0.14285714285714299</v>
      </c>
      <c r="AF272" s="16">
        <v>7.1428571428571397E-2</v>
      </c>
      <c r="AG272" s="16">
        <v>0.15</v>
      </c>
      <c r="AH272" s="16">
        <v>0</v>
      </c>
      <c r="AI272" s="16"/>
      <c r="AJ272" s="16">
        <v>7.4626865671641798E-2</v>
      </c>
      <c r="AK272" s="16">
        <v>0.08</v>
      </c>
      <c r="AL272" s="16">
        <v>0.109195402298851</v>
      </c>
      <c r="AM272" s="16">
        <v>5.31914893617021E-2</v>
      </c>
      <c r="AN272" s="16">
        <v>0.148148148148148</v>
      </c>
      <c r="AO272" s="16"/>
      <c r="AP272" s="16">
        <v>8.8397790055248601E-2</v>
      </c>
      <c r="AQ272" s="16">
        <v>0.08</v>
      </c>
      <c r="AR272" s="16">
        <v>4.7619047619047603E-2</v>
      </c>
      <c r="AS272" s="16"/>
      <c r="AT272" s="16">
        <v>9.8484848484848495E-2</v>
      </c>
      <c r="AU272" s="16">
        <v>8.3601286173633396E-2</v>
      </c>
      <c r="AV272" s="16">
        <v>6.6666666666666693E-2</v>
      </c>
      <c r="AW272" s="16">
        <v>0.05</v>
      </c>
      <c r="AX272" s="16"/>
      <c r="AY272" s="16">
        <v>0.108108108108108</v>
      </c>
      <c r="AZ272" s="16">
        <v>8.2802547770700605E-2</v>
      </c>
      <c r="BA272" s="16"/>
      <c r="BB272" s="16">
        <v>8.3333333333333301E-2</v>
      </c>
      <c r="BC272" s="16">
        <v>9.5238095238095205E-2</v>
      </c>
      <c r="BD272" s="16">
        <v>8.7227414330218106E-2</v>
      </c>
      <c r="BE272" s="16">
        <v>5.9701492537313397E-2</v>
      </c>
      <c r="BF272" s="16"/>
      <c r="BG272" s="16">
        <v>1.6129032258064498E-2</v>
      </c>
      <c r="BH272" s="16">
        <v>8.9795918367346905E-2</v>
      </c>
      <c r="BI272" s="16">
        <v>8.7837837837837801E-2</v>
      </c>
      <c r="BJ272" s="16">
        <v>8.6956521739130405E-2</v>
      </c>
      <c r="BK272" s="16">
        <v>0.18518518518518501</v>
      </c>
      <c r="BL272" s="16">
        <v>0</v>
      </c>
    </row>
    <row r="273" spans="2:64" x14ac:dyDescent="0.35">
      <c r="B273" t="s">
        <v>234</v>
      </c>
      <c r="C273" s="16">
        <v>3.1496062992125998E-2</v>
      </c>
      <c r="D273" s="16">
        <v>0</v>
      </c>
      <c r="E273" s="16">
        <v>3.125E-2</v>
      </c>
      <c r="F273" s="16">
        <v>1.0638297872340399E-2</v>
      </c>
      <c r="G273" s="16">
        <v>4.9079754601227002E-2</v>
      </c>
      <c r="H273" s="16">
        <v>3.1645569620253201E-2</v>
      </c>
      <c r="I273" s="16"/>
      <c r="J273" s="16">
        <v>3.8461538461538498E-2</v>
      </c>
      <c r="K273" s="16">
        <v>2.2624434389140299E-2</v>
      </c>
      <c r="L273" s="16"/>
      <c r="M273" s="16">
        <v>2.6315789473684199E-2</v>
      </c>
      <c r="N273" s="16">
        <v>0.05</v>
      </c>
      <c r="O273" s="16">
        <v>1.6666666666666701E-2</v>
      </c>
      <c r="P273" s="16">
        <v>0.05</v>
      </c>
      <c r="Q273" s="16"/>
      <c r="R273" s="16">
        <v>2.8000000000000001E-2</v>
      </c>
      <c r="S273" s="16">
        <v>4.9382716049382699E-2</v>
      </c>
      <c r="T273" s="16">
        <v>2.61437908496732E-2</v>
      </c>
      <c r="U273" s="16">
        <v>4.1666666666666699E-2</v>
      </c>
      <c r="V273" s="16"/>
      <c r="W273" s="16">
        <v>2.7027027027027001E-2</v>
      </c>
      <c r="X273" s="16">
        <v>7.2164948453608199E-2</v>
      </c>
      <c r="Y273" s="16">
        <v>5.7692307692307702E-2</v>
      </c>
      <c r="Z273" s="16">
        <v>4.3478260869565202E-2</v>
      </c>
      <c r="AA273" s="16">
        <v>0</v>
      </c>
      <c r="AB273" s="16">
        <v>2.04081632653061E-2</v>
      </c>
      <c r="AC273" s="16">
        <v>2.04081632653061E-2</v>
      </c>
      <c r="AD273" s="16">
        <v>0</v>
      </c>
      <c r="AE273" s="16">
        <v>0</v>
      </c>
      <c r="AF273" s="16">
        <v>0</v>
      </c>
      <c r="AG273" s="16">
        <v>0</v>
      </c>
      <c r="AH273" s="16">
        <v>0</v>
      </c>
      <c r="AI273" s="16"/>
      <c r="AJ273" s="16">
        <v>2.9850746268656699E-2</v>
      </c>
      <c r="AK273" s="16">
        <v>5.3333333333333302E-2</v>
      </c>
      <c r="AL273" s="16">
        <v>3.4482758620689703E-2</v>
      </c>
      <c r="AM273" s="16">
        <v>2.1276595744680899E-2</v>
      </c>
      <c r="AN273" s="16">
        <v>3.7037037037037E-2</v>
      </c>
      <c r="AO273" s="16"/>
      <c r="AP273" s="16">
        <v>2.4861878453038701E-2</v>
      </c>
      <c r="AQ273" s="16">
        <v>5.6000000000000001E-2</v>
      </c>
      <c r="AR273" s="16">
        <v>0</v>
      </c>
      <c r="AS273" s="16"/>
      <c r="AT273" s="16">
        <v>1.5151515151515201E-2</v>
      </c>
      <c r="AU273" s="16">
        <v>3.2154340836012901E-2</v>
      </c>
      <c r="AV273" s="16">
        <v>4.4444444444444398E-2</v>
      </c>
      <c r="AW273" s="16">
        <v>0.1</v>
      </c>
      <c r="AX273" s="16"/>
      <c r="AY273" s="16">
        <v>2.7027027027027001E-2</v>
      </c>
      <c r="AZ273" s="16">
        <v>3.1847133757961797E-2</v>
      </c>
      <c r="BA273" s="16"/>
      <c r="BB273" s="16">
        <v>0</v>
      </c>
      <c r="BC273" s="16">
        <v>9.5238095238095205E-2</v>
      </c>
      <c r="BD273" s="16">
        <v>1.5576323987538899E-2</v>
      </c>
      <c r="BE273" s="16">
        <v>4.47761194029851E-2</v>
      </c>
      <c r="BF273" s="16"/>
      <c r="BG273" s="16">
        <v>1.6129032258064498E-2</v>
      </c>
      <c r="BH273" s="16">
        <v>2.04081632653061E-2</v>
      </c>
      <c r="BI273" s="16">
        <v>4.0540540540540501E-2</v>
      </c>
      <c r="BJ273" s="16">
        <v>8.6956521739130405E-2</v>
      </c>
      <c r="BK273" s="16">
        <v>7.4074074074074098E-2</v>
      </c>
      <c r="BL273" s="16">
        <v>0</v>
      </c>
    </row>
    <row r="274" spans="2:64" x14ac:dyDescent="0.35">
      <c r="B274" t="s">
        <v>159</v>
      </c>
      <c r="C274" s="16">
        <v>1.5748031496062999E-2</v>
      </c>
      <c r="D274" s="16">
        <v>0</v>
      </c>
      <c r="E274" s="16">
        <v>0</v>
      </c>
      <c r="F274" s="16">
        <v>0</v>
      </c>
      <c r="G274" s="16">
        <v>1.84049079754601E-2</v>
      </c>
      <c r="H274" s="16">
        <v>3.1645569620253201E-2</v>
      </c>
      <c r="I274" s="16"/>
      <c r="J274" s="16">
        <v>2.0979020979021001E-2</v>
      </c>
      <c r="K274" s="16">
        <v>9.0497737556561094E-3</v>
      </c>
      <c r="L274" s="16"/>
      <c r="M274" s="16">
        <v>0</v>
      </c>
      <c r="N274" s="16">
        <v>0.03</v>
      </c>
      <c r="O274" s="16">
        <v>0.05</v>
      </c>
      <c r="P274" s="16">
        <v>0.05</v>
      </c>
      <c r="Q274" s="16"/>
      <c r="R274" s="16">
        <v>1.2E-2</v>
      </c>
      <c r="S274" s="16">
        <v>0</v>
      </c>
      <c r="T274" s="16">
        <v>3.2679738562091498E-2</v>
      </c>
      <c r="U274" s="16">
        <v>0</v>
      </c>
      <c r="V274" s="16"/>
      <c r="W274" s="16">
        <v>2.7027027027027001E-2</v>
      </c>
      <c r="X274" s="16">
        <v>1.03092783505155E-2</v>
      </c>
      <c r="Y274" s="16">
        <v>3.8461538461538498E-2</v>
      </c>
      <c r="Z274" s="16">
        <v>2.1739130434782601E-2</v>
      </c>
      <c r="AA274" s="16">
        <v>0</v>
      </c>
      <c r="AB274" s="16">
        <v>2.04081632653061E-2</v>
      </c>
      <c r="AC274" s="16">
        <v>0</v>
      </c>
      <c r="AD274" s="16">
        <v>0</v>
      </c>
      <c r="AE274" s="16">
        <v>0</v>
      </c>
      <c r="AF274" s="16">
        <v>3.5714285714285698E-2</v>
      </c>
      <c r="AG274" s="16">
        <v>0</v>
      </c>
      <c r="AH274" s="16">
        <v>0</v>
      </c>
      <c r="AI274" s="16"/>
      <c r="AJ274" s="16">
        <v>0</v>
      </c>
      <c r="AK274" s="16">
        <v>6.6666666666666693E-2</v>
      </c>
      <c r="AL274" s="16">
        <v>5.74712643678161E-3</v>
      </c>
      <c r="AM274" s="16">
        <v>0</v>
      </c>
      <c r="AN274" s="16">
        <v>0</v>
      </c>
      <c r="AO274" s="16"/>
      <c r="AP274" s="16">
        <v>1.93370165745856E-2</v>
      </c>
      <c r="AQ274" s="16">
        <v>8.0000000000000002E-3</v>
      </c>
      <c r="AR274" s="16">
        <v>0</v>
      </c>
      <c r="AS274" s="16"/>
      <c r="AT274" s="16">
        <v>7.5757575757575803E-3</v>
      </c>
      <c r="AU274" s="16">
        <v>9.6463022508038593E-3</v>
      </c>
      <c r="AV274" s="16">
        <v>0</v>
      </c>
      <c r="AW274" s="16">
        <v>0.2</v>
      </c>
      <c r="AX274" s="16"/>
      <c r="AY274" s="16">
        <v>2.7027027027027001E-2</v>
      </c>
      <c r="AZ274" s="16">
        <v>1.4861995753715501E-2</v>
      </c>
      <c r="BA274" s="16"/>
      <c r="BB274" s="16">
        <v>0</v>
      </c>
      <c r="BC274" s="16">
        <v>1.1904761904761901E-2</v>
      </c>
      <c r="BD274" s="16">
        <v>6.2305295950155796E-3</v>
      </c>
      <c r="BE274" s="16">
        <v>7.4626865671641798E-2</v>
      </c>
      <c r="BF274" s="16"/>
      <c r="BG274" s="16">
        <v>1.6129032258064498E-2</v>
      </c>
      <c r="BH274" s="16">
        <v>1.2244897959183701E-2</v>
      </c>
      <c r="BI274" s="16">
        <v>2.0270270270270299E-2</v>
      </c>
      <c r="BJ274" s="16">
        <v>0</v>
      </c>
      <c r="BK274" s="16">
        <v>3.7037037037037E-2</v>
      </c>
      <c r="BL274" s="16">
        <v>0</v>
      </c>
    </row>
    <row r="275" spans="2:64" x14ac:dyDescent="0.35">
      <c r="B275" t="s">
        <v>235</v>
      </c>
      <c r="C275" s="16">
        <v>0.70669291338582696</v>
      </c>
      <c r="D275" s="16">
        <v>0.68965517241379304</v>
      </c>
      <c r="E275" s="16">
        <v>0.71875</v>
      </c>
      <c r="F275" s="16">
        <v>0.659574468085106</v>
      </c>
      <c r="G275" s="16">
        <v>0.69938650306748495</v>
      </c>
      <c r="H275" s="16">
        <v>0.740506329113924</v>
      </c>
      <c r="I275" s="16"/>
      <c r="J275" s="16">
        <v>0.68881118881118897</v>
      </c>
      <c r="K275" s="16">
        <v>0.73303167420814497</v>
      </c>
      <c r="L275" s="16"/>
      <c r="M275" s="16">
        <v>0.71052631578947401</v>
      </c>
      <c r="N275" s="16">
        <v>0.66</v>
      </c>
      <c r="O275" s="16">
        <v>0.73333333333333295</v>
      </c>
      <c r="P275" s="16">
        <v>0.75</v>
      </c>
      <c r="Q275" s="16"/>
      <c r="R275" s="16">
        <v>0.69599999999999995</v>
      </c>
      <c r="S275" s="16">
        <v>0.66666666666666696</v>
      </c>
      <c r="T275" s="16">
        <v>0.74509803921568596</v>
      </c>
      <c r="U275" s="16">
        <v>0.70833333333333304</v>
      </c>
      <c r="V275" s="16"/>
      <c r="W275" s="16">
        <v>0.66216216216216195</v>
      </c>
      <c r="X275" s="16">
        <v>0.71134020618556704</v>
      </c>
      <c r="Y275" s="16">
        <v>0.69230769230769196</v>
      </c>
      <c r="Z275" s="16">
        <v>0.78260869565217395</v>
      </c>
      <c r="AA275" s="16">
        <v>0.72972972972973005</v>
      </c>
      <c r="AB275" s="16">
        <v>0.69387755102040805</v>
      </c>
      <c r="AC275" s="16">
        <v>0.73469387755102</v>
      </c>
      <c r="AD275" s="16">
        <v>0.66666666666666696</v>
      </c>
      <c r="AE275" s="16">
        <v>0.628571428571429</v>
      </c>
      <c r="AF275" s="16">
        <v>0.75</v>
      </c>
      <c r="AG275" s="16">
        <v>0.7</v>
      </c>
      <c r="AH275" s="16">
        <v>1</v>
      </c>
      <c r="AI275" s="16"/>
      <c r="AJ275" s="16">
        <v>0.76119402985074602</v>
      </c>
      <c r="AK275" s="16">
        <v>0.62666666666666704</v>
      </c>
      <c r="AL275" s="16">
        <v>0.70689655172413801</v>
      </c>
      <c r="AM275" s="16">
        <v>0.76595744680851097</v>
      </c>
      <c r="AN275" s="16">
        <v>0.62962962962962998</v>
      </c>
      <c r="AO275" s="16"/>
      <c r="AP275" s="16">
        <v>0.72375690607734799</v>
      </c>
      <c r="AQ275" s="16">
        <v>0.67200000000000004</v>
      </c>
      <c r="AR275" s="16">
        <v>0.61904761904761896</v>
      </c>
      <c r="AS275" s="16"/>
      <c r="AT275" s="16">
        <v>0.71212121212121204</v>
      </c>
      <c r="AU275" s="16">
        <v>0.72025723472668801</v>
      </c>
      <c r="AV275" s="16">
        <v>0.68888888888888899</v>
      </c>
      <c r="AW275" s="16">
        <v>0.5</v>
      </c>
      <c r="AX275" s="16"/>
      <c r="AY275" s="16">
        <v>0.62162162162162204</v>
      </c>
      <c r="AZ275" s="16">
        <v>0.71337579617834401</v>
      </c>
      <c r="BA275" s="16"/>
      <c r="BB275" s="16">
        <v>0.69444444444444398</v>
      </c>
      <c r="BC275" s="16">
        <v>0.65476190476190499</v>
      </c>
      <c r="BD275" s="16">
        <v>0.75700934579439205</v>
      </c>
      <c r="BE275" s="16">
        <v>0.537313432835821</v>
      </c>
      <c r="BF275" s="16"/>
      <c r="BG275" s="16">
        <v>0.87096774193548399</v>
      </c>
      <c r="BH275" s="16">
        <v>0.72653061224489801</v>
      </c>
      <c r="BI275" s="16">
        <v>0.63513513513513498</v>
      </c>
      <c r="BJ275" s="16">
        <v>0.73913043478260898</v>
      </c>
      <c r="BK275" s="16">
        <v>0.51851851851851805</v>
      </c>
      <c r="BL275" s="16">
        <v>0.66666666666666696</v>
      </c>
    </row>
    <row r="276" spans="2:64" x14ac:dyDescent="0.35">
      <c r="B276" t="s">
        <v>236</v>
      </c>
      <c r="C276" s="16">
        <v>0.116141732283465</v>
      </c>
      <c r="D276" s="16">
        <v>0.20689655172413801</v>
      </c>
      <c r="E276" s="16">
        <v>0.125</v>
      </c>
      <c r="F276" s="16">
        <v>0.159574468085106</v>
      </c>
      <c r="G276" s="16">
        <v>9.2024539877300596E-2</v>
      </c>
      <c r="H276" s="16">
        <v>9.49367088607595E-2</v>
      </c>
      <c r="I276" s="16"/>
      <c r="J276" s="16">
        <v>0.12237762237762199</v>
      </c>
      <c r="K276" s="16">
        <v>0.104072398190045</v>
      </c>
      <c r="L276" s="16"/>
      <c r="M276" s="16">
        <v>0.115131578947368</v>
      </c>
      <c r="N276" s="16">
        <v>0.15</v>
      </c>
      <c r="O276" s="16">
        <v>6.6666666666666693E-2</v>
      </c>
      <c r="P276" s="16">
        <v>0.125</v>
      </c>
      <c r="Q276" s="16"/>
      <c r="R276" s="16">
        <v>0.13600000000000001</v>
      </c>
      <c r="S276" s="16">
        <v>0.12345679012345701</v>
      </c>
      <c r="T276" s="16">
        <v>9.1503267973856203E-2</v>
      </c>
      <c r="U276" s="16">
        <v>4.1666666666666699E-2</v>
      </c>
      <c r="V276" s="16"/>
      <c r="W276" s="16">
        <v>0.108108108108108</v>
      </c>
      <c r="X276" s="16">
        <v>0.11340206185567001</v>
      </c>
      <c r="Y276" s="16">
        <v>9.6153846153846201E-2</v>
      </c>
      <c r="Z276" s="16">
        <v>0.108695652173913</v>
      </c>
      <c r="AA276" s="16">
        <v>5.4054054054054099E-2</v>
      </c>
      <c r="AB276" s="16">
        <v>0.16326530612244899</v>
      </c>
      <c r="AC276" s="16">
        <v>0.16326530612244899</v>
      </c>
      <c r="AD276" s="16">
        <v>0.11111111111111099</v>
      </c>
      <c r="AE276" s="16">
        <v>0.14285714285714299</v>
      </c>
      <c r="AF276" s="16">
        <v>7.1428571428571397E-2</v>
      </c>
      <c r="AG276" s="16">
        <v>0.15</v>
      </c>
      <c r="AH276" s="16">
        <v>0</v>
      </c>
      <c r="AI276" s="16"/>
      <c r="AJ276" s="16">
        <v>0.104477611940299</v>
      </c>
      <c r="AK276" s="16">
        <v>0.133333333333333</v>
      </c>
      <c r="AL276" s="16">
        <v>0.14367816091954</v>
      </c>
      <c r="AM276" s="16">
        <v>7.4468085106383003E-2</v>
      </c>
      <c r="AN276" s="16">
        <v>0.18518518518518501</v>
      </c>
      <c r="AO276" s="16"/>
      <c r="AP276" s="16">
        <v>0.113259668508287</v>
      </c>
      <c r="AQ276" s="16">
        <v>0.13600000000000001</v>
      </c>
      <c r="AR276" s="16">
        <v>4.7619047619047603E-2</v>
      </c>
      <c r="AS276" s="16"/>
      <c r="AT276" s="16">
        <v>0.11363636363636399</v>
      </c>
      <c r="AU276" s="16">
        <v>0.11575562700964601</v>
      </c>
      <c r="AV276" s="16">
        <v>0.11111111111111099</v>
      </c>
      <c r="AW276" s="16">
        <v>0.15</v>
      </c>
      <c r="AX276" s="16"/>
      <c r="AY276" s="16">
        <v>0.135135135135135</v>
      </c>
      <c r="AZ276" s="16">
        <v>0.11464968152866201</v>
      </c>
      <c r="BA276" s="16"/>
      <c r="BB276" s="16">
        <v>8.3333333333333301E-2</v>
      </c>
      <c r="BC276" s="16">
        <v>0.19047619047618999</v>
      </c>
      <c r="BD276" s="16">
        <v>0.10280373831775701</v>
      </c>
      <c r="BE276" s="16">
        <v>0.104477611940299</v>
      </c>
      <c r="BF276" s="16"/>
      <c r="BG276" s="16">
        <v>3.2258064516128997E-2</v>
      </c>
      <c r="BH276" s="16">
        <v>0.11020408163265299</v>
      </c>
      <c r="BI276" s="16">
        <v>0.12837837837837801</v>
      </c>
      <c r="BJ276" s="16">
        <v>0.173913043478261</v>
      </c>
      <c r="BK276" s="16">
        <v>0.25925925925925902</v>
      </c>
      <c r="BL276" s="16">
        <v>0</v>
      </c>
    </row>
    <row r="277" spans="2:64" x14ac:dyDescent="0.35">
      <c r="B277" t="s">
        <v>237</v>
      </c>
      <c r="C277" s="16">
        <v>0.59055118110236204</v>
      </c>
      <c r="D277" s="16">
        <v>0.48275862068965503</v>
      </c>
      <c r="E277" s="16">
        <v>0.59375</v>
      </c>
      <c r="F277" s="16">
        <v>0.5</v>
      </c>
      <c r="G277" s="16">
        <v>0.60736196319018398</v>
      </c>
      <c r="H277" s="16">
        <v>0.645569620253164</v>
      </c>
      <c r="I277" s="16"/>
      <c r="J277" s="16">
        <v>0.56643356643356602</v>
      </c>
      <c r="K277" s="16">
        <v>0.62895927601809998</v>
      </c>
      <c r="L277" s="16"/>
      <c r="M277" s="16">
        <v>0.59539473684210498</v>
      </c>
      <c r="N277" s="16">
        <v>0.51</v>
      </c>
      <c r="O277" s="16">
        <v>0.66666666666666696</v>
      </c>
      <c r="P277" s="16">
        <v>0.625</v>
      </c>
      <c r="Q277" s="16"/>
      <c r="R277" s="16">
        <v>0.56000000000000005</v>
      </c>
      <c r="S277" s="16">
        <v>0.54320987654320996</v>
      </c>
      <c r="T277" s="16">
        <v>0.65359477124182996</v>
      </c>
      <c r="U277" s="16">
        <v>0.66666666666666696</v>
      </c>
      <c r="V277" s="16"/>
      <c r="W277" s="16">
        <v>0.55405405405405395</v>
      </c>
      <c r="X277" s="16">
        <v>0.597938144329897</v>
      </c>
      <c r="Y277" s="16">
        <v>0.59615384615384603</v>
      </c>
      <c r="Z277" s="16">
        <v>0.67391304347826098</v>
      </c>
      <c r="AA277" s="16">
        <v>0.67567567567567599</v>
      </c>
      <c r="AB277" s="16">
        <v>0.530612244897959</v>
      </c>
      <c r="AC277" s="16">
        <v>0.57142857142857195</v>
      </c>
      <c r="AD277" s="16">
        <v>0.55555555555555602</v>
      </c>
      <c r="AE277" s="16">
        <v>0.48571428571428599</v>
      </c>
      <c r="AF277" s="16">
        <v>0.67857142857142905</v>
      </c>
      <c r="AG277" s="16">
        <v>0.55000000000000004</v>
      </c>
      <c r="AH277" s="16">
        <v>1</v>
      </c>
      <c r="AI277" s="16"/>
      <c r="AJ277" s="16">
        <v>0.65671641791044799</v>
      </c>
      <c r="AK277" s="16">
        <v>0.49333333333333301</v>
      </c>
      <c r="AL277" s="16">
        <v>0.56321839080459801</v>
      </c>
      <c r="AM277" s="16">
        <v>0.69148936170212805</v>
      </c>
      <c r="AN277" s="16">
        <v>0.44444444444444398</v>
      </c>
      <c r="AO277" s="16"/>
      <c r="AP277" s="16">
        <v>0.61049723756906105</v>
      </c>
      <c r="AQ277" s="16">
        <v>0.53600000000000003</v>
      </c>
      <c r="AR277" s="16">
        <v>0.57142857142857095</v>
      </c>
      <c r="AS277" s="16"/>
      <c r="AT277" s="16">
        <v>0.59848484848484895</v>
      </c>
      <c r="AU277" s="16">
        <v>0.60450160771704198</v>
      </c>
      <c r="AV277" s="16">
        <v>0.57777777777777795</v>
      </c>
      <c r="AW277" s="16">
        <v>0.35</v>
      </c>
      <c r="AX277" s="16"/>
      <c r="AY277" s="16">
        <v>0.48648648648648601</v>
      </c>
      <c r="AZ277" s="16">
        <v>0.59872611464968195</v>
      </c>
      <c r="BA277" s="16"/>
      <c r="BB277" s="16">
        <v>0.61111111111111105</v>
      </c>
      <c r="BC277" s="16">
        <v>0.46428571428571402</v>
      </c>
      <c r="BD277" s="16">
        <v>0.65420560747663503</v>
      </c>
      <c r="BE277" s="16">
        <v>0.43283582089552203</v>
      </c>
      <c r="BF277" s="16"/>
      <c r="BG277" s="16">
        <v>0.83870967741935498</v>
      </c>
      <c r="BH277" s="16">
        <v>0.61632653061224496</v>
      </c>
      <c r="BI277" s="16">
        <v>0.50675675675675702</v>
      </c>
      <c r="BJ277" s="16">
        <v>0.565217391304348</v>
      </c>
      <c r="BK277" s="16">
        <v>0.25925925925925902</v>
      </c>
      <c r="BL277" s="16">
        <v>0.66666666666666696</v>
      </c>
    </row>
    <row r="278" spans="2:64" x14ac:dyDescent="0.35">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row>
    <row r="279" spans="2:64" x14ac:dyDescent="0.35">
      <c r="B279" s="5" t="s">
        <v>242</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row>
    <row r="280" spans="2:64" x14ac:dyDescent="0.35">
      <c r="B280" s="23" t="s">
        <v>97</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row>
    <row r="281" spans="2:64" x14ac:dyDescent="0.35">
      <c r="B281" t="s">
        <v>230</v>
      </c>
      <c r="C281" s="16">
        <v>7.6771653543307103E-2</v>
      </c>
      <c r="D281" s="16">
        <v>0.17241379310344801</v>
      </c>
      <c r="E281" s="16">
        <v>7.8125E-2</v>
      </c>
      <c r="F281" s="16">
        <v>0.117021276595745</v>
      </c>
      <c r="G281" s="16">
        <v>6.7484662576687102E-2</v>
      </c>
      <c r="H281" s="16">
        <v>4.4303797468354403E-2</v>
      </c>
      <c r="I281" s="16"/>
      <c r="J281" s="16">
        <v>4.8951048951049E-2</v>
      </c>
      <c r="K281" s="16">
        <v>0.113122171945701</v>
      </c>
      <c r="L281" s="16"/>
      <c r="M281" s="16">
        <v>6.9078947368421101E-2</v>
      </c>
      <c r="N281" s="16">
        <v>0.06</v>
      </c>
      <c r="O281" s="16">
        <v>0.116666666666667</v>
      </c>
      <c r="P281" s="16">
        <v>0.1</v>
      </c>
      <c r="Q281" s="16"/>
      <c r="R281" s="16">
        <v>8.4000000000000005E-2</v>
      </c>
      <c r="S281" s="16">
        <v>0.12345679012345701</v>
      </c>
      <c r="T281" s="16">
        <v>3.2679738562091498E-2</v>
      </c>
      <c r="U281" s="16">
        <v>0.125</v>
      </c>
      <c r="V281" s="16"/>
      <c r="W281" s="16">
        <v>0.108108108108108</v>
      </c>
      <c r="X281" s="16">
        <v>4.1237113402061903E-2</v>
      </c>
      <c r="Y281" s="16">
        <v>5.7692307692307702E-2</v>
      </c>
      <c r="Z281" s="16">
        <v>0.15217391304347799</v>
      </c>
      <c r="AA281" s="16">
        <v>8.1081081081081099E-2</v>
      </c>
      <c r="AB281" s="16">
        <v>0.122448979591837</v>
      </c>
      <c r="AC281" s="16">
        <v>4.08163265306122E-2</v>
      </c>
      <c r="AD281" s="16">
        <v>5.5555555555555601E-2</v>
      </c>
      <c r="AE281" s="16">
        <v>2.8571428571428598E-2</v>
      </c>
      <c r="AF281" s="16">
        <v>0.107142857142857</v>
      </c>
      <c r="AG281" s="16">
        <v>0.05</v>
      </c>
      <c r="AH281" s="16">
        <v>0</v>
      </c>
      <c r="AI281" s="16"/>
      <c r="AJ281" s="16">
        <v>8.9552238805970102E-2</v>
      </c>
      <c r="AK281" s="16">
        <v>9.3333333333333296E-2</v>
      </c>
      <c r="AL281" s="16">
        <v>6.3218390804597693E-2</v>
      </c>
      <c r="AM281" s="16">
        <v>7.4468085106383003E-2</v>
      </c>
      <c r="AN281" s="16">
        <v>7.4074074074074098E-2</v>
      </c>
      <c r="AO281" s="16"/>
      <c r="AP281" s="16">
        <v>5.24861878453039E-2</v>
      </c>
      <c r="AQ281" s="16">
        <v>0.14399999999999999</v>
      </c>
      <c r="AR281" s="16">
        <v>9.5238095238095205E-2</v>
      </c>
      <c r="AS281" s="16"/>
      <c r="AT281" s="16">
        <v>9.0909090909090898E-2</v>
      </c>
      <c r="AU281" s="16">
        <v>7.3954983922829606E-2</v>
      </c>
      <c r="AV281" s="16">
        <v>6.6666666666666693E-2</v>
      </c>
      <c r="AW281" s="16">
        <v>0.05</v>
      </c>
      <c r="AX281" s="16"/>
      <c r="AY281" s="16">
        <v>5.4054054054054099E-2</v>
      </c>
      <c r="AZ281" s="16">
        <v>7.8556263269639104E-2</v>
      </c>
      <c r="BA281" s="16"/>
      <c r="BB281" s="16">
        <v>0.13888888888888901</v>
      </c>
      <c r="BC281" s="16">
        <v>4.7619047619047603E-2</v>
      </c>
      <c r="BD281" s="16">
        <v>7.7881619937694699E-2</v>
      </c>
      <c r="BE281" s="16">
        <v>7.4626865671641798E-2</v>
      </c>
      <c r="BF281" s="16"/>
      <c r="BG281" s="16">
        <v>0.14516129032258099</v>
      </c>
      <c r="BH281" s="16">
        <v>7.7551020408163293E-2</v>
      </c>
      <c r="BI281" s="16">
        <v>6.08108108108108E-2</v>
      </c>
      <c r="BJ281" s="16">
        <v>4.3478260869565202E-2</v>
      </c>
      <c r="BK281" s="16">
        <v>3.7037037037037E-2</v>
      </c>
      <c r="BL281" s="16">
        <v>0</v>
      </c>
    </row>
    <row r="282" spans="2:64" x14ac:dyDescent="0.35">
      <c r="B282" t="s">
        <v>231</v>
      </c>
      <c r="C282" s="16">
        <v>0.37204724409448803</v>
      </c>
      <c r="D282" s="16">
        <v>0.48275862068965503</v>
      </c>
      <c r="E282" s="16">
        <v>0.546875</v>
      </c>
      <c r="F282" s="16">
        <v>0.43617021276595702</v>
      </c>
      <c r="G282" s="16">
        <v>0.29447852760736198</v>
      </c>
      <c r="H282" s="16">
        <v>0.322784810126582</v>
      </c>
      <c r="I282" s="16"/>
      <c r="J282" s="16">
        <v>0.32867132867132898</v>
      </c>
      <c r="K282" s="16">
        <v>0.42986425339366502</v>
      </c>
      <c r="L282" s="16"/>
      <c r="M282" s="16">
        <v>0.36842105263157898</v>
      </c>
      <c r="N282" s="16">
        <v>0.36</v>
      </c>
      <c r="O282" s="16">
        <v>0.33333333333333298</v>
      </c>
      <c r="P282" s="16">
        <v>0.47499999999999998</v>
      </c>
      <c r="Q282" s="16"/>
      <c r="R282" s="16">
        <v>0.42</v>
      </c>
      <c r="S282" s="16">
        <v>0.27160493827160498</v>
      </c>
      <c r="T282" s="16">
        <v>0.35947712418300698</v>
      </c>
      <c r="U282" s="16">
        <v>0.29166666666666702</v>
      </c>
      <c r="V282" s="16"/>
      <c r="W282" s="16">
        <v>0.28378378378378399</v>
      </c>
      <c r="X282" s="16">
        <v>0.402061855670103</v>
      </c>
      <c r="Y282" s="16">
        <v>0.44230769230769201</v>
      </c>
      <c r="Z282" s="16">
        <v>0.26086956521739102</v>
      </c>
      <c r="AA282" s="16">
        <v>0.37837837837837801</v>
      </c>
      <c r="AB282" s="16">
        <v>0.34693877551020402</v>
      </c>
      <c r="AC282" s="16">
        <v>0.44897959183673503</v>
      </c>
      <c r="AD282" s="16">
        <v>0.38888888888888901</v>
      </c>
      <c r="AE282" s="16">
        <v>0.45714285714285702</v>
      </c>
      <c r="AF282" s="16">
        <v>0.17857142857142899</v>
      </c>
      <c r="AG282" s="16">
        <v>0.55000000000000004</v>
      </c>
      <c r="AH282" s="16">
        <v>0.66666666666666696</v>
      </c>
      <c r="AI282" s="16"/>
      <c r="AJ282" s="16">
        <v>0.50746268656716398</v>
      </c>
      <c r="AK282" s="16">
        <v>0.34666666666666701</v>
      </c>
      <c r="AL282" s="16">
        <v>0.390804597701149</v>
      </c>
      <c r="AM282" s="16">
        <v>0.28723404255319201</v>
      </c>
      <c r="AN282" s="16">
        <v>0.51851851851851805</v>
      </c>
      <c r="AO282" s="16"/>
      <c r="AP282" s="16">
        <v>0.37292817679557999</v>
      </c>
      <c r="AQ282" s="16">
        <v>0.34399999999999997</v>
      </c>
      <c r="AR282" s="16">
        <v>0.52380952380952395</v>
      </c>
      <c r="AS282" s="16"/>
      <c r="AT282" s="16">
        <v>0.42424242424242398</v>
      </c>
      <c r="AU282" s="16">
        <v>0.33762057877813501</v>
      </c>
      <c r="AV282" s="16">
        <v>0.48888888888888898</v>
      </c>
      <c r="AW282" s="16">
        <v>0.3</v>
      </c>
      <c r="AX282" s="16"/>
      <c r="AY282" s="16">
        <v>0.51351351351351304</v>
      </c>
      <c r="AZ282" s="16">
        <v>0.36093418259023402</v>
      </c>
      <c r="BA282" s="16"/>
      <c r="BB282" s="16">
        <v>0.58333333333333304</v>
      </c>
      <c r="BC282" s="16">
        <v>0.238095238095238</v>
      </c>
      <c r="BD282" s="16">
        <v>0.39252336448598102</v>
      </c>
      <c r="BE282" s="16">
        <v>0.328358208955224</v>
      </c>
      <c r="BF282" s="16"/>
      <c r="BG282" s="16">
        <v>0.35483870967741898</v>
      </c>
      <c r="BH282" s="16">
        <v>0.40816326530612201</v>
      </c>
      <c r="BI282" s="16">
        <v>0.31081081081081102</v>
      </c>
      <c r="BJ282" s="16">
        <v>0.34782608695652201</v>
      </c>
      <c r="BK282" s="16">
        <v>0.407407407407407</v>
      </c>
      <c r="BL282" s="16">
        <v>0.66666666666666696</v>
      </c>
    </row>
    <row r="283" spans="2:64" x14ac:dyDescent="0.35">
      <c r="B283" t="s">
        <v>232</v>
      </c>
      <c r="C283" s="16">
        <v>0.297244094488189</v>
      </c>
      <c r="D283" s="16">
        <v>0.20689655172413801</v>
      </c>
      <c r="E283" s="16">
        <v>0.21875</v>
      </c>
      <c r="F283" s="16">
        <v>0.19148936170212799</v>
      </c>
      <c r="G283" s="16">
        <v>0.32515337423312901</v>
      </c>
      <c r="H283" s="16">
        <v>0.379746835443038</v>
      </c>
      <c r="I283" s="16"/>
      <c r="J283" s="16">
        <v>0.36363636363636398</v>
      </c>
      <c r="K283" s="16">
        <v>0.20814479638009101</v>
      </c>
      <c r="L283" s="16"/>
      <c r="M283" s="16">
        <v>0.31907894736842102</v>
      </c>
      <c r="N283" s="16">
        <v>0.26</v>
      </c>
      <c r="O283" s="16">
        <v>0.25</v>
      </c>
      <c r="P283" s="16">
        <v>0.3</v>
      </c>
      <c r="Q283" s="16"/>
      <c r="R283" s="16">
        <v>0.252</v>
      </c>
      <c r="S283" s="16">
        <v>0.34567901234567899</v>
      </c>
      <c r="T283" s="16">
        <v>0.33986928104575198</v>
      </c>
      <c r="U283" s="16">
        <v>0.33333333333333298</v>
      </c>
      <c r="V283" s="16"/>
      <c r="W283" s="16">
        <v>0.337837837837838</v>
      </c>
      <c r="X283" s="16">
        <v>0.268041237113402</v>
      </c>
      <c r="Y283" s="16">
        <v>0.269230769230769</v>
      </c>
      <c r="Z283" s="16">
        <v>0.30434782608695699</v>
      </c>
      <c r="AA283" s="16">
        <v>0.37837837837837801</v>
      </c>
      <c r="AB283" s="16">
        <v>0.30612244897959201</v>
      </c>
      <c r="AC283" s="16">
        <v>0.22448979591836701</v>
      </c>
      <c r="AD283" s="16">
        <v>0.27777777777777801</v>
      </c>
      <c r="AE283" s="16">
        <v>0.28571428571428598</v>
      </c>
      <c r="AF283" s="16">
        <v>0.35714285714285698</v>
      </c>
      <c r="AG283" s="16">
        <v>0.3</v>
      </c>
      <c r="AH283" s="16">
        <v>0.33333333333333298</v>
      </c>
      <c r="AI283" s="16"/>
      <c r="AJ283" s="16">
        <v>0.238805970149254</v>
      </c>
      <c r="AK283" s="16">
        <v>0.30666666666666698</v>
      </c>
      <c r="AL283" s="16">
        <v>0.30459770114942503</v>
      </c>
      <c r="AM283" s="16">
        <v>0.28723404255319201</v>
      </c>
      <c r="AN283" s="16">
        <v>0.11111111111111099</v>
      </c>
      <c r="AO283" s="16"/>
      <c r="AP283" s="16">
        <v>0.32044198895027598</v>
      </c>
      <c r="AQ283" s="16">
        <v>0.23200000000000001</v>
      </c>
      <c r="AR283" s="16">
        <v>0.28571428571428598</v>
      </c>
      <c r="AS283" s="16"/>
      <c r="AT283" s="16">
        <v>0.25</v>
      </c>
      <c r="AU283" s="16">
        <v>0.32154340836012901</v>
      </c>
      <c r="AV283" s="16">
        <v>0.266666666666667</v>
      </c>
      <c r="AW283" s="16">
        <v>0.3</v>
      </c>
      <c r="AX283" s="16"/>
      <c r="AY283" s="16">
        <v>0.24324324324324301</v>
      </c>
      <c r="AZ283" s="16">
        <v>0.30148619957537198</v>
      </c>
      <c r="BA283" s="16"/>
      <c r="BB283" s="16">
        <v>0.16666666666666699</v>
      </c>
      <c r="BC283" s="16">
        <v>0.214285714285714</v>
      </c>
      <c r="BD283" s="16">
        <v>0.33333333333333298</v>
      </c>
      <c r="BE283" s="16">
        <v>0.29850746268656703</v>
      </c>
      <c r="BF283" s="16"/>
      <c r="BG283" s="16">
        <v>0.225806451612903</v>
      </c>
      <c r="BH283" s="16">
        <v>0.30204081632653101</v>
      </c>
      <c r="BI283" s="16">
        <v>0.36486486486486502</v>
      </c>
      <c r="BJ283" s="16">
        <v>0.26086956521739102</v>
      </c>
      <c r="BK283" s="16">
        <v>7.4074074074074098E-2</v>
      </c>
      <c r="BL283" s="16">
        <v>0.33333333333333298</v>
      </c>
    </row>
    <row r="284" spans="2:64" x14ac:dyDescent="0.35">
      <c r="B284" t="s">
        <v>233</v>
      </c>
      <c r="C284" s="16">
        <v>0.13779527559055099</v>
      </c>
      <c r="D284" s="16">
        <v>0.10344827586206901</v>
      </c>
      <c r="E284" s="16">
        <v>9.375E-2</v>
      </c>
      <c r="F284" s="16">
        <v>0.170212765957447</v>
      </c>
      <c r="G284" s="16">
        <v>0.16564417177914101</v>
      </c>
      <c r="H284" s="16">
        <v>0.113924050632911</v>
      </c>
      <c r="I284" s="16"/>
      <c r="J284" s="16">
        <v>0.12937062937062899</v>
      </c>
      <c r="K284" s="16">
        <v>0.14932126696832601</v>
      </c>
      <c r="L284" s="16"/>
      <c r="M284" s="16">
        <v>0.13815789473684201</v>
      </c>
      <c r="N284" s="16">
        <v>0.16</v>
      </c>
      <c r="O284" s="16">
        <v>0.15</v>
      </c>
      <c r="P284" s="16">
        <v>7.4999999999999997E-2</v>
      </c>
      <c r="Q284" s="16"/>
      <c r="R284" s="16">
        <v>0.14799999999999999</v>
      </c>
      <c r="S284" s="16">
        <v>0.12345679012345701</v>
      </c>
      <c r="T284" s="16">
        <v>0.14379084967320299</v>
      </c>
      <c r="U284" s="16">
        <v>4.1666666666666699E-2</v>
      </c>
      <c r="V284" s="16"/>
      <c r="W284" s="16">
        <v>0.14864864864864899</v>
      </c>
      <c r="X284" s="16">
        <v>0.15463917525773199</v>
      </c>
      <c r="Y284" s="16">
        <v>7.69230769230769E-2</v>
      </c>
      <c r="Z284" s="16">
        <v>0.15217391304347799</v>
      </c>
      <c r="AA284" s="16">
        <v>8.1081081081081099E-2</v>
      </c>
      <c r="AB284" s="16">
        <v>8.1632653061224497E-2</v>
      </c>
      <c r="AC284" s="16">
        <v>0.20408163265306101</v>
      </c>
      <c r="AD284" s="16">
        <v>0.22222222222222199</v>
      </c>
      <c r="AE284" s="16">
        <v>0.14285714285714299</v>
      </c>
      <c r="AF284" s="16">
        <v>0.214285714285714</v>
      </c>
      <c r="AG284" s="16">
        <v>0.05</v>
      </c>
      <c r="AH284" s="16">
        <v>0</v>
      </c>
      <c r="AI284" s="16"/>
      <c r="AJ284" s="16">
        <v>8.9552238805970102E-2</v>
      </c>
      <c r="AK284" s="16">
        <v>9.3333333333333296E-2</v>
      </c>
      <c r="AL284" s="16">
        <v>0.15517241379310301</v>
      </c>
      <c r="AM284" s="16">
        <v>0.19148936170212799</v>
      </c>
      <c r="AN284" s="16">
        <v>0.148148148148148</v>
      </c>
      <c r="AO284" s="16"/>
      <c r="AP284" s="16">
        <v>0.14640883977900601</v>
      </c>
      <c r="AQ284" s="16">
        <v>0.128</v>
      </c>
      <c r="AR284" s="16">
        <v>4.7619047619047603E-2</v>
      </c>
      <c r="AS284" s="16"/>
      <c r="AT284" s="16">
        <v>0.11363636363636399</v>
      </c>
      <c r="AU284" s="16">
        <v>0.16398713826366601</v>
      </c>
      <c r="AV284" s="16">
        <v>6.6666666666666693E-2</v>
      </c>
      <c r="AW284" s="16">
        <v>0.05</v>
      </c>
      <c r="AX284" s="16"/>
      <c r="AY284" s="16">
        <v>2.7027027027027001E-2</v>
      </c>
      <c r="AZ284" s="16">
        <v>0.146496815286624</v>
      </c>
      <c r="BA284" s="16"/>
      <c r="BB284" s="16">
        <v>8.3333333333333301E-2</v>
      </c>
      <c r="BC284" s="16">
        <v>0.19047619047618999</v>
      </c>
      <c r="BD284" s="16">
        <v>0.13395638629283499</v>
      </c>
      <c r="BE284" s="16">
        <v>0.119402985074627</v>
      </c>
      <c r="BF284" s="16"/>
      <c r="BG284" s="16">
        <v>0.225806451612903</v>
      </c>
      <c r="BH284" s="16">
        <v>0.122448979591837</v>
      </c>
      <c r="BI284" s="16">
        <v>0.114864864864865</v>
      </c>
      <c r="BJ284" s="16">
        <v>0.217391304347826</v>
      </c>
      <c r="BK284" s="16">
        <v>0.148148148148148</v>
      </c>
      <c r="BL284" s="16">
        <v>0</v>
      </c>
    </row>
    <row r="285" spans="2:64" x14ac:dyDescent="0.35">
      <c r="B285" t="s">
        <v>234</v>
      </c>
      <c r="C285" s="16">
        <v>9.4488188976377993E-2</v>
      </c>
      <c r="D285" s="16">
        <v>3.4482758620689703E-2</v>
      </c>
      <c r="E285" s="16">
        <v>6.25E-2</v>
      </c>
      <c r="F285" s="16">
        <v>8.5106382978723402E-2</v>
      </c>
      <c r="G285" s="16">
        <v>0.128834355828221</v>
      </c>
      <c r="H285" s="16">
        <v>8.8607594936708903E-2</v>
      </c>
      <c r="I285" s="16"/>
      <c r="J285" s="16">
        <v>0.101398601398601</v>
      </c>
      <c r="K285" s="16">
        <v>8.5972850678733004E-2</v>
      </c>
      <c r="L285" s="16"/>
      <c r="M285" s="16">
        <v>8.8815789473684195E-2</v>
      </c>
      <c r="N285" s="16">
        <v>0.13</v>
      </c>
      <c r="O285" s="16">
        <v>0.1</v>
      </c>
      <c r="P285" s="16">
        <v>0.05</v>
      </c>
      <c r="Q285" s="16"/>
      <c r="R285" s="16">
        <v>7.5999999999999998E-2</v>
      </c>
      <c r="S285" s="16">
        <v>0.13580246913580199</v>
      </c>
      <c r="T285" s="16">
        <v>8.4967320261437898E-2</v>
      </c>
      <c r="U285" s="16">
        <v>0.20833333333333301</v>
      </c>
      <c r="V285" s="16"/>
      <c r="W285" s="16">
        <v>9.45945945945946E-2</v>
      </c>
      <c r="X285" s="16">
        <v>0.134020618556701</v>
      </c>
      <c r="Y285" s="16">
        <v>7.69230769230769E-2</v>
      </c>
      <c r="Z285" s="16">
        <v>0.108695652173913</v>
      </c>
      <c r="AA285" s="16">
        <v>8.1081081081081099E-2</v>
      </c>
      <c r="AB285" s="16">
        <v>0.102040816326531</v>
      </c>
      <c r="AC285" s="16">
        <v>8.1632653061224497E-2</v>
      </c>
      <c r="AD285" s="16">
        <v>0</v>
      </c>
      <c r="AE285" s="16">
        <v>8.5714285714285701E-2</v>
      </c>
      <c r="AF285" s="16">
        <v>0.107142857142857</v>
      </c>
      <c r="AG285" s="16">
        <v>0.05</v>
      </c>
      <c r="AH285" s="16">
        <v>0</v>
      </c>
      <c r="AI285" s="16"/>
      <c r="AJ285" s="16">
        <v>5.9701492537313397E-2</v>
      </c>
      <c r="AK285" s="16">
        <v>0.10666666666666701</v>
      </c>
      <c r="AL285" s="16">
        <v>7.4712643678160898E-2</v>
      </c>
      <c r="AM285" s="16">
        <v>0.12765957446808501</v>
      </c>
      <c r="AN285" s="16">
        <v>0.148148148148148</v>
      </c>
      <c r="AO285" s="16"/>
      <c r="AP285" s="16">
        <v>8.5635359116022103E-2</v>
      </c>
      <c r="AQ285" s="16">
        <v>0.128</v>
      </c>
      <c r="AR285" s="16">
        <v>4.7619047619047603E-2</v>
      </c>
      <c r="AS285" s="16"/>
      <c r="AT285" s="16">
        <v>0.12121212121212099</v>
      </c>
      <c r="AU285" s="16">
        <v>8.3601286173633396E-2</v>
      </c>
      <c r="AV285" s="16">
        <v>8.8888888888888906E-2</v>
      </c>
      <c r="AW285" s="16">
        <v>0.1</v>
      </c>
      <c r="AX285" s="16"/>
      <c r="AY285" s="16">
        <v>0.108108108108108</v>
      </c>
      <c r="AZ285" s="16">
        <v>9.34182590233546E-2</v>
      </c>
      <c r="BA285" s="16"/>
      <c r="BB285" s="16">
        <v>0</v>
      </c>
      <c r="BC285" s="16">
        <v>0.297619047619048</v>
      </c>
      <c r="BD285" s="16">
        <v>4.9844236760124602E-2</v>
      </c>
      <c r="BE285" s="16">
        <v>0.104477611940299</v>
      </c>
      <c r="BF285" s="16"/>
      <c r="BG285" s="16">
        <v>3.2258064516128997E-2</v>
      </c>
      <c r="BH285" s="16">
        <v>6.5306122448979598E-2</v>
      </c>
      <c r="BI285" s="16">
        <v>0.135135135135135</v>
      </c>
      <c r="BJ285" s="16">
        <v>8.6956521739130405E-2</v>
      </c>
      <c r="BK285" s="16">
        <v>0.296296296296296</v>
      </c>
      <c r="BL285" s="16">
        <v>0</v>
      </c>
    </row>
    <row r="286" spans="2:64" x14ac:dyDescent="0.35">
      <c r="B286" t="s">
        <v>159</v>
      </c>
      <c r="C286" s="16">
        <v>2.16535433070866E-2</v>
      </c>
      <c r="D286" s="16">
        <v>0</v>
      </c>
      <c r="E286" s="16">
        <v>0</v>
      </c>
      <c r="F286" s="16">
        <v>0</v>
      </c>
      <c r="G286" s="16">
        <v>1.84049079754601E-2</v>
      </c>
      <c r="H286" s="16">
        <v>5.0632911392405097E-2</v>
      </c>
      <c r="I286" s="16"/>
      <c r="J286" s="16">
        <v>2.7972027972028E-2</v>
      </c>
      <c r="K286" s="16">
        <v>1.35746606334842E-2</v>
      </c>
      <c r="L286" s="16"/>
      <c r="M286" s="16">
        <v>1.6447368421052599E-2</v>
      </c>
      <c r="N286" s="16">
        <v>0.03</v>
      </c>
      <c r="O286" s="16">
        <v>0.05</v>
      </c>
      <c r="P286" s="16">
        <v>0</v>
      </c>
      <c r="Q286" s="16"/>
      <c r="R286" s="16">
        <v>0.02</v>
      </c>
      <c r="S286" s="16">
        <v>0</v>
      </c>
      <c r="T286" s="16">
        <v>3.9215686274509803E-2</v>
      </c>
      <c r="U286" s="16">
        <v>0</v>
      </c>
      <c r="V286" s="16"/>
      <c r="W286" s="16">
        <v>2.7027027027027001E-2</v>
      </c>
      <c r="X286" s="16">
        <v>0</v>
      </c>
      <c r="Y286" s="16">
        <v>7.69230769230769E-2</v>
      </c>
      <c r="Z286" s="16">
        <v>2.1739130434782601E-2</v>
      </c>
      <c r="AA286" s="16">
        <v>0</v>
      </c>
      <c r="AB286" s="16">
        <v>4.08163265306122E-2</v>
      </c>
      <c r="AC286" s="16">
        <v>0</v>
      </c>
      <c r="AD286" s="16">
        <v>5.5555555555555601E-2</v>
      </c>
      <c r="AE286" s="16">
        <v>0</v>
      </c>
      <c r="AF286" s="16">
        <v>3.5714285714285698E-2</v>
      </c>
      <c r="AG286" s="16">
        <v>0</v>
      </c>
      <c r="AH286" s="16">
        <v>0</v>
      </c>
      <c r="AI286" s="16"/>
      <c r="AJ286" s="16">
        <v>1.49253731343284E-2</v>
      </c>
      <c r="AK286" s="16">
        <v>5.3333333333333302E-2</v>
      </c>
      <c r="AL286" s="16">
        <v>1.1494252873563199E-2</v>
      </c>
      <c r="AM286" s="16">
        <v>3.1914893617021302E-2</v>
      </c>
      <c r="AN286" s="16">
        <v>0</v>
      </c>
      <c r="AO286" s="16"/>
      <c r="AP286" s="16">
        <v>2.2099447513812199E-2</v>
      </c>
      <c r="AQ286" s="16">
        <v>2.4E-2</v>
      </c>
      <c r="AR286" s="16">
        <v>0</v>
      </c>
      <c r="AS286" s="16"/>
      <c r="AT286" s="16">
        <v>0</v>
      </c>
      <c r="AU286" s="16">
        <v>1.9292604501607701E-2</v>
      </c>
      <c r="AV286" s="16">
        <v>2.2222222222222199E-2</v>
      </c>
      <c r="AW286" s="16">
        <v>0.2</v>
      </c>
      <c r="AX286" s="16"/>
      <c r="AY286" s="16">
        <v>5.4054054054054099E-2</v>
      </c>
      <c r="AZ286" s="16">
        <v>1.9108280254777101E-2</v>
      </c>
      <c r="BA286" s="16"/>
      <c r="BB286" s="16">
        <v>2.7777777777777801E-2</v>
      </c>
      <c r="BC286" s="16">
        <v>1.1904761904761901E-2</v>
      </c>
      <c r="BD286" s="16">
        <v>1.2461059190031199E-2</v>
      </c>
      <c r="BE286" s="16">
        <v>7.4626865671641798E-2</v>
      </c>
      <c r="BF286" s="16"/>
      <c r="BG286" s="16">
        <v>1.6129032258064498E-2</v>
      </c>
      <c r="BH286" s="16">
        <v>2.4489795918367301E-2</v>
      </c>
      <c r="BI286" s="16">
        <v>1.35135135135135E-2</v>
      </c>
      <c r="BJ286" s="16">
        <v>4.3478260869565202E-2</v>
      </c>
      <c r="BK286" s="16">
        <v>3.7037037037037E-2</v>
      </c>
      <c r="BL286" s="16">
        <v>0</v>
      </c>
    </row>
    <row r="287" spans="2:64" x14ac:dyDescent="0.35">
      <c r="B287" t="s">
        <v>235</v>
      </c>
      <c r="C287" s="16">
        <v>0.44881889763779498</v>
      </c>
      <c r="D287" s="16">
        <v>0.65517241379310298</v>
      </c>
      <c r="E287" s="16">
        <v>0.625</v>
      </c>
      <c r="F287" s="16">
        <v>0.55319148936170204</v>
      </c>
      <c r="G287" s="16">
        <v>0.36196319018404899</v>
      </c>
      <c r="H287" s="16">
        <v>0.367088607594937</v>
      </c>
      <c r="I287" s="16"/>
      <c r="J287" s="16">
        <v>0.37762237762237799</v>
      </c>
      <c r="K287" s="16">
        <v>0.54298642533936703</v>
      </c>
      <c r="L287" s="16"/>
      <c r="M287" s="16">
        <v>0.4375</v>
      </c>
      <c r="N287" s="16">
        <v>0.42</v>
      </c>
      <c r="O287" s="16">
        <v>0.45</v>
      </c>
      <c r="P287" s="16">
        <v>0.57499999999999996</v>
      </c>
      <c r="Q287" s="16"/>
      <c r="R287" s="16">
        <v>0.504</v>
      </c>
      <c r="S287" s="16">
        <v>0.39506172839506198</v>
      </c>
      <c r="T287" s="16">
        <v>0.39215686274509798</v>
      </c>
      <c r="U287" s="16">
        <v>0.41666666666666702</v>
      </c>
      <c r="V287" s="16"/>
      <c r="W287" s="16">
        <v>0.391891891891892</v>
      </c>
      <c r="X287" s="16">
        <v>0.44329896907216498</v>
      </c>
      <c r="Y287" s="16">
        <v>0.5</v>
      </c>
      <c r="Z287" s="16">
        <v>0.41304347826087001</v>
      </c>
      <c r="AA287" s="16">
        <v>0.45945945945945899</v>
      </c>
      <c r="AB287" s="16">
        <v>0.469387755102041</v>
      </c>
      <c r="AC287" s="16">
        <v>0.48979591836734698</v>
      </c>
      <c r="AD287" s="16">
        <v>0.44444444444444398</v>
      </c>
      <c r="AE287" s="16">
        <v>0.48571428571428599</v>
      </c>
      <c r="AF287" s="16">
        <v>0.28571428571428598</v>
      </c>
      <c r="AG287" s="16">
        <v>0.6</v>
      </c>
      <c r="AH287" s="16">
        <v>0.66666666666666696</v>
      </c>
      <c r="AI287" s="16"/>
      <c r="AJ287" s="16">
        <v>0.59701492537313405</v>
      </c>
      <c r="AK287" s="16">
        <v>0.44</v>
      </c>
      <c r="AL287" s="16">
        <v>0.45402298850574702</v>
      </c>
      <c r="AM287" s="16">
        <v>0.36170212765957399</v>
      </c>
      <c r="AN287" s="16">
        <v>0.592592592592593</v>
      </c>
      <c r="AO287" s="16"/>
      <c r="AP287" s="16">
        <v>0.425414364640884</v>
      </c>
      <c r="AQ287" s="16">
        <v>0.48799999999999999</v>
      </c>
      <c r="AR287" s="16">
        <v>0.61904761904761896</v>
      </c>
      <c r="AS287" s="16"/>
      <c r="AT287" s="16">
        <v>0.51515151515151503</v>
      </c>
      <c r="AU287" s="16">
        <v>0.41157556270096501</v>
      </c>
      <c r="AV287" s="16">
        <v>0.55555555555555602</v>
      </c>
      <c r="AW287" s="16">
        <v>0.35</v>
      </c>
      <c r="AX287" s="16"/>
      <c r="AY287" s="16">
        <v>0.56756756756756799</v>
      </c>
      <c r="AZ287" s="16">
        <v>0.43949044585987301</v>
      </c>
      <c r="BA287" s="16"/>
      <c r="BB287" s="16">
        <v>0.72222222222222199</v>
      </c>
      <c r="BC287" s="16">
        <v>0.28571428571428598</v>
      </c>
      <c r="BD287" s="16">
        <v>0.47040498442367601</v>
      </c>
      <c r="BE287" s="16">
        <v>0.402985074626866</v>
      </c>
      <c r="BF287" s="16"/>
      <c r="BG287" s="16">
        <v>0.5</v>
      </c>
      <c r="BH287" s="16">
        <v>0.48571428571428599</v>
      </c>
      <c r="BI287" s="16">
        <v>0.37162162162162199</v>
      </c>
      <c r="BJ287" s="16">
        <v>0.39130434782608697</v>
      </c>
      <c r="BK287" s="16">
        <v>0.44444444444444398</v>
      </c>
      <c r="BL287" s="16">
        <v>0.66666666666666696</v>
      </c>
    </row>
    <row r="288" spans="2:64" x14ac:dyDescent="0.35">
      <c r="B288" t="s">
        <v>236</v>
      </c>
      <c r="C288" s="16">
        <v>0.232283464566929</v>
      </c>
      <c r="D288" s="16">
        <v>0.13793103448275901</v>
      </c>
      <c r="E288" s="16">
        <v>0.15625</v>
      </c>
      <c r="F288" s="16">
        <v>0.25531914893617003</v>
      </c>
      <c r="G288" s="16">
        <v>0.29447852760736198</v>
      </c>
      <c r="H288" s="16">
        <v>0.20253164556962</v>
      </c>
      <c r="I288" s="16"/>
      <c r="J288" s="16">
        <v>0.230769230769231</v>
      </c>
      <c r="K288" s="16">
        <v>0.23529411764705899</v>
      </c>
      <c r="L288" s="16"/>
      <c r="M288" s="16">
        <v>0.22697368421052599</v>
      </c>
      <c r="N288" s="16">
        <v>0.28999999999999998</v>
      </c>
      <c r="O288" s="16">
        <v>0.25</v>
      </c>
      <c r="P288" s="16">
        <v>0.125</v>
      </c>
      <c r="Q288" s="16"/>
      <c r="R288" s="16">
        <v>0.224</v>
      </c>
      <c r="S288" s="16">
        <v>0.25925925925925902</v>
      </c>
      <c r="T288" s="16">
        <v>0.22875816993464099</v>
      </c>
      <c r="U288" s="16">
        <v>0.25</v>
      </c>
      <c r="V288" s="16"/>
      <c r="W288" s="16">
        <v>0.24324324324324301</v>
      </c>
      <c r="X288" s="16">
        <v>0.28865979381443302</v>
      </c>
      <c r="Y288" s="16">
        <v>0.15384615384615399</v>
      </c>
      <c r="Z288" s="16">
        <v>0.26086956521739102</v>
      </c>
      <c r="AA288" s="16">
        <v>0.162162162162162</v>
      </c>
      <c r="AB288" s="16">
        <v>0.183673469387755</v>
      </c>
      <c r="AC288" s="16">
        <v>0.28571428571428598</v>
      </c>
      <c r="AD288" s="16">
        <v>0.22222222222222199</v>
      </c>
      <c r="AE288" s="16">
        <v>0.22857142857142901</v>
      </c>
      <c r="AF288" s="16">
        <v>0.32142857142857101</v>
      </c>
      <c r="AG288" s="16">
        <v>0.1</v>
      </c>
      <c r="AH288" s="16">
        <v>0</v>
      </c>
      <c r="AI288" s="16"/>
      <c r="AJ288" s="16">
        <v>0.14925373134328401</v>
      </c>
      <c r="AK288" s="16">
        <v>0.2</v>
      </c>
      <c r="AL288" s="16">
        <v>0.229885057471264</v>
      </c>
      <c r="AM288" s="16">
        <v>0.319148936170213</v>
      </c>
      <c r="AN288" s="16">
        <v>0.296296296296296</v>
      </c>
      <c r="AO288" s="16"/>
      <c r="AP288" s="16">
        <v>0.232044198895028</v>
      </c>
      <c r="AQ288" s="16">
        <v>0.25600000000000001</v>
      </c>
      <c r="AR288" s="16">
        <v>9.5238095238095205E-2</v>
      </c>
      <c r="AS288" s="16"/>
      <c r="AT288" s="16">
        <v>0.234848484848485</v>
      </c>
      <c r="AU288" s="16">
        <v>0.247588424437299</v>
      </c>
      <c r="AV288" s="16">
        <v>0.155555555555556</v>
      </c>
      <c r="AW288" s="16">
        <v>0.15</v>
      </c>
      <c r="AX288" s="16"/>
      <c r="AY288" s="16">
        <v>0.135135135135135</v>
      </c>
      <c r="AZ288" s="16">
        <v>0.23991507430997899</v>
      </c>
      <c r="BA288" s="16"/>
      <c r="BB288" s="16">
        <v>8.3333333333333301E-2</v>
      </c>
      <c r="BC288" s="16">
        <v>0.48809523809523803</v>
      </c>
      <c r="BD288" s="16">
        <v>0.18380062305295899</v>
      </c>
      <c r="BE288" s="16">
        <v>0.22388059701492499</v>
      </c>
      <c r="BF288" s="16"/>
      <c r="BG288" s="16">
        <v>0.25806451612903197</v>
      </c>
      <c r="BH288" s="16">
        <v>0.187755102040816</v>
      </c>
      <c r="BI288" s="16">
        <v>0.25</v>
      </c>
      <c r="BJ288" s="16">
        <v>0.30434782608695699</v>
      </c>
      <c r="BK288" s="16">
        <v>0.44444444444444398</v>
      </c>
      <c r="BL288" s="16">
        <v>0</v>
      </c>
    </row>
    <row r="289" spans="2:64" x14ac:dyDescent="0.35">
      <c r="B289" t="s">
        <v>237</v>
      </c>
      <c r="C289" s="16">
        <v>0.21653543307086601</v>
      </c>
      <c r="D289" s="16">
        <v>0.51724137931034497</v>
      </c>
      <c r="E289" s="16">
        <v>0.46875</v>
      </c>
      <c r="F289" s="16">
        <v>0.29787234042553201</v>
      </c>
      <c r="G289" s="16">
        <v>6.7484662576687199E-2</v>
      </c>
      <c r="H289" s="16">
        <v>0.164556962025316</v>
      </c>
      <c r="I289" s="16"/>
      <c r="J289" s="16">
        <v>0.14685314685314699</v>
      </c>
      <c r="K289" s="16">
        <v>0.30769230769230799</v>
      </c>
      <c r="L289" s="16"/>
      <c r="M289" s="16">
        <v>0.21052631578947401</v>
      </c>
      <c r="N289" s="16">
        <v>0.13</v>
      </c>
      <c r="O289" s="16">
        <v>0.2</v>
      </c>
      <c r="P289" s="16">
        <v>0.45</v>
      </c>
      <c r="Q289" s="16"/>
      <c r="R289" s="16">
        <v>0.28000000000000003</v>
      </c>
      <c r="S289" s="16">
        <v>0.13580246913580199</v>
      </c>
      <c r="T289" s="16">
        <v>0.16339869281045799</v>
      </c>
      <c r="U289" s="16">
        <v>0.16666666666666699</v>
      </c>
      <c r="V289" s="16"/>
      <c r="W289" s="16">
        <v>0.14864864864864899</v>
      </c>
      <c r="X289" s="16">
        <v>0.15463917525773199</v>
      </c>
      <c r="Y289" s="16">
        <v>0.34615384615384598</v>
      </c>
      <c r="Z289" s="16">
        <v>0.15217391304347799</v>
      </c>
      <c r="AA289" s="16">
        <v>0.29729729729729698</v>
      </c>
      <c r="AB289" s="16">
        <v>0.28571428571428598</v>
      </c>
      <c r="AC289" s="16">
        <v>0.20408163265306101</v>
      </c>
      <c r="AD289" s="16">
        <v>0.22222222222222199</v>
      </c>
      <c r="AE289" s="16">
        <v>0.25714285714285701</v>
      </c>
      <c r="AF289" s="16">
        <v>-3.5714285714285698E-2</v>
      </c>
      <c r="AG289" s="16">
        <v>0.5</v>
      </c>
      <c r="AH289" s="16">
        <v>0.66666666666666696</v>
      </c>
      <c r="AI289" s="16"/>
      <c r="AJ289" s="16">
        <v>0.44776119402985098</v>
      </c>
      <c r="AK289" s="16">
        <v>0.24</v>
      </c>
      <c r="AL289" s="16">
        <v>0.22413793103448301</v>
      </c>
      <c r="AM289" s="16">
        <v>4.2553191489361701E-2</v>
      </c>
      <c r="AN289" s="16">
        <v>0.296296296296296</v>
      </c>
      <c r="AO289" s="16"/>
      <c r="AP289" s="16">
        <v>0.193370165745856</v>
      </c>
      <c r="AQ289" s="16">
        <v>0.23200000000000001</v>
      </c>
      <c r="AR289" s="16">
        <v>0.52380952380952395</v>
      </c>
      <c r="AS289" s="16"/>
      <c r="AT289" s="16">
        <v>0.28030303030303</v>
      </c>
      <c r="AU289" s="16">
        <v>0.16398713826366601</v>
      </c>
      <c r="AV289" s="16">
        <v>0.4</v>
      </c>
      <c r="AW289" s="16">
        <v>0.2</v>
      </c>
      <c r="AX289" s="16"/>
      <c r="AY289" s="16">
        <v>0.43243243243243201</v>
      </c>
      <c r="AZ289" s="16">
        <v>0.19957537154989399</v>
      </c>
      <c r="BA289" s="16"/>
      <c r="BB289" s="16">
        <v>0.63888888888888895</v>
      </c>
      <c r="BC289" s="16">
        <v>-0.202380952380952</v>
      </c>
      <c r="BD289" s="16">
        <v>0.28660436137071699</v>
      </c>
      <c r="BE289" s="16">
        <v>0.17910447761194001</v>
      </c>
      <c r="BF289" s="16"/>
      <c r="BG289" s="16">
        <v>0.241935483870968</v>
      </c>
      <c r="BH289" s="16">
        <v>0.29795918367346902</v>
      </c>
      <c r="BI289" s="16">
        <v>0.121621621621622</v>
      </c>
      <c r="BJ289" s="16">
        <v>8.6956521739130405E-2</v>
      </c>
      <c r="BK289" s="16">
        <v>0</v>
      </c>
      <c r="BL289" s="16">
        <v>0.66666666666666696</v>
      </c>
    </row>
    <row r="290" spans="2:64" x14ac:dyDescent="0.35">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row>
    <row r="291" spans="2:64" x14ac:dyDescent="0.35">
      <c r="B291" s="5" t="s">
        <v>243</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row>
    <row r="292" spans="2:64" x14ac:dyDescent="0.35">
      <c r="B292" s="23" t="s">
        <v>97</v>
      </c>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row>
    <row r="293" spans="2:64" x14ac:dyDescent="0.35">
      <c r="B293" t="s">
        <v>230</v>
      </c>
      <c r="C293" s="16">
        <v>0.27755905511811002</v>
      </c>
      <c r="D293" s="16">
        <v>0.24137931034482801</v>
      </c>
      <c r="E293" s="16">
        <v>0.21875</v>
      </c>
      <c r="F293" s="16">
        <v>0.27659574468085102</v>
      </c>
      <c r="G293" s="16">
        <v>0.31901840490797501</v>
      </c>
      <c r="H293" s="16">
        <v>0.265822784810127</v>
      </c>
      <c r="I293" s="16"/>
      <c r="J293" s="16">
        <v>0.30069930069930101</v>
      </c>
      <c r="K293" s="16">
        <v>0.24886877828054299</v>
      </c>
      <c r="L293" s="16"/>
      <c r="M293" s="16">
        <v>0.28947368421052599</v>
      </c>
      <c r="N293" s="16">
        <v>0.28000000000000003</v>
      </c>
      <c r="O293" s="16">
        <v>0.25</v>
      </c>
      <c r="P293" s="16">
        <v>0.25</v>
      </c>
      <c r="Q293" s="16"/>
      <c r="R293" s="16">
        <v>0.3</v>
      </c>
      <c r="S293" s="16">
        <v>0.33333333333333298</v>
      </c>
      <c r="T293" s="16">
        <v>0.22222222222222199</v>
      </c>
      <c r="U293" s="16">
        <v>0.20833333333333301</v>
      </c>
      <c r="V293" s="16"/>
      <c r="W293" s="16">
        <v>0.28378378378378399</v>
      </c>
      <c r="X293" s="16">
        <v>0.34020618556700999</v>
      </c>
      <c r="Y293" s="16">
        <v>0.21153846153846201</v>
      </c>
      <c r="Z293" s="16">
        <v>0.19565217391304299</v>
      </c>
      <c r="AA293" s="16">
        <v>0.35135135135135098</v>
      </c>
      <c r="AB293" s="16">
        <v>0.32653061224489799</v>
      </c>
      <c r="AC293" s="16">
        <v>0.32653061224489799</v>
      </c>
      <c r="AD293" s="16">
        <v>0.27777777777777801</v>
      </c>
      <c r="AE293" s="16">
        <v>0.22857142857142901</v>
      </c>
      <c r="AF293" s="16">
        <v>0.17857142857142899</v>
      </c>
      <c r="AG293" s="16">
        <v>0.2</v>
      </c>
      <c r="AH293" s="16">
        <v>0</v>
      </c>
      <c r="AI293" s="16"/>
      <c r="AJ293" s="16">
        <v>0.238805970149254</v>
      </c>
      <c r="AK293" s="16">
        <v>0.293333333333333</v>
      </c>
      <c r="AL293" s="16">
        <v>0.26436781609195398</v>
      </c>
      <c r="AM293" s="16">
        <v>0.30851063829787201</v>
      </c>
      <c r="AN293" s="16">
        <v>0.148148148148148</v>
      </c>
      <c r="AO293" s="16"/>
      <c r="AP293" s="16">
        <v>0.22375690607734799</v>
      </c>
      <c r="AQ293" s="16">
        <v>0.4</v>
      </c>
      <c r="AR293" s="16">
        <v>0.476190476190476</v>
      </c>
      <c r="AS293" s="16"/>
      <c r="AT293" s="16">
        <v>0.36363636363636398</v>
      </c>
      <c r="AU293" s="16">
        <v>0.25080385852089998</v>
      </c>
      <c r="AV293" s="16">
        <v>0.266666666666667</v>
      </c>
      <c r="AW293" s="16">
        <v>0.15</v>
      </c>
      <c r="AX293" s="16"/>
      <c r="AY293" s="16">
        <v>0.27027027027027001</v>
      </c>
      <c r="AZ293" s="16">
        <v>0.27813163481953301</v>
      </c>
      <c r="BA293" s="16"/>
      <c r="BB293" s="16">
        <v>0.36111111111111099</v>
      </c>
      <c r="BC293" s="16">
        <v>0.40476190476190499</v>
      </c>
      <c r="BD293" s="16">
        <v>0.22741433021806901</v>
      </c>
      <c r="BE293" s="16">
        <v>0.31343283582089598</v>
      </c>
      <c r="BF293" s="16"/>
      <c r="BG293" s="16">
        <v>0.27419354838709697</v>
      </c>
      <c r="BH293" s="16">
        <v>0.28163265306122398</v>
      </c>
      <c r="BI293" s="16">
        <v>0.25</v>
      </c>
      <c r="BJ293" s="16">
        <v>0.30434782608695699</v>
      </c>
      <c r="BK293" s="16">
        <v>0.407407407407407</v>
      </c>
      <c r="BL293" s="16">
        <v>0</v>
      </c>
    </row>
    <row r="294" spans="2:64" x14ac:dyDescent="0.35">
      <c r="B294" t="s">
        <v>231</v>
      </c>
      <c r="C294" s="16">
        <v>0.37204724409448803</v>
      </c>
      <c r="D294" s="16">
        <v>0.37931034482758602</v>
      </c>
      <c r="E294" s="16">
        <v>0.375</v>
      </c>
      <c r="F294" s="16">
        <v>0.40425531914893598</v>
      </c>
      <c r="G294" s="16">
        <v>0.380368098159509</v>
      </c>
      <c r="H294" s="16">
        <v>0.341772151898734</v>
      </c>
      <c r="I294" s="16"/>
      <c r="J294" s="16">
        <v>0.36713286713286702</v>
      </c>
      <c r="K294" s="16">
        <v>0.375565610859729</v>
      </c>
      <c r="L294" s="16"/>
      <c r="M294" s="16">
        <v>0.39144736842105299</v>
      </c>
      <c r="N294" s="16">
        <v>0.37</v>
      </c>
      <c r="O294" s="16">
        <v>0.38333333333333303</v>
      </c>
      <c r="P294" s="16">
        <v>0.2</v>
      </c>
      <c r="Q294" s="16"/>
      <c r="R294" s="16">
        <v>0.41199999999999998</v>
      </c>
      <c r="S294" s="16">
        <v>0.30864197530864201</v>
      </c>
      <c r="T294" s="16">
        <v>0.34640522875816998</v>
      </c>
      <c r="U294" s="16">
        <v>0.33333333333333298</v>
      </c>
      <c r="V294" s="16"/>
      <c r="W294" s="16">
        <v>0.47297297297297303</v>
      </c>
      <c r="X294" s="16">
        <v>0.28865979381443302</v>
      </c>
      <c r="Y294" s="16">
        <v>0.44230769230769201</v>
      </c>
      <c r="Z294" s="16">
        <v>0.39130434782608697</v>
      </c>
      <c r="AA294" s="16">
        <v>0.32432432432432401</v>
      </c>
      <c r="AB294" s="16">
        <v>0.28571428571428598</v>
      </c>
      <c r="AC294" s="16">
        <v>0.30612244897959201</v>
      </c>
      <c r="AD294" s="16">
        <v>0.33333333333333298</v>
      </c>
      <c r="AE294" s="16">
        <v>0.371428571428571</v>
      </c>
      <c r="AF294" s="16">
        <v>0.39285714285714302</v>
      </c>
      <c r="AG294" s="16">
        <v>0.55000000000000004</v>
      </c>
      <c r="AH294" s="16">
        <v>1</v>
      </c>
      <c r="AI294" s="16"/>
      <c r="AJ294" s="16">
        <v>0.38805970149253699</v>
      </c>
      <c r="AK294" s="16">
        <v>0.34666666666666701</v>
      </c>
      <c r="AL294" s="16">
        <v>0.390804597701149</v>
      </c>
      <c r="AM294" s="16">
        <v>0.40425531914893598</v>
      </c>
      <c r="AN294" s="16">
        <v>0.407407407407407</v>
      </c>
      <c r="AO294" s="16"/>
      <c r="AP294" s="16">
        <v>0.39502762430939198</v>
      </c>
      <c r="AQ294" s="16">
        <v>0.312</v>
      </c>
      <c r="AR294" s="16">
        <v>0.33333333333333298</v>
      </c>
      <c r="AS294" s="16"/>
      <c r="AT294" s="16">
        <v>0.40909090909090901</v>
      </c>
      <c r="AU294" s="16">
        <v>0.35691318327974297</v>
      </c>
      <c r="AV294" s="16">
        <v>0.4</v>
      </c>
      <c r="AW294" s="16">
        <v>0.3</v>
      </c>
      <c r="AX294" s="16"/>
      <c r="AY294" s="16">
        <v>0.43243243243243201</v>
      </c>
      <c r="AZ294" s="16">
        <v>0.36730360934182599</v>
      </c>
      <c r="BA294" s="16"/>
      <c r="BB294" s="16">
        <v>0.30555555555555602</v>
      </c>
      <c r="BC294" s="16">
        <v>0.33333333333333298</v>
      </c>
      <c r="BD294" s="16">
        <v>0.39875389408099698</v>
      </c>
      <c r="BE294" s="16">
        <v>0.328358208955224</v>
      </c>
      <c r="BF294" s="16"/>
      <c r="BG294" s="16">
        <v>0.38709677419354799</v>
      </c>
      <c r="BH294" s="16">
        <v>0.39183673469387797</v>
      </c>
      <c r="BI294" s="16">
        <v>0.37837837837837801</v>
      </c>
      <c r="BJ294" s="16">
        <v>0.30434782608695699</v>
      </c>
      <c r="BK294" s="16">
        <v>0.22222222222222199</v>
      </c>
      <c r="BL294" s="16">
        <v>0</v>
      </c>
    </row>
    <row r="295" spans="2:64" x14ac:dyDescent="0.35">
      <c r="B295" t="s">
        <v>232</v>
      </c>
      <c r="C295" s="16">
        <v>0.202755905511811</v>
      </c>
      <c r="D295" s="16">
        <v>0.24137931034482801</v>
      </c>
      <c r="E295" s="16">
        <v>0.203125</v>
      </c>
      <c r="F295" s="16">
        <v>0.159574468085106</v>
      </c>
      <c r="G295" s="16">
        <v>0.184049079754601</v>
      </c>
      <c r="H295" s="16">
        <v>0.240506329113924</v>
      </c>
      <c r="I295" s="16"/>
      <c r="J295" s="16">
        <v>0.18531468531468501</v>
      </c>
      <c r="K295" s="16">
        <v>0.22624434389140299</v>
      </c>
      <c r="L295" s="16"/>
      <c r="M295" s="16">
        <v>0.197368421052632</v>
      </c>
      <c r="N295" s="16">
        <v>0.22</v>
      </c>
      <c r="O295" s="16">
        <v>0.133333333333333</v>
      </c>
      <c r="P295" s="16">
        <v>0.3</v>
      </c>
      <c r="Q295" s="16"/>
      <c r="R295" s="16">
        <v>0.152</v>
      </c>
      <c r="S295" s="16">
        <v>0.234567901234568</v>
      </c>
      <c r="T295" s="16">
        <v>0.26797385620914999</v>
      </c>
      <c r="U295" s="16">
        <v>0.20833333333333301</v>
      </c>
      <c r="V295" s="16"/>
      <c r="W295" s="16">
        <v>0.135135135135135</v>
      </c>
      <c r="X295" s="16">
        <v>0.23711340206185599</v>
      </c>
      <c r="Y295" s="16">
        <v>0.15384615384615399</v>
      </c>
      <c r="Z295" s="16">
        <v>0.30434782608695699</v>
      </c>
      <c r="AA295" s="16">
        <v>0.21621621621621601</v>
      </c>
      <c r="AB295" s="16">
        <v>0.20408163265306101</v>
      </c>
      <c r="AC295" s="16">
        <v>0.183673469387755</v>
      </c>
      <c r="AD295" s="16">
        <v>0.11111111111111099</v>
      </c>
      <c r="AE295" s="16">
        <v>0.28571428571428598</v>
      </c>
      <c r="AF295" s="16">
        <v>0.17857142857142899</v>
      </c>
      <c r="AG295" s="16">
        <v>0.2</v>
      </c>
      <c r="AH295" s="16">
        <v>0</v>
      </c>
      <c r="AI295" s="16"/>
      <c r="AJ295" s="16">
        <v>0.20895522388059701</v>
      </c>
      <c r="AK295" s="16">
        <v>0.21333333333333299</v>
      </c>
      <c r="AL295" s="16">
        <v>0.20114942528735599</v>
      </c>
      <c r="AM295" s="16">
        <v>0.170212765957447</v>
      </c>
      <c r="AN295" s="16">
        <v>0.22222222222222199</v>
      </c>
      <c r="AO295" s="16"/>
      <c r="AP295" s="16">
        <v>0.21546961325966901</v>
      </c>
      <c r="AQ295" s="16">
        <v>0.17599999999999999</v>
      </c>
      <c r="AR295" s="16">
        <v>0.14285714285714299</v>
      </c>
      <c r="AS295" s="16"/>
      <c r="AT295" s="16">
        <v>0.10606060606060599</v>
      </c>
      <c r="AU295" s="16">
        <v>0.23794212218649499</v>
      </c>
      <c r="AV295" s="16">
        <v>0.2</v>
      </c>
      <c r="AW295" s="16">
        <v>0.3</v>
      </c>
      <c r="AX295" s="16"/>
      <c r="AY295" s="16">
        <v>8.1081081081081099E-2</v>
      </c>
      <c r="AZ295" s="16">
        <v>0.21231422505307901</v>
      </c>
      <c r="BA295" s="16"/>
      <c r="BB295" s="16">
        <v>0.16666666666666699</v>
      </c>
      <c r="BC295" s="16">
        <v>0.16666666666666699</v>
      </c>
      <c r="BD295" s="16">
        <v>0.22118380062305301</v>
      </c>
      <c r="BE295" s="16">
        <v>0.17910447761194001</v>
      </c>
      <c r="BF295" s="16"/>
      <c r="BG295" s="16">
        <v>0.209677419354839</v>
      </c>
      <c r="BH295" s="16">
        <v>0.183673469387755</v>
      </c>
      <c r="BI295" s="16">
        <v>0.21621621621621601</v>
      </c>
      <c r="BJ295" s="16">
        <v>0.26086956521739102</v>
      </c>
      <c r="BK295" s="16">
        <v>0.18518518518518501</v>
      </c>
      <c r="BL295" s="16">
        <v>0.66666666666666696</v>
      </c>
    </row>
    <row r="296" spans="2:64" x14ac:dyDescent="0.35">
      <c r="B296" t="s">
        <v>233</v>
      </c>
      <c r="C296" s="16">
        <v>5.1181102362204703E-2</v>
      </c>
      <c r="D296" s="16">
        <v>6.8965517241379296E-2</v>
      </c>
      <c r="E296" s="16">
        <v>9.375E-2</v>
      </c>
      <c r="F296" s="16">
        <v>6.3829787234042507E-2</v>
      </c>
      <c r="G296" s="16">
        <v>4.2944785276073601E-2</v>
      </c>
      <c r="H296" s="16">
        <v>3.1645569620253201E-2</v>
      </c>
      <c r="I296" s="16"/>
      <c r="J296" s="16">
        <v>6.2937062937062901E-2</v>
      </c>
      <c r="K296" s="16">
        <v>3.6199095022624403E-2</v>
      </c>
      <c r="L296" s="16"/>
      <c r="M296" s="16">
        <v>5.5921052631578899E-2</v>
      </c>
      <c r="N296" s="16">
        <v>0.03</v>
      </c>
      <c r="O296" s="16">
        <v>3.3333333333333298E-2</v>
      </c>
      <c r="P296" s="16">
        <v>0.1</v>
      </c>
      <c r="Q296" s="16"/>
      <c r="R296" s="16">
        <v>5.6000000000000001E-2</v>
      </c>
      <c r="S296" s="16">
        <v>4.9382716049382699E-2</v>
      </c>
      <c r="T296" s="16">
        <v>4.5751633986928102E-2</v>
      </c>
      <c r="U296" s="16">
        <v>4.1666666666666699E-2</v>
      </c>
      <c r="V296" s="16"/>
      <c r="W296" s="16">
        <v>4.0540540540540501E-2</v>
      </c>
      <c r="X296" s="16">
        <v>6.18556701030928E-2</v>
      </c>
      <c r="Y296" s="16">
        <v>7.69230769230769E-2</v>
      </c>
      <c r="Z296" s="16">
        <v>4.3478260869565202E-2</v>
      </c>
      <c r="AA296" s="16">
        <v>2.7027027027027001E-2</v>
      </c>
      <c r="AB296" s="16">
        <v>4.08163265306122E-2</v>
      </c>
      <c r="AC296" s="16">
        <v>2.04081632653061E-2</v>
      </c>
      <c r="AD296" s="16">
        <v>0.16666666666666699</v>
      </c>
      <c r="AE296" s="16">
        <v>0</v>
      </c>
      <c r="AF296" s="16">
        <v>0.107142857142857</v>
      </c>
      <c r="AG296" s="16">
        <v>0.05</v>
      </c>
      <c r="AH296" s="16">
        <v>0</v>
      </c>
      <c r="AI296" s="16"/>
      <c r="AJ296" s="16">
        <v>2.9850746268656699E-2</v>
      </c>
      <c r="AK296" s="16">
        <v>6.6666666666666693E-2</v>
      </c>
      <c r="AL296" s="16">
        <v>5.1724137931034503E-2</v>
      </c>
      <c r="AM296" s="16">
        <v>5.31914893617021E-2</v>
      </c>
      <c r="AN296" s="16">
        <v>7.4074074074074098E-2</v>
      </c>
      <c r="AO296" s="16"/>
      <c r="AP296" s="16">
        <v>5.5248618784530398E-2</v>
      </c>
      <c r="AQ296" s="16">
        <v>4.8000000000000001E-2</v>
      </c>
      <c r="AR296" s="16">
        <v>0</v>
      </c>
      <c r="AS296" s="16"/>
      <c r="AT296" s="16">
        <v>5.3030303030302997E-2</v>
      </c>
      <c r="AU296" s="16">
        <v>5.1446945337620599E-2</v>
      </c>
      <c r="AV296" s="16">
        <v>6.6666666666666693E-2</v>
      </c>
      <c r="AW296" s="16">
        <v>0</v>
      </c>
      <c r="AX296" s="16"/>
      <c r="AY296" s="16">
        <v>5.4054054054054099E-2</v>
      </c>
      <c r="AZ296" s="16">
        <v>5.0955414012738898E-2</v>
      </c>
      <c r="BA296" s="16"/>
      <c r="BB296" s="16">
        <v>0.13888888888888901</v>
      </c>
      <c r="BC296" s="16">
        <v>2.3809523809523801E-2</v>
      </c>
      <c r="BD296" s="16">
        <v>5.60747663551402E-2</v>
      </c>
      <c r="BE296" s="16">
        <v>1.49253731343284E-2</v>
      </c>
      <c r="BF296" s="16"/>
      <c r="BG296" s="16">
        <v>6.4516129032258104E-2</v>
      </c>
      <c r="BH296" s="16">
        <v>4.4897959183673501E-2</v>
      </c>
      <c r="BI296" s="16">
        <v>6.08108108108108E-2</v>
      </c>
      <c r="BJ296" s="16">
        <v>4.3478260869565202E-2</v>
      </c>
      <c r="BK296" s="16">
        <v>3.7037037037037E-2</v>
      </c>
      <c r="BL296" s="16">
        <v>0</v>
      </c>
    </row>
    <row r="297" spans="2:64" x14ac:dyDescent="0.35">
      <c r="B297" t="s">
        <v>234</v>
      </c>
      <c r="C297" s="16">
        <v>2.55905511811024E-2</v>
      </c>
      <c r="D297" s="16">
        <v>6.8965517241379296E-2</v>
      </c>
      <c r="E297" s="16">
        <v>3.125E-2</v>
      </c>
      <c r="F297" s="16">
        <v>4.2553191489361701E-2</v>
      </c>
      <c r="G297" s="16">
        <v>1.22699386503067E-2</v>
      </c>
      <c r="H297" s="16">
        <v>1.8987341772151899E-2</v>
      </c>
      <c r="I297" s="16"/>
      <c r="J297" s="16">
        <v>2.44755244755245E-2</v>
      </c>
      <c r="K297" s="16">
        <v>2.7149321266968299E-2</v>
      </c>
      <c r="L297" s="16"/>
      <c r="M297" s="16">
        <v>1.6447368421052599E-2</v>
      </c>
      <c r="N297" s="16">
        <v>0.04</v>
      </c>
      <c r="O297" s="16">
        <v>0.05</v>
      </c>
      <c r="P297" s="16">
        <v>2.5000000000000001E-2</v>
      </c>
      <c r="Q297" s="16"/>
      <c r="R297" s="16">
        <v>3.2000000000000001E-2</v>
      </c>
      <c r="S297" s="16">
        <v>2.4691358024691398E-2</v>
      </c>
      <c r="T297" s="16">
        <v>1.30718954248366E-2</v>
      </c>
      <c r="U297" s="16">
        <v>4.1666666666666699E-2</v>
      </c>
      <c r="V297" s="16"/>
      <c r="W297" s="16">
        <v>2.7027027027027001E-2</v>
      </c>
      <c r="X297" s="16">
        <v>4.1237113402061903E-2</v>
      </c>
      <c r="Y297" s="16">
        <v>1.9230769230769201E-2</v>
      </c>
      <c r="Z297" s="16">
        <v>2.1739130434782601E-2</v>
      </c>
      <c r="AA297" s="16">
        <v>5.4054054054054099E-2</v>
      </c>
      <c r="AB297" s="16">
        <v>0</v>
      </c>
      <c r="AC297" s="16">
        <v>2.04081632653061E-2</v>
      </c>
      <c r="AD297" s="16">
        <v>0</v>
      </c>
      <c r="AE297" s="16">
        <v>2.8571428571428598E-2</v>
      </c>
      <c r="AF297" s="16">
        <v>3.5714285714285698E-2</v>
      </c>
      <c r="AG297" s="16">
        <v>0</v>
      </c>
      <c r="AH297" s="16">
        <v>0</v>
      </c>
      <c r="AI297" s="16"/>
      <c r="AJ297" s="16">
        <v>1.49253731343284E-2</v>
      </c>
      <c r="AK297" s="16">
        <v>2.66666666666667E-2</v>
      </c>
      <c r="AL297" s="16">
        <v>2.8735632183908E-2</v>
      </c>
      <c r="AM297" s="16">
        <v>2.1276595744680899E-2</v>
      </c>
      <c r="AN297" s="16">
        <v>0</v>
      </c>
      <c r="AO297" s="16"/>
      <c r="AP297" s="16">
        <v>3.0386740331491701E-2</v>
      </c>
      <c r="AQ297" s="16">
        <v>8.0000000000000002E-3</v>
      </c>
      <c r="AR297" s="16">
        <v>4.7619047619047603E-2</v>
      </c>
      <c r="AS297" s="16"/>
      <c r="AT297" s="16">
        <v>4.5454545454545497E-2</v>
      </c>
      <c r="AU297" s="16">
        <v>1.6077170418006399E-2</v>
      </c>
      <c r="AV297" s="16">
        <v>4.4444444444444398E-2</v>
      </c>
      <c r="AW297" s="16">
        <v>0</v>
      </c>
      <c r="AX297" s="16"/>
      <c r="AY297" s="16">
        <v>2.7027027027027001E-2</v>
      </c>
      <c r="AZ297" s="16">
        <v>2.54777070063694E-2</v>
      </c>
      <c r="BA297" s="16"/>
      <c r="BB297" s="16">
        <v>2.7777777777777801E-2</v>
      </c>
      <c r="BC297" s="16">
        <v>3.5714285714285698E-2</v>
      </c>
      <c r="BD297" s="16">
        <v>2.1806853582554499E-2</v>
      </c>
      <c r="BE297" s="16">
        <v>2.9850746268656699E-2</v>
      </c>
      <c r="BF297" s="16"/>
      <c r="BG297" s="16">
        <v>1.6129032258064498E-2</v>
      </c>
      <c r="BH297" s="16">
        <v>2.4489795918367301E-2</v>
      </c>
      <c r="BI297" s="16">
        <v>2.0270270270270299E-2</v>
      </c>
      <c r="BJ297" s="16">
        <v>0</v>
      </c>
      <c r="BK297" s="16">
        <v>7.4074074074074098E-2</v>
      </c>
      <c r="BL297" s="16">
        <v>0.33333333333333298</v>
      </c>
    </row>
    <row r="298" spans="2:64" x14ac:dyDescent="0.35">
      <c r="B298" t="s">
        <v>159</v>
      </c>
      <c r="C298" s="16">
        <v>7.0866141732283505E-2</v>
      </c>
      <c r="D298" s="16">
        <v>0</v>
      </c>
      <c r="E298" s="16">
        <v>7.8125E-2</v>
      </c>
      <c r="F298" s="16">
        <v>5.31914893617021E-2</v>
      </c>
      <c r="G298" s="16">
        <v>6.13496932515337E-2</v>
      </c>
      <c r="H298" s="16">
        <v>0.10126582278481</v>
      </c>
      <c r="I298" s="16"/>
      <c r="J298" s="16">
        <v>5.9440559440559398E-2</v>
      </c>
      <c r="K298" s="16">
        <v>8.5972850678733004E-2</v>
      </c>
      <c r="L298" s="16"/>
      <c r="M298" s="16">
        <v>4.9342105263157902E-2</v>
      </c>
      <c r="N298" s="16">
        <v>0.06</v>
      </c>
      <c r="O298" s="16">
        <v>0.15</v>
      </c>
      <c r="P298" s="16">
        <v>0.125</v>
      </c>
      <c r="Q298" s="16"/>
      <c r="R298" s="16">
        <v>4.8000000000000001E-2</v>
      </c>
      <c r="S298" s="16">
        <v>4.9382716049382699E-2</v>
      </c>
      <c r="T298" s="16">
        <v>0.10457516339869299</v>
      </c>
      <c r="U298" s="16">
        <v>0.16666666666666699</v>
      </c>
      <c r="V298" s="16"/>
      <c r="W298" s="16">
        <v>4.0540540540540501E-2</v>
      </c>
      <c r="X298" s="16">
        <v>3.09278350515464E-2</v>
      </c>
      <c r="Y298" s="16">
        <v>9.6153846153846201E-2</v>
      </c>
      <c r="Z298" s="16">
        <v>4.3478260869565202E-2</v>
      </c>
      <c r="AA298" s="16">
        <v>2.7027027027027001E-2</v>
      </c>
      <c r="AB298" s="16">
        <v>0.14285714285714299</v>
      </c>
      <c r="AC298" s="16">
        <v>0.14285714285714299</v>
      </c>
      <c r="AD298" s="16">
        <v>0.11111111111111099</v>
      </c>
      <c r="AE298" s="16">
        <v>8.5714285714285701E-2</v>
      </c>
      <c r="AF298" s="16">
        <v>0.107142857142857</v>
      </c>
      <c r="AG298" s="16">
        <v>0</v>
      </c>
      <c r="AH298" s="16">
        <v>0</v>
      </c>
      <c r="AI298" s="16"/>
      <c r="AJ298" s="16">
        <v>0.119402985074627</v>
      </c>
      <c r="AK298" s="16">
        <v>5.3333333333333302E-2</v>
      </c>
      <c r="AL298" s="16">
        <v>6.3218390804597693E-2</v>
      </c>
      <c r="AM298" s="16">
        <v>4.2553191489361701E-2</v>
      </c>
      <c r="AN298" s="16">
        <v>0.148148148148148</v>
      </c>
      <c r="AO298" s="16"/>
      <c r="AP298" s="16">
        <v>8.0110497237569106E-2</v>
      </c>
      <c r="AQ298" s="16">
        <v>5.6000000000000001E-2</v>
      </c>
      <c r="AR298" s="16">
        <v>0</v>
      </c>
      <c r="AS298" s="16"/>
      <c r="AT298" s="16">
        <v>2.27272727272727E-2</v>
      </c>
      <c r="AU298" s="16">
        <v>8.6816720257234706E-2</v>
      </c>
      <c r="AV298" s="16">
        <v>2.2222222222222199E-2</v>
      </c>
      <c r="AW298" s="16">
        <v>0.25</v>
      </c>
      <c r="AX298" s="16"/>
      <c r="AY298" s="16">
        <v>0.135135135135135</v>
      </c>
      <c r="AZ298" s="16">
        <v>6.5817409766454393E-2</v>
      </c>
      <c r="BA298" s="16"/>
      <c r="BB298" s="16">
        <v>0</v>
      </c>
      <c r="BC298" s="16">
        <v>3.5714285714285698E-2</v>
      </c>
      <c r="BD298" s="16">
        <v>7.4766355140186896E-2</v>
      </c>
      <c r="BE298" s="16">
        <v>0.134328358208955</v>
      </c>
      <c r="BF298" s="16"/>
      <c r="BG298" s="16">
        <v>4.8387096774193498E-2</v>
      </c>
      <c r="BH298" s="16">
        <v>7.3469387755102006E-2</v>
      </c>
      <c r="BI298" s="16">
        <v>7.4324324324324301E-2</v>
      </c>
      <c r="BJ298" s="16">
        <v>8.6956521739130405E-2</v>
      </c>
      <c r="BK298" s="16">
        <v>7.4074074074074098E-2</v>
      </c>
      <c r="BL298" s="16">
        <v>0</v>
      </c>
    </row>
    <row r="299" spans="2:64" x14ac:dyDescent="0.35">
      <c r="B299" t="s">
        <v>235</v>
      </c>
      <c r="C299" s="16">
        <v>0.64960629921259805</v>
      </c>
      <c r="D299" s="16">
        <v>0.62068965517241403</v>
      </c>
      <c r="E299" s="16">
        <v>0.59375</v>
      </c>
      <c r="F299" s="16">
        <v>0.680851063829787</v>
      </c>
      <c r="G299" s="16">
        <v>0.69938650306748495</v>
      </c>
      <c r="H299" s="16">
        <v>0.607594936708861</v>
      </c>
      <c r="I299" s="16"/>
      <c r="J299" s="16">
        <v>0.66783216783216803</v>
      </c>
      <c r="K299" s="16">
        <v>0.62443438914027105</v>
      </c>
      <c r="L299" s="16"/>
      <c r="M299" s="16">
        <v>0.68092105263157898</v>
      </c>
      <c r="N299" s="16">
        <v>0.65</v>
      </c>
      <c r="O299" s="16">
        <v>0.63333333333333297</v>
      </c>
      <c r="P299" s="16">
        <v>0.45</v>
      </c>
      <c r="Q299" s="16"/>
      <c r="R299" s="16">
        <v>0.71199999999999997</v>
      </c>
      <c r="S299" s="16">
        <v>0.64197530864197505</v>
      </c>
      <c r="T299" s="16">
        <v>0.56862745098039202</v>
      </c>
      <c r="U299" s="16">
        <v>0.54166666666666696</v>
      </c>
      <c r="V299" s="16"/>
      <c r="W299" s="16">
        <v>0.75675675675675702</v>
      </c>
      <c r="X299" s="16">
        <v>0.62886597938144295</v>
      </c>
      <c r="Y299" s="16">
        <v>0.65384615384615397</v>
      </c>
      <c r="Z299" s="16">
        <v>0.58695652173913004</v>
      </c>
      <c r="AA299" s="16">
        <v>0.67567567567567599</v>
      </c>
      <c r="AB299" s="16">
        <v>0.61224489795918402</v>
      </c>
      <c r="AC299" s="16">
        <v>0.63265306122449005</v>
      </c>
      <c r="AD299" s="16">
        <v>0.61111111111111105</v>
      </c>
      <c r="AE299" s="16">
        <v>0.6</v>
      </c>
      <c r="AF299" s="16">
        <v>0.57142857142857095</v>
      </c>
      <c r="AG299" s="16">
        <v>0.75</v>
      </c>
      <c r="AH299" s="16">
        <v>1</v>
      </c>
      <c r="AI299" s="16"/>
      <c r="AJ299" s="16">
        <v>0.62686567164179097</v>
      </c>
      <c r="AK299" s="16">
        <v>0.64</v>
      </c>
      <c r="AL299" s="16">
        <v>0.65517241379310298</v>
      </c>
      <c r="AM299" s="16">
        <v>0.71276595744680804</v>
      </c>
      <c r="AN299" s="16">
        <v>0.55555555555555602</v>
      </c>
      <c r="AO299" s="16"/>
      <c r="AP299" s="16">
        <v>0.61878453038673997</v>
      </c>
      <c r="AQ299" s="16">
        <v>0.71199999999999997</v>
      </c>
      <c r="AR299" s="16">
        <v>0.80952380952380998</v>
      </c>
      <c r="AS299" s="16"/>
      <c r="AT299" s="16">
        <v>0.77272727272727304</v>
      </c>
      <c r="AU299" s="16">
        <v>0.60771704180064301</v>
      </c>
      <c r="AV299" s="16">
        <v>0.66666666666666696</v>
      </c>
      <c r="AW299" s="16">
        <v>0.45</v>
      </c>
      <c r="AX299" s="16"/>
      <c r="AY299" s="16">
        <v>0.70270270270270296</v>
      </c>
      <c r="AZ299" s="16">
        <v>0.645435244161359</v>
      </c>
      <c r="BA299" s="16"/>
      <c r="BB299" s="16">
        <v>0.66666666666666696</v>
      </c>
      <c r="BC299" s="16">
        <v>0.73809523809523803</v>
      </c>
      <c r="BD299" s="16">
        <v>0.62616822429906505</v>
      </c>
      <c r="BE299" s="16">
        <v>0.64179104477611904</v>
      </c>
      <c r="BF299" s="16"/>
      <c r="BG299" s="16">
        <v>0.66129032258064502</v>
      </c>
      <c r="BH299" s="16">
        <v>0.67346938775510201</v>
      </c>
      <c r="BI299" s="16">
        <v>0.62837837837837796</v>
      </c>
      <c r="BJ299" s="16">
        <v>0.60869565217391297</v>
      </c>
      <c r="BK299" s="16">
        <v>0.62962962962962998</v>
      </c>
      <c r="BL299" s="16">
        <v>0</v>
      </c>
    </row>
    <row r="300" spans="2:64" x14ac:dyDescent="0.35">
      <c r="B300" t="s">
        <v>236</v>
      </c>
      <c r="C300" s="16">
        <v>7.6771653543307103E-2</v>
      </c>
      <c r="D300" s="16">
        <v>0.13793103448275901</v>
      </c>
      <c r="E300" s="16">
        <v>0.125</v>
      </c>
      <c r="F300" s="16">
        <v>0.10638297872340401</v>
      </c>
      <c r="G300" s="16">
        <v>5.5214723926380403E-2</v>
      </c>
      <c r="H300" s="16">
        <v>5.0632911392405097E-2</v>
      </c>
      <c r="I300" s="16"/>
      <c r="J300" s="16">
        <v>8.7412587412587395E-2</v>
      </c>
      <c r="K300" s="16">
        <v>6.3348416289592799E-2</v>
      </c>
      <c r="L300" s="16"/>
      <c r="M300" s="16">
        <v>7.2368421052631596E-2</v>
      </c>
      <c r="N300" s="16">
        <v>7.0000000000000007E-2</v>
      </c>
      <c r="O300" s="16">
        <v>8.3333333333333301E-2</v>
      </c>
      <c r="P300" s="16">
        <v>0.125</v>
      </c>
      <c r="Q300" s="16"/>
      <c r="R300" s="16">
        <v>8.7999999999999995E-2</v>
      </c>
      <c r="S300" s="16">
        <v>7.4074074074074098E-2</v>
      </c>
      <c r="T300" s="16">
        <v>5.8823529411764698E-2</v>
      </c>
      <c r="U300" s="16">
        <v>8.3333333333333301E-2</v>
      </c>
      <c r="V300" s="16"/>
      <c r="W300" s="16">
        <v>6.7567567567567599E-2</v>
      </c>
      <c r="X300" s="16">
        <v>0.10309278350515499</v>
      </c>
      <c r="Y300" s="16">
        <v>9.6153846153846201E-2</v>
      </c>
      <c r="Z300" s="16">
        <v>6.5217391304347797E-2</v>
      </c>
      <c r="AA300" s="16">
        <v>8.1081081081081099E-2</v>
      </c>
      <c r="AB300" s="16">
        <v>4.08163265306122E-2</v>
      </c>
      <c r="AC300" s="16">
        <v>4.08163265306122E-2</v>
      </c>
      <c r="AD300" s="16">
        <v>0.16666666666666699</v>
      </c>
      <c r="AE300" s="16">
        <v>2.8571428571428598E-2</v>
      </c>
      <c r="AF300" s="16">
        <v>0.14285714285714299</v>
      </c>
      <c r="AG300" s="16">
        <v>0.05</v>
      </c>
      <c r="AH300" s="16">
        <v>0</v>
      </c>
      <c r="AI300" s="16"/>
      <c r="AJ300" s="16">
        <v>4.47761194029851E-2</v>
      </c>
      <c r="AK300" s="16">
        <v>9.3333333333333296E-2</v>
      </c>
      <c r="AL300" s="16">
        <v>8.04597701149425E-2</v>
      </c>
      <c r="AM300" s="16">
        <v>7.4468085106383003E-2</v>
      </c>
      <c r="AN300" s="16">
        <v>7.4074074074074098E-2</v>
      </c>
      <c r="AO300" s="16"/>
      <c r="AP300" s="16">
        <v>8.5635359116022103E-2</v>
      </c>
      <c r="AQ300" s="16">
        <v>5.6000000000000001E-2</v>
      </c>
      <c r="AR300" s="16">
        <v>4.7619047619047603E-2</v>
      </c>
      <c r="AS300" s="16"/>
      <c r="AT300" s="16">
        <v>9.8484848484848495E-2</v>
      </c>
      <c r="AU300" s="16">
        <v>6.7524115755627001E-2</v>
      </c>
      <c r="AV300" s="16">
        <v>0.11111111111111099</v>
      </c>
      <c r="AW300" s="16">
        <v>0</v>
      </c>
      <c r="AX300" s="16"/>
      <c r="AY300" s="16">
        <v>8.1081081081081099E-2</v>
      </c>
      <c r="AZ300" s="16">
        <v>7.6433121019108305E-2</v>
      </c>
      <c r="BA300" s="16"/>
      <c r="BB300" s="16">
        <v>0.16666666666666699</v>
      </c>
      <c r="BC300" s="16">
        <v>5.95238095238095E-2</v>
      </c>
      <c r="BD300" s="16">
        <v>7.7881619937694699E-2</v>
      </c>
      <c r="BE300" s="16">
        <v>4.47761194029851E-2</v>
      </c>
      <c r="BF300" s="16"/>
      <c r="BG300" s="16">
        <v>8.0645161290322606E-2</v>
      </c>
      <c r="BH300" s="16">
        <v>6.9387755102040802E-2</v>
      </c>
      <c r="BI300" s="16">
        <v>8.1081081081081099E-2</v>
      </c>
      <c r="BJ300" s="16">
        <v>4.3478260869565202E-2</v>
      </c>
      <c r="BK300" s="16">
        <v>0.11111111111111099</v>
      </c>
      <c r="BL300" s="16">
        <v>0.33333333333333298</v>
      </c>
    </row>
    <row r="301" spans="2:64" x14ac:dyDescent="0.35">
      <c r="B301" t="s">
        <v>237</v>
      </c>
      <c r="C301" s="16">
        <v>0.57283464566929099</v>
      </c>
      <c r="D301" s="16">
        <v>0.48275862068965503</v>
      </c>
      <c r="E301" s="16">
        <v>0.46875</v>
      </c>
      <c r="F301" s="16">
        <v>0.57446808510638303</v>
      </c>
      <c r="G301" s="16">
        <v>0.64417177914110402</v>
      </c>
      <c r="H301" s="16">
        <v>0.556962025316456</v>
      </c>
      <c r="I301" s="16"/>
      <c r="J301" s="16">
        <v>0.58041958041957997</v>
      </c>
      <c r="K301" s="16">
        <v>0.56108597285067896</v>
      </c>
      <c r="L301" s="16"/>
      <c r="M301" s="16">
        <v>0.60855263157894701</v>
      </c>
      <c r="N301" s="16">
        <v>0.57999999999999996</v>
      </c>
      <c r="O301" s="16">
        <v>0.55000000000000004</v>
      </c>
      <c r="P301" s="16">
        <v>0.32500000000000001</v>
      </c>
      <c r="Q301" s="16"/>
      <c r="R301" s="16">
        <v>0.624</v>
      </c>
      <c r="S301" s="16">
        <v>0.56790123456790098</v>
      </c>
      <c r="T301" s="16">
        <v>0.50980392156862697</v>
      </c>
      <c r="U301" s="16">
        <v>0.45833333333333298</v>
      </c>
      <c r="V301" s="16"/>
      <c r="W301" s="16">
        <v>0.68918918918918903</v>
      </c>
      <c r="X301" s="16">
        <v>0.52577319587628901</v>
      </c>
      <c r="Y301" s="16">
        <v>0.55769230769230804</v>
      </c>
      <c r="Z301" s="16">
        <v>0.52173913043478304</v>
      </c>
      <c r="AA301" s="16">
        <v>0.59459459459459496</v>
      </c>
      <c r="AB301" s="16">
        <v>0.57142857142857095</v>
      </c>
      <c r="AC301" s="16">
        <v>0.59183673469387799</v>
      </c>
      <c r="AD301" s="16">
        <v>0.44444444444444497</v>
      </c>
      <c r="AE301" s="16">
        <v>0.57142857142857095</v>
      </c>
      <c r="AF301" s="16">
        <v>0.42857142857142899</v>
      </c>
      <c r="AG301" s="16">
        <v>0.7</v>
      </c>
      <c r="AH301" s="16">
        <v>1</v>
      </c>
      <c r="AI301" s="16"/>
      <c r="AJ301" s="16">
        <v>0.58208955223880599</v>
      </c>
      <c r="AK301" s="16">
        <v>0.54666666666666697</v>
      </c>
      <c r="AL301" s="16">
        <v>0.57471264367816099</v>
      </c>
      <c r="AM301" s="16">
        <v>0.63829787234042601</v>
      </c>
      <c r="AN301" s="16">
        <v>0.48148148148148201</v>
      </c>
      <c r="AO301" s="16"/>
      <c r="AP301" s="16">
        <v>0.53314917127071804</v>
      </c>
      <c r="AQ301" s="16">
        <v>0.65600000000000003</v>
      </c>
      <c r="AR301" s="16">
        <v>0.76190476190476197</v>
      </c>
      <c r="AS301" s="16"/>
      <c r="AT301" s="16">
        <v>0.67424242424242398</v>
      </c>
      <c r="AU301" s="16">
        <v>0.54019292604501601</v>
      </c>
      <c r="AV301" s="16">
        <v>0.55555555555555602</v>
      </c>
      <c r="AW301" s="16">
        <v>0.45</v>
      </c>
      <c r="AX301" s="16"/>
      <c r="AY301" s="16">
        <v>0.62162162162162204</v>
      </c>
      <c r="AZ301" s="16">
        <v>0.56900212314225096</v>
      </c>
      <c r="BA301" s="16"/>
      <c r="BB301" s="16">
        <v>0.5</v>
      </c>
      <c r="BC301" s="16">
        <v>0.67857142857142905</v>
      </c>
      <c r="BD301" s="16">
        <v>0.548286604361371</v>
      </c>
      <c r="BE301" s="16">
        <v>0.59701492537313405</v>
      </c>
      <c r="BF301" s="16"/>
      <c r="BG301" s="16">
        <v>0.58064516129032295</v>
      </c>
      <c r="BH301" s="16">
        <v>0.60408163265306103</v>
      </c>
      <c r="BI301" s="16">
        <v>0.54729729729729704</v>
      </c>
      <c r="BJ301" s="16">
        <v>0.565217391304348</v>
      </c>
      <c r="BK301" s="16">
        <v>0.51851851851851805</v>
      </c>
      <c r="BL301" s="16">
        <v>-0.33333333333333298</v>
      </c>
    </row>
    <row r="302" spans="2:64" x14ac:dyDescent="0.35">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row>
    <row r="303" spans="2:64" x14ac:dyDescent="0.35">
      <c r="B303" s="5" t="s">
        <v>249</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row>
    <row r="304" spans="2:64" x14ac:dyDescent="0.35">
      <c r="B304" s="23" t="s">
        <v>97</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row>
    <row r="305" spans="2:64" x14ac:dyDescent="0.35">
      <c r="B305" t="s">
        <v>244</v>
      </c>
      <c r="C305" s="16">
        <v>0.122047244094488</v>
      </c>
      <c r="D305" s="16">
        <v>0.10344827586206901</v>
      </c>
      <c r="E305" s="16">
        <v>4.6875E-2</v>
      </c>
      <c r="F305" s="16">
        <v>0.117021276595745</v>
      </c>
      <c r="G305" s="16">
        <v>0.17791411042944799</v>
      </c>
      <c r="H305" s="16">
        <v>0.10126582278481</v>
      </c>
      <c r="I305" s="16"/>
      <c r="J305" s="16">
        <v>0.115384615384615</v>
      </c>
      <c r="K305" s="16">
        <v>0.131221719457014</v>
      </c>
      <c r="L305" s="16"/>
      <c r="M305" s="16">
        <v>0.12171052631578901</v>
      </c>
      <c r="N305" s="16">
        <v>0.1</v>
      </c>
      <c r="O305" s="16">
        <v>0.16666666666666699</v>
      </c>
      <c r="P305" s="16">
        <v>0.1</v>
      </c>
      <c r="Q305" s="16"/>
      <c r="R305" s="16">
        <v>0.11600000000000001</v>
      </c>
      <c r="S305" s="16">
        <v>0.172839506172839</v>
      </c>
      <c r="T305" s="16">
        <v>9.8039215686274495E-2</v>
      </c>
      <c r="U305" s="16">
        <v>0.16666666666666699</v>
      </c>
      <c r="V305" s="16"/>
      <c r="W305" s="16">
        <v>9.45945945945946E-2</v>
      </c>
      <c r="X305" s="16">
        <v>0.164948453608247</v>
      </c>
      <c r="Y305" s="16">
        <v>0.15384615384615399</v>
      </c>
      <c r="Z305" s="16">
        <v>8.6956521739130405E-2</v>
      </c>
      <c r="AA305" s="16">
        <v>0.162162162162162</v>
      </c>
      <c r="AB305" s="16">
        <v>0.102040816326531</v>
      </c>
      <c r="AC305" s="16">
        <v>0.122448979591837</v>
      </c>
      <c r="AD305" s="16">
        <v>5.5555555555555601E-2</v>
      </c>
      <c r="AE305" s="16">
        <v>5.7142857142857099E-2</v>
      </c>
      <c r="AF305" s="16">
        <v>7.1428571428571397E-2</v>
      </c>
      <c r="AG305" s="16">
        <v>0.1</v>
      </c>
      <c r="AH305" s="16">
        <v>1</v>
      </c>
      <c r="AI305" s="16"/>
      <c r="AJ305" s="16">
        <v>0.104477611940299</v>
      </c>
      <c r="AK305" s="16">
        <v>0.133333333333333</v>
      </c>
      <c r="AL305" s="16">
        <v>0.126436781609195</v>
      </c>
      <c r="AM305" s="16">
        <v>0.12765957446808501</v>
      </c>
      <c r="AN305" s="16">
        <v>0.18518518518518501</v>
      </c>
      <c r="AO305" s="16"/>
      <c r="AP305" s="16">
        <v>0.121546961325967</v>
      </c>
      <c r="AQ305" s="16">
        <v>0.128</v>
      </c>
      <c r="AR305" s="16">
        <v>9.5238095238095205E-2</v>
      </c>
      <c r="AS305" s="16"/>
      <c r="AT305" s="16">
        <v>9.8484848484848495E-2</v>
      </c>
      <c r="AU305" s="16">
        <v>0.14147909967845701</v>
      </c>
      <c r="AV305" s="16">
        <v>8.8888888888888906E-2</v>
      </c>
      <c r="AW305" s="16">
        <v>0.05</v>
      </c>
      <c r="AX305" s="16"/>
      <c r="AY305" s="16">
        <v>0.21621621621621601</v>
      </c>
      <c r="AZ305" s="16">
        <v>0.11464968152866201</v>
      </c>
      <c r="BA305" s="16"/>
      <c r="BB305" s="16">
        <v>5.5555555555555601E-2</v>
      </c>
      <c r="BC305" s="16">
        <v>0.13095238095238099</v>
      </c>
      <c r="BD305" s="16">
        <v>0.127725856697819</v>
      </c>
      <c r="BE305" s="16">
        <v>0.119402985074627</v>
      </c>
      <c r="BF305" s="16"/>
      <c r="BG305" s="16">
        <v>1</v>
      </c>
      <c r="BH305" s="16">
        <v>0</v>
      </c>
      <c r="BI305" s="16">
        <v>0</v>
      </c>
      <c r="BJ305" s="16">
        <v>0</v>
      </c>
      <c r="BK305" s="16">
        <v>0</v>
      </c>
      <c r="BL305" s="16">
        <v>0</v>
      </c>
    </row>
    <row r="306" spans="2:64" x14ac:dyDescent="0.35">
      <c r="B306" t="s">
        <v>245</v>
      </c>
      <c r="C306" s="16">
        <v>0.482283464566929</v>
      </c>
      <c r="D306" s="16">
        <v>0.55172413793103403</v>
      </c>
      <c r="E306" s="16">
        <v>0.46875</v>
      </c>
      <c r="F306" s="16">
        <v>0.47872340425531901</v>
      </c>
      <c r="G306" s="16">
        <v>0.43558282208589</v>
      </c>
      <c r="H306" s="16">
        <v>0.525316455696203</v>
      </c>
      <c r="I306" s="16"/>
      <c r="J306" s="16">
        <v>0.45104895104895099</v>
      </c>
      <c r="K306" s="16">
        <v>0.52036199095022595</v>
      </c>
      <c r="L306" s="16"/>
      <c r="M306" s="16">
        <v>0.52960526315789502</v>
      </c>
      <c r="N306" s="16">
        <v>0.43</v>
      </c>
      <c r="O306" s="16">
        <v>0.3</v>
      </c>
      <c r="P306" s="16">
        <v>0.52500000000000002</v>
      </c>
      <c r="Q306" s="16"/>
      <c r="R306" s="16">
        <v>0.45600000000000002</v>
      </c>
      <c r="S306" s="16">
        <v>0.51851851851851805</v>
      </c>
      <c r="T306" s="16">
        <v>0.50326797385620903</v>
      </c>
      <c r="U306" s="16">
        <v>0.5</v>
      </c>
      <c r="V306" s="16"/>
      <c r="W306" s="16">
        <v>0.56756756756756799</v>
      </c>
      <c r="X306" s="16">
        <v>0.45360824742268002</v>
      </c>
      <c r="Y306" s="16">
        <v>0.480769230769231</v>
      </c>
      <c r="Z306" s="16">
        <v>0.52173913043478304</v>
      </c>
      <c r="AA306" s="16">
        <v>0.45945945945945899</v>
      </c>
      <c r="AB306" s="16">
        <v>0.36734693877551</v>
      </c>
      <c r="AC306" s="16">
        <v>0.48979591836734698</v>
      </c>
      <c r="AD306" s="16">
        <v>0.72222222222222199</v>
      </c>
      <c r="AE306" s="16">
        <v>0.42857142857142899</v>
      </c>
      <c r="AF306" s="16">
        <v>0.35714285714285698</v>
      </c>
      <c r="AG306" s="16">
        <v>0.65</v>
      </c>
      <c r="AH306" s="16">
        <v>0</v>
      </c>
      <c r="AI306" s="16"/>
      <c r="AJ306" s="16">
        <v>0.37313432835820898</v>
      </c>
      <c r="AK306" s="16">
        <v>0.413333333333333</v>
      </c>
      <c r="AL306" s="16">
        <v>0.57471264367816099</v>
      </c>
      <c r="AM306" s="16">
        <v>0.53191489361702105</v>
      </c>
      <c r="AN306" s="16">
        <v>0.33333333333333298</v>
      </c>
      <c r="AO306" s="16"/>
      <c r="AP306" s="16">
        <v>0.49171270718232002</v>
      </c>
      <c r="AQ306" s="16">
        <v>0.46400000000000002</v>
      </c>
      <c r="AR306" s="16">
        <v>0.42857142857142899</v>
      </c>
      <c r="AS306" s="16"/>
      <c r="AT306" s="16">
        <v>0.54545454545454497</v>
      </c>
      <c r="AU306" s="16">
        <v>0.466237942122186</v>
      </c>
      <c r="AV306" s="16">
        <v>0.4</v>
      </c>
      <c r="AW306" s="16">
        <v>0.5</v>
      </c>
      <c r="AX306" s="16"/>
      <c r="AY306" s="16">
        <v>0.37837837837837801</v>
      </c>
      <c r="AZ306" s="16">
        <v>0.49044585987261102</v>
      </c>
      <c r="BA306" s="16"/>
      <c r="BB306" s="16">
        <v>0.55555555555555602</v>
      </c>
      <c r="BC306" s="16">
        <v>0.41666666666666702</v>
      </c>
      <c r="BD306" s="16">
        <v>0.49844236760124599</v>
      </c>
      <c r="BE306" s="16">
        <v>0.44776119402985098</v>
      </c>
      <c r="BF306" s="16"/>
      <c r="BG306" s="16">
        <v>0</v>
      </c>
      <c r="BH306" s="16">
        <v>1</v>
      </c>
      <c r="BI306" s="16">
        <v>0</v>
      </c>
      <c r="BJ306" s="16">
        <v>0</v>
      </c>
      <c r="BK306" s="16">
        <v>0</v>
      </c>
      <c r="BL306" s="16">
        <v>0</v>
      </c>
    </row>
    <row r="307" spans="2:64" x14ac:dyDescent="0.35">
      <c r="B307" t="s">
        <v>246</v>
      </c>
      <c r="C307" s="16">
        <v>0.291338582677165</v>
      </c>
      <c r="D307" s="16">
        <v>0.31034482758620702</v>
      </c>
      <c r="E307" s="16">
        <v>0.359375</v>
      </c>
      <c r="F307" s="16">
        <v>0.319148936170213</v>
      </c>
      <c r="G307" s="16">
        <v>0.26380368098159501</v>
      </c>
      <c r="H307" s="16">
        <v>0.272151898734177</v>
      </c>
      <c r="I307" s="16"/>
      <c r="J307" s="16">
        <v>0.31818181818181801</v>
      </c>
      <c r="K307" s="16">
        <v>0.25791855203619901</v>
      </c>
      <c r="L307" s="16"/>
      <c r="M307" s="16">
        <v>0.26644736842105299</v>
      </c>
      <c r="N307" s="16">
        <v>0.31</v>
      </c>
      <c r="O307" s="16">
        <v>0.41666666666666702</v>
      </c>
      <c r="P307" s="16">
        <v>0.27500000000000002</v>
      </c>
      <c r="Q307" s="16"/>
      <c r="R307" s="16">
        <v>0.32</v>
      </c>
      <c r="S307" s="16">
        <v>0.234567901234568</v>
      </c>
      <c r="T307" s="16">
        <v>0.29411764705882398</v>
      </c>
      <c r="U307" s="16">
        <v>0.16666666666666699</v>
      </c>
      <c r="V307" s="16"/>
      <c r="W307" s="16">
        <v>0.28378378378378399</v>
      </c>
      <c r="X307" s="16">
        <v>0.27835051546391798</v>
      </c>
      <c r="Y307" s="16">
        <v>0.230769230769231</v>
      </c>
      <c r="Z307" s="16">
        <v>0.34782608695652201</v>
      </c>
      <c r="AA307" s="16">
        <v>0.24324324324324301</v>
      </c>
      <c r="AB307" s="16">
        <v>0.42857142857142899</v>
      </c>
      <c r="AC307" s="16">
        <v>0.28571428571428598</v>
      </c>
      <c r="AD307" s="16">
        <v>0.16666666666666699</v>
      </c>
      <c r="AE307" s="16">
        <v>0.34285714285714303</v>
      </c>
      <c r="AF307" s="16">
        <v>0.39285714285714302</v>
      </c>
      <c r="AG307" s="16">
        <v>0.1</v>
      </c>
      <c r="AH307" s="16">
        <v>0</v>
      </c>
      <c r="AI307" s="16"/>
      <c r="AJ307" s="16">
        <v>0.38805970149253699</v>
      </c>
      <c r="AK307" s="16">
        <v>0.293333333333333</v>
      </c>
      <c r="AL307" s="16">
        <v>0.21839080459770099</v>
      </c>
      <c r="AM307" s="16">
        <v>0.23404255319148901</v>
      </c>
      <c r="AN307" s="16">
        <v>0.407407407407407</v>
      </c>
      <c r="AO307" s="16"/>
      <c r="AP307" s="16">
        <v>0.287292817679558</v>
      </c>
      <c r="AQ307" s="16">
        <v>0.30399999999999999</v>
      </c>
      <c r="AR307" s="16">
        <v>0.28571428571428598</v>
      </c>
      <c r="AS307" s="16"/>
      <c r="AT307" s="16">
        <v>0.26515151515151503</v>
      </c>
      <c r="AU307" s="16">
        <v>0.28295819935691302</v>
      </c>
      <c r="AV307" s="16">
        <v>0.4</v>
      </c>
      <c r="AW307" s="16">
        <v>0.35</v>
      </c>
      <c r="AX307" s="16"/>
      <c r="AY307" s="16">
        <v>0.27027027027027001</v>
      </c>
      <c r="AZ307" s="16">
        <v>0.29299363057324801</v>
      </c>
      <c r="BA307" s="16"/>
      <c r="BB307" s="16">
        <v>0.27777777777777801</v>
      </c>
      <c r="BC307" s="16">
        <v>0.273809523809524</v>
      </c>
      <c r="BD307" s="16">
        <v>0.29283489096573201</v>
      </c>
      <c r="BE307" s="16">
        <v>0.31343283582089598</v>
      </c>
      <c r="BF307" s="16"/>
      <c r="BG307" s="16">
        <v>0</v>
      </c>
      <c r="BH307" s="16">
        <v>0</v>
      </c>
      <c r="BI307" s="16">
        <v>1</v>
      </c>
      <c r="BJ307" s="16">
        <v>0</v>
      </c>
      <c r="BK307" s="16">
        <v>0</v>
      </c>
      <c r="BL307" s="16">
        <v>0</v>
      </c>
    </row>
    <row r="308" spans="2:64" x14ac:dyDescent="0.35">
      <c r="B308" t="s">
        <v>247</v>
      </c>
      <c r="C308" s="16">
        <v>4.5275590551181098E-2</v>
      </c>
      <c r="D308" s="16">
        <v>3.4482758620689703E-2</v>
      </c>
      <c r="E308" s="16">
        <v>3.125E-2</v>
      </c>
      <c r="F308" s="16">
        <v>4.2553191489361701E-2</v>
      </c>
      <c r="G308" s="16">
        <v>4.2944785276073601E-2</v>
      </c>
      <c r="H308" s="16">
        <v>5.6962025316455701E-2</v>
      </c>
      <c r="I308" s="16"/>
      <c r="J308" s="16">
        <v>4.8951048951049E-2</v>
      </c>
      <c r="K308" s="16">
        <v>4.0723981900452497E-2</v>
      </c>
      <c r="L308" s="16"/>
      <c r="M308" s="16">
        <v>3.94736842105263E-2</v>
      </c>
      <c r="N308" s="16">
        <v>0.08</v>
      </c>
      <c r="O308" s="16">
        <v>1.6666666666666701E-2</v>
      </c>
      <c r="P308" s="16">
        <v>0.05</v>
      </c>
      <c r="Q308" s="16"/>
      <c r="R308" s="16">
        <v>3.2000000000000001E-2</v>
      </c>
      <c r="S308" s="16">
        <v>6.1728395061728399E-2</v>
      </c>
      <c r="T308" s="16">
        <v>5.22875816993464E-2</v>
      </c>
      <c r="U308" s="16">
        <v>8.3333333333333301E-2</v>
      </c>
      <c r="V308" s="16"/>
      <c r="W308" s="16">
        <v>1.35135135135135E-2</v>
      </c>
      <c r="X308" s="16">
        <v>4.1237113402061903E-2</v>
      </c>
      <c r="Y308" s="16">
        <v>9.6153846153846201E-2</v>
      </c>
      <c r="Z308" s="16">
        <v>0</v>
      </c>
      <c r="AA308" s="16">
        <v>5.4054054054054099E-2</v>
      </c>
      <c r="AB308" s="16">
        <v>6.1224489795918401E-2</v>
      </c>
      <c r="AC308" s="16">
        <v>6.1224489795918401E-2</v>
      </c>
      <c r="AD308" s="16">
        <v>0</v>
      </c>
      <c r="AE308" s="16">
        <v>5.7142857142857099E-2</v>
      </c>
      <c r="AF308" s="16">
        <v>7.1428571428571397E-2</v>
      </c>
      <c r="AG308" s="16">
        <v>0.05</v>
      </c>
      <c r="AH308" s="16">
        <v>0</v>
      </c>
      <c r="AI308" s="16"/>
      <c r="AJ308" s="16">
        <v>8.9552238805970102E-2</v>
      </c>
      <c r="AK308" s="16">
        <v>6.6666666666666693E-2</v>
      </c>
      <c r="AL308" s="16">
        <v>2.8735632183908E-2</v>
      </c>
      <c r="AM308" s="16">
        <v>4.2553191489361701E-2</v>
      </c>
      <c r="AN308" s="16">
        <v>3.7037037037037E-2</v>
      </c>
      <c r="AO308" s="16"/>
      <c r="AP308" s="16">
        <v>4.4198895027624301E-2</v>
      </c>
      <c r="AQ308" s="16">
        <v>2.4E-2</v>
      </c>
      <c r="AR308" s="16">
        <v>0.19047619047618999</v>
      </c>
      <c r="AS308" s="16"/>
      <c r="AT308" s="16">
        <v>3.7878787878787901E-2</v>
      </c>
      <c r="AU308" s="16">
        <v>5.1446945337620599E-2</v>
      </c>
      <c r="AV308" s="16">
        <v>2.2222222222222199E-2</v>
      </c>
      <c r="AW308" s="16">
        <v>0.05</v>
      </c>
      <c r="AX308" s="16"/>
      <c r="AY308" s="16">
        <v>5.4054054054054099E-2</v>
      </c>
      <c r="AZ308" s="16">
        <v>4.4585987261146501E-2</v>
      </c>
      <c r="BA308" s="16"/>
      <c r="BB308" s="16">
        <v>5.5555555555555601E-2</v>
      </c>
      <c r="BC308" s="16">
        <v>8.3333333333333301E-2</v>
      </c>
      <c r="BD308" s="16">
        <v>3.4267912772585701E-2</v>
      </c>
      <c r="BE308" s="16">
        <v>4.47761194029851E-2</v>
      </c>
      <c r="BF308" s="16"/>
      <c r="BG308" s="16">
        <v>0</v>
      </c>
      <c r="BH308" s="16">
        <v>0</v>
      </c>
      <c r="BI308" s="16">
        <v>0</v>
      </c>
      <c r="BJ308" s="16">
        <v>1</v>
      </c>
      <c r="BK308" s="16">
        <v>0</v>
      </c>
      <c r="BL308" s="16">
        <v>0</v>
      </c>
    </row>
    <row r="309" spans="2:64" x14ac:dyDescent="0.35">
      <c r="B309" t="s">
        <v>248</v>
      </c>
      <c r="C309" s="16">
        <v>5.3149606299212601E-2</v>
      </c>
      <c r="D309" s="16">
        <v>0</v>
      </c>
      <c r="E309" s="16">
        <v>9.375E-2</v>
      </c>
      <c r="F309" s="16">
        <v>3.1914893617021302E-2</v>
      </c>
      <c r="G309" s="16">
        <v>7.3619631901840496E-2</v>
      </c>
      <c r="H309" s="16">
        <v>3.7974683544303799E-2</v>
      </c>
      <c r="I309" s="16"/>
      <c r="J309" s="16">
        <v>5.9440559440559398E-2</v>
      </c>
      <c r="K309" s="16">
        <v>4.52488687782805E-2</v>
      </c>
      <c r="L309" s="16"/>
      <c r="M309" s="16">
        <v>3.94736842105263E-2</v>
      </c>
      <c r="N309" s="16">
        <v>0.08</v>
      </c>
      <c r="O309" s="16">
        <v>6.6666666666666693E-2</v>
      </c>
      <c r="P309" s="16">
        <v>0.05</v>
      </c>
      <c r="Q309" s="16"/>
      <c r="R309" s="16">
        <v>6.8000000000000005E-2</v>
      </c>
      <c r="S309" s="16">
        <v>1.2345679012345699E-2</v>
      </c>
      <c r="T309" s="16">
        <v>4.5751633986928102E-2</v>
      </c>
      <c r="U309" s="16">
        <v>8.3333333333333301E-2</v>
      </c>
      <c r="V309" s="16"/>
      <c r="W309" s="16">
        <v>4.0540540540540501E-2</v>
      </c>
      <c r="X309" s="16">
        <v>6.18556701030928E-2</v>
      </c>
      <c r="Y309" s="16">
        <v>3.8461538461538498E-2</v>
      </c>
      <c r="Z309" s="16">
        <v>4.3478260869565202E-2</v>
      </c>
      <c r="AA309" s="16">
        <v>8.1081081081081099E-2</v>
      </c>
      <c r="AB309" s="16">
        <v>2.04081632653061E-2</v>
      </c>
      <c r="AC309" s="16">
        <v>4.08163265306122E-2</v>
      </c>
      <c r="AD309" s="16">
        <v>0</v>
      </c>
      <c r="AE309" s="16">
        <v>8.5714285714285701E-2</v>
      </c>
      <c r="AF309" s="16">
        <v>0.107142857142857</v>
      </c>
      <c r="AG309" s="16">
        <v>0.1</v>
      </c>
      <c r="AH309" s="16">
        <v>0</v>
      </c>
      <c r="AI309" s="16"/>
      <c r="AJ309" s="16">
        <v>2.9850746268656699E-2</v>
      </c>
      <c r="AK309" s="16">
        <v>6.6666666666666693E-2</v>
      </c>
      <c r="AL309" s="16">
        <v>5.1724137931034503E-2</v>
      </c>
      <c r="AM309" s="16">
        <v>6.3829787234042507E-2</v>
      </c>
      <c r="AN309" s="16">
        <v>3.7037037037037E-2</v>
      </c>
      <c r="AO309" s="16"/>
      <c r="AP309" s="16">
        <v>4.6961325966850799E-2</v>
      </c>
      <c r="AQ309" s="16">
        <v>0.08</v>
      </c>
      <c r="AR309" s="16">
        <v>0</v>
      </c>
      <c r="AS309" s="16"/>
      <c r="AT309" s="16">
        <v>4.5454545454545497E-2</v>
      </c>
      <c r="AU309" s="16">
        <v>5.1446945337620599E-2</v>
      </c>
      <c r="AV309" s="16">
        <v>8.8888888888888906E-2</v>
      </c>
      <c r="AW309" s="16">
        <v>0.05</v>
      </c>
      <c r="AX309" s="16"/>
      <c r="AY309" s="16">
        <v>8.1081081081081099E-2</v>
      </c>
      <c r="AZ309" s="16">
        <v>5.0955414012738898E-2</v>
      </c>
      <c r="BA309" s="16"/>
      <c r="BB309" s="16">
        <v>5.5555555555555601E-2</v>
      </c>
      <c r="BC309" s="16">
        <v>9.5238095238095205E-2</v>
      </c>
      <c r="BD309" s="16">
        <v>4.67289719626168E-2</v>
      </c>
      <c r="BE309" s="16">
        <v>2.9850746268656699E-2</v>
      </c>
      <c r="BF309" s="16"/>
      <c r="BG309" s="16">
        <v>0</v>
      </c>
      <c r="BH309" s="16">
        <v>0</v>
      </c>
      <c r="BI309" s="16">
        <v>0</v>
      </c>
      <c r="BJ309" s="16">
        <v>0</v>
      </c>
      <c r="BK309" s="16">
        <v>1</v>
      </c>
      <c r="BL309" s="16">
        <v>0</v>
      </c>
    </row>
    <row r="310" spans="2:64" x14ac:dyDescent="0.35">
      <c r="B310" t="s">
        <v>159</v>
      </c>
      <c r="C310" s="16">
        <v>5.9055118110236202E-3</v>
      </c>
      <c r="D310" s="16">
        <v>0</v>
      </c>
      <c r="E310" s="16">
        <v>0</v>
      </c>
      <c r="F310" s="16">
        <v>1.0638297872340399E-2</v>
      </c>
      <c r="G310" s="16">
        <v>6.13496932515337E-3</v>
      </c>
      <c r="H310" s="16">
        <v>6.3291139240506302E-3</v>
      </c>
      <c r="I310" s="16"/>
      <c r="J310" s="16">
        <v>6.9930069930069904E-3</v>
      </c>
      <c r="K310" s="16">
        <v>4.5248868778280504E-3</v>
      </c>
      <c r="L310" s="16"/>
      <c r="M310" s="16">
        <v>3.28947368421053E-3</v>
      </c>
      <c r="N310" s="16">
        <v>0</v>
      </c>
      <c r="O310" s="16">
        <v>3.3333333333333298E-2</v>
      </c>
      <c r="P310" s="16">
        <v>0</v>
      </c>
      <c r="Q310" s="16"/>
      <c r="R310" s="16">
        <v>8.0000000000000002E-3</v>
      </c>
      <c r="S310" s="16">
        <v>0</v>
      </c>
      <c r="T310" s="16">
        <v>6.5359477124183E-3</v>
      </c>
      <c r="U310" s="16">
        <v>0</v>
      </c>
      <c r="V310" s="16"/>
      <c r="W310" s="16">
        <v>0</v>
      </c>
      <c r="X310" s="16">
        <v>0</v>
      </c>
      <c r="Y310" s="16">
        <v>0</v>
      </c>
      <c r="Z310" s="16">
        <v>0</v>
      </c>
      <c r="AA310" s="16">
        <v>0</v>
      </c>
      <c r="AB310" s="16">
        <v>2.04081632653061E-2</v>
      </c>
      <c r="AC310" s="16">
        <v>0</v>
      </c>
      <c r="AD310" s="16">
        <v>5.5555555555555601E-2</v>
      </c>
      <c r="AE310" s="16">
        <v>2.8571428571428598E-2</v>
      </c>
      <c r="AF310" s="16">
        <v>0</v>
      </c>
      <c r="AG310" s="16">
        <v>0</v>
      </c>
      <c r="AH310" s="16">
        <v>0</v>
      </c>
      <c r="AI310" s="16"/>
      <c r="AJ310" s="16">
        <v>1.49253731343284E-2</v>
      </c>
      <c r="AK310" s="16">
        <v>2.66666666666667E-2</v>
      </c>
      <c r="AL310" s="16">
        <v>0</v>
      </c>
      <c r="AM310" s="16">
        <v>0</v>
      </c>
      <c r="AN310" s="16">
        <v>0</v>
      </c>
      <c r="AO310" s="16"/>
      <c r="AP310" s="16">
        <v>8.2872928176795594E-3</v>
      </c>
      <c r="AQ310" s="16">
        <v>0</v>
      </c>
      <c r="AR310" s="16">
        <v>0</v>
      </c>
      <c r="AS310" s="16"/>
      <c r="AT310" s="16">
        <v>7.5757575757575803E-3</v>
      </c>
      <c r="AU310" s="16">
        <v>6.4308681672025697E-3</v>
      </c>
      <c r="AV310" s="16">
        <v>0</v>
      </c>
      <c r="AW310" s="16">
        <v>0</v>
      </c>
      <c r="AX310" s="16"/>
      <c r="AY310" s="16">
        <v>0</v>
      </c>
      <c r="AZ310" s="16">
        <v>6.3694267515923596E-3</v>
      </c>
      <c r="BA310" s="16"/>
      <c r="BB310" s="16">
        <v>0</v>
      </c>
      <c r="BC310" s="16">
        <v>0</v>
      </c>
      <c r="BD310" s="16">
        <v>0</v>
      </c>
      <c r="BE310" s="16">
        <v>4.47761194029851E-2</v>
      </c>
      <c r="BF310" s="16"/>
      <c r="BG310" s="16">
        <v>0</v>
      </c>
      <c r="BH310" s="16">
        <v>0</v>
      </c>
      <c r="BI310" s="16">
        <v>0</v>
      </c>
      <c r="BJ310" s="16">
        <v>0</v>
      </c>
      <c r="BK310" s="16">
        <v>0</v>
      </c>
      <c r="BL310" s="16">
        <v>1</v>
      </c>
    </row>
    <row r="311" spans="2:64" x14ac:dyDescent="0.35">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row>
    <row r="312" spans="2:64" x14ac:dyDescent="0.35">
      <c r="B312" s="5" t="s">
        <v>260</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row>
    <row r="313" spans="2:64" x14ac:dyDescent="0.35">
      <c r="B313" s="23" t="s">
        <v>97</v>
      </c>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row>
    <row r="314" spans="2:64" x14ac:dyDescent="0.35">
      <c r="B314" t="s">
        <v>256</v>
      </c>
      <c r="C314" s="16">
        <v>0.14173228346456701</v>
      </c>
      <c r="D314" s="16">
        <v>0.20689655172413801</v>
      </c>
      <c r="E314" s="16">
        <v>0.203125</v>
      </c>
      <c r="F314" s="16">
        <v>0.10638297872340401</v>
      </c>
      <c r="G314" s="16">
        <v>0.122699386503067</v>
      </c>
      <c r="H314" s="16">
        <v>0.145569620253165</v>
      </c>
      <c r="I314" s="16"/>
      <c r="J314" s="16">
        <v>0.171328671328671</v>
      </c>
      <c r="K314" s="16">
        <v>0.104072398190045</v>
      </c>
      <c r="L314" s="16"/>
      <c r="M314" s="16">
        <v>0.14802631578947401</v>
      </c>
      <c r="N314" s="16">
        <v>0.16</v>
      </c>
      <c r="O314" s="16">
        <v>0.133333333333333</v>
      </c>
      <c r="P314" s="16">
        <v>7.4999999999999997E-2</v>
      </c>
      <c r="Q314" s="16"/>
      <c r="R314" s="16">
        <v>0.16</v>
      </c>
      <c r="S314" s="16">
        <v>0.13580246913580199</v>
      </c>
      <c r="T314" s="16">
        <v>0.11764705882352899</v>
      </c>
      <c r="U314" s="16">
        <v>0.125</v>
      </c>
      <c r="V314" s="16"/>
      <c r="W314" s="16">
        <v>0.162162162162162</v>
      </c>
      <c r="X314" s="16">
        <v>0.14432989690721601</v>
      </c>
      <c r="Y314" s="16">
        <v>0.115384615384615</v>
      </c>
      <c r="Z314" s="16">
        <v>0.15217391304347799</v>
      </c>
      <c r="AA314" s="16">
        <v>0.108108108108108</v>
      </c>
      <c r="AB314" s="16">
        <v>0.102040816326531</v>
      </c>
      <c r="AC314" s="16">
        <v>0.22448979591836701</v>
      </c>
      <c r="AD314" s="16">
        <v>0</v>
      </c>
      <c r="AE314" s="16">
        <v>0.14285714285714299</v>
      </c>
      <c r="AF314" s="16">
        <v>0.17857142857142899</v>
      </c>
      <c r="AG314" s="16">
        <v>0.15</v>
      </c>
      <c r="AH314" s="16">
        <v>0</v>
      </c>
      <c r="AI314" s="16"/>
      <c r="AJ314" s="16">
        <v>0.134328358208955</v>
      </c>
      <c r="AK314" s="16">
        <v>0.2</v>
      </c>
      <c r="AL314" s="16">
        <v>0.10344827586206901</v>
      </c>
      <c r="AM314" s="16">
        <v>0.170212765957447</v>
      </c>
      <c r="AN314" s="16">
        <v>0.148148148148148</v>
      </c>
      <c r="AO314" s="16"/>
      <c r="AP314" s="16">
        <v>0.13535911602209899</v>
      </c>
      <c r="AQ314" s="16">
        <v>0.17599999999999999</v>
      </c>
      <c r="AR314" s="16">
        <v>4.7619047619047603E-2</v>
      </c>
      <c r="AS314" s="16"/>
      <c r="AT314" s="16">
        <v>0.16666666666666699</v>
      </c>
      <c r="AU314" s="16">
        <v>0.131832797427653</v>
      </c>
      <c r="AV314" s="16">
        <v>0.17777777777777801</v>
      </c>
      <c r="AW314" s="16">
        <v>0.05</v>
      </c>
      <c r="AX314" s="16"/>
      <c r="AY314" s="16">
        <v>0.135135135135135</v>
      </c>
      <c r="AZ314" s="16">
        <v>0.14225053078556299</v>
      </c>
      <c r="BA314" s="16"/>
      <c r="BB314" s="16">
        <v>0.194444444444444</v>
      </c>
      <c r="BC314" s="16">
        <v>0.25</v>
      </c>
      <c r="BD314" s="16">
        <v>9.0342679127725894E-2</v>
      </c>
      <c r="BE314" s="16">
        <v>0.22388059701492499</v>
      </c>
      <c r="BF314" s="16"/>
      <c r="BG314" s="16">
        <v>6.4516129032258104E-2</v>
      </c>
      <c r="BH314" s="16">
        <v>5.3061224489795902E-2</v>
      </c>
      <c r="BI314" s="16">
        <v>0.20270270270270299</v>
      </c>
      <c r="BJ314" s="16">
        <v>0.434782608695652</v>
      </c>
      <c r="BK314" s="16">
        <v>0.55555555555555602</v>
      </c>
      <c r="BL314" s="16">
        <v>0</v>
      </c>
    </row>
    <row r="315" spans="2:64" x14ac:dyDescent="0.35">
      <c r="B315" t="s">
        <v>257</v>
      </c>
      <c r="C315" s="16">
        <v>0.232283464566929</v>
      </c>
      <c r="D315" s="16">
        <v>0.37931034482758602</v>
      </c>
      <c r="E315" s="16">
        <v>0.21875</v>
      </c>
      <c r="F315" s="16">
        <v>0.21276595744680901</v>
      </c>
      <c r="G315" s="16">
        <v>0.17791411042944799</v>
      </c>
      <c r="H315" s="16">
        <v>0.278481012658228</v>
      </c>
      <c r="I315" s="16"/>
      <c r="J315" s="16">
        <v>0.25174825174825199</v>
      </c>
      <c r="K315" s="16">
        <v>0.20814479638009101</v>
      </c>
      <c r="L315" s="16"/>
      <c r="M315" s="16">
        <v>0.23684210526315799</v>
      </c>
      <c r="N315" s="16">
        <v>0.22</v>
      </c>
      <c r="O315" s="16">
        <v>0.15</v>
      </c>
      <c r="P315" s="16">
        <v>0.3</v>
      </c>
      <c r="Q315" s="16"/>
      <c r="R315" s="16">
        <v>0.26</v>
      </c>
      <c r="S315" s="16">
        <v>0.172839506172839</v>
      </c>
      <c r="T315" s="16">
        <v>0.22875816993464099</v>
      </c>
      <c r="U315" s="16">
        <v>0.16666666666666699</v>
      </c>
      <c r="V315" s="16"/>
      <c r="W315" s="16">
        <v>0.21621621621621601</v>
      </c>
      <c r="X315" s="16">
        <v>0.268041237113402</v>
      </c>
      <c r="Y315" s="16">
        <v>0.19230769230769201</v>
      </c>
      <c r="Z315" s="16">
        <v>0.173913043478261</v>
      </c>
      <c r="AA315" s="16">
        <v>0.29729729729729698</v>
      </c>
      <c r="AB315" s="16">
        <v>0.24489795918367299</v>
      </c>
      <c r="AC315" s="16">
        <v>0.183673469387755</v>
      </c>
      <c r="AD315" s="16">
        <v>0.27777777777777801</v>
      </c>
      <c r="AE315" s="16">
        <v>0.314285714285714</v>
      </c>
      <c r="AF315" s="16">
        <v>0.25</v>
      </c>
      <c r="AG315" s="16">
        <v>0.15</v>
      </c>
      <c r="AH315" s="16">
        <v>0</v>
      </c>
      <c r="AI315" s="16"/>
      <c r="AJ315" s="16">
        <v>0.238805970149254</v>
      </c>
      <c r="AK315" s="16">
        <v>0.22666666666666699</v>
      </c>
      <c r="AL315" s="16">
        <v>0.22413793103448301</v>
      </c>
      <c r="AM315" s="16">
        <v>0.23404255319148901</v>
      </c>
      <c r="AN315" s="16">
        <v>0.296296296296296</v>
      </c>
      <c r="AO315" s="16"/>
      <c r="AP315" s="16">
        <v>0.232044198895028</v>
      </c>
      <c r="AQ315" s="16">
        <v>0.23200000000000001</v>
      </c>
      <c r="AR315" s="16">
        <v>0.238095238095238</v>
      </c>
      <c r="AS315" s="16"/>
      <c r="AT315" s="16">
        <v>0.18181818181818199</v>
      </c>
      <c r="AU315" s="16">
        <v>0.221864951768489</v>
      </c>
      <c r="AV315" s="16">
        <v>0.46666666666666701</v>
      </c>
      <c r="AW315" s="16">
        <v>0.2</v>
      </c>
      <c r="AX315" s="16"/>
      <c r="AY315" s="16">
        <v>0.29729729729729698</v>
      </c>
      <c r="AZ315" s="16">
        <v>0.227176220806794</v>
      </c>
      <c r="BA315" s="16"/>
      <c r="BB315" s="16">
        <v>0.194444444444444</v>
      </c>
      <c r="BC315" s="16">
        <v>0.273809523809524</v>
      </c>
      <c r="BD315" s="16">
        <v>0.22741433021806901</v>
      </c>
      <c r="BE315" s="16">
        <v>0.22388059701492499</v>
      </c>
      <c r="BF315" s="16"/>
      <c r="BG315" s="16">
        <v>9.6774193548387094E-2</v>
      </c>
      <c r="BH315" s="16">
        <v>0.212244897959184</v>
      </c>
      <c r="BI315" s="16">
        <v>0.31081081081081102</v>
      </c>
      <c r="BJ315" s="16">
        <v>0.34782608695652201</v>
      </c>
      <c r="BK315" s="16">
        <v>0.18518518518518501</v>
      </c>
      <c r="BL315" s="16">
        <v>0.33333333333333298</v>
      </c>
    </row>
    <row r="316" spans="2:64" x14ac:dyDescent="0.35">
      <c r="B316" t="s">
        <v>258</v>
      </c>
      <c r="C316" s="16">
        <v>0.55511811023622004</v>
      </c>
      <c r="D316" s="16">
        <v>0.34482758620689702</v>
      </c>
      <c r="E316" s="16">
        <v>0.484375</v>
      </c>
      <c r="F316" s="16">
        <v>0.60638297872340396</v>
      </c>
      <c r="G316" s="16">
        <v>0.625766871165644</v>
      </c>
      <c r="H316" s="16">
        <v>0.518987341772152</v>
      </c>
      <c r="I316" s="16"/>
      <c r="J316" s="16">
        <v>0.51398601398601396</v>
      </c>
      <c r="K316" s="16">
        <v>0.60633484162895901</v>
      </c>
      <c r="L316" s="16"/>
      <c r="M316" s="16">
        <v>0.57894736842105299</v>
      </c>
      <c r="N316" s="16">
        <v>0.51</v>
      </c>
      <c r="O316" s="16">
        <v>0.53333333333333299</v>
      </c>
      <c r="P316" s="16">
        <v>0.55000000000000004</v>
      </c>
      <c r="Q316" s="16"/>
      <c r="R316" s="16">
        <v>0.50800000000000001</v>
      </c>
      <c r="S316" s="16">
        <v>0.60493827160493796</v>
      </c>
      <c r="T316" s="16">
        <v>0.59477124183006502</v>
      </c>
      <c r="U316" s="16">
        <v>0.625</v>
      </c>
      <c r="V316" s="16"/>
      <c r="W316" s="16">
        <v>0.52702702702702697</v>
      </c>
      <c r="X316" s="16">
        <v>0.54639175257731998</v>
      </c>
      <c r="Y316" s="16">
        <v>0.57692307692307698</v>
      </c>
      <c r="Z316" s="16">
        <v>0.65217391304347805</v>
      </c>
      <c r="AA316" s="16">
        <v>0.48648648648648701</v>
      </c>
      <c r="AB316" s="16">
        <v>0.55102040816326503</v>
      </c>
      <c r="AC316" s="16">
        <v>0.55102040816326503</v>
      </c>
      <c r="AD316" s="16">
        <v>0.66666666666666696</v>
      </c>
      <c r="AE316" s="16">
        <v>0.48571428571428599</v>
      </c>
      <c r="AF316" s="16">
        <v>0.42857142857142899</v>
      </c>
      <c r="AG316" s="16">
        <v>0.7</v>
      </c>
      <c r="AH316" s="16">
        <v>1</v>
      </c>
      <c r="AI316" s="16"/>
      <c r="AJ316" s="16">
        <v>0.50746268656716398</v>
      </c>
      <c r="AK316" s="16">
        <v>0.42666666666666703</v>
      </c>
      <c r="AL316" s="16">
        <v>0.62643678160919503</v>
      </c>
      <c r="AM316" s="16">
        <v>0.55319148936170204</v>
      </c>
      <c r="AN316" s="16">
        <v>0.44444444444444398</v>
      </c>
      <c r="AO316" s="16"/>
      <c r="AP316" s="16">
        <v>0.549723756906077</v>
      </c>
      <c r="AQ316" s="16">
        <v>0.55200000000000005</v>
      </c>
      <c r="AR316" s="16">
        <v>0.66666666666666696</v>
      </c>
      <c r="AS316" s="16"/>
      <c r="AT316" s="16">
        <v>0.57575757575757602</v>
      </c>
      <c r="AU316" s="16">
        <v>0.59485530546623799</v>
      </c>
      <c r="AV316" s="16">
        <v>0.31111111111111101</v>
      </c>
      <c r="AW316" s="16">
        <v>0.35</v>
      </c>
      <c r="AX316" s="16"/>
      <c r="AY316" s="16">
        <v>0.43243243243243201</v>
      </c>
      <c r="AZ316" s="16">
        <v>0.56475583864118895</v>
      </c>
      <c r="BA316" s="16"/>
      <c r="BB316" s="16">
        <v>0.61111111111111105</v>
      </c>
      <c r="BC316" s="16">
        <v>0.452380952380952</v>
      </c>
      <c r="BD316" s="16">
        <v>0.61682242990654201</v>
      </c>
      <c r="BE316" s="16">
        <v>0.35820895522388102</v>
      </c>
      <c r="BF316" s="16"/>
      <c r="BG316" s="16">
        <v>0.80645161290322598</v>
      </c>
      <c r="BH316" s="16">
        <v>0.68979591836734699</v>
      </c>
      <c r="BI316" s="16">
        <v>0.391891891891892</v>
      </c>
      <c r="BJ316" s="16">
        <v>0.13043478260869601</v>
      </c>
      <c r="BK316" s="16">
        <v>7.4074074074074098E-2</v>
      </c>
      <c r="BL316" s="16">
        <v>0</v>
      </c>
    </row>
    <row r="317" spans="2:64" x14ac:dyDescent="0.35">
      <c r="B317" t="s">
        <v>159</v>
      </c>
      <c r="C317" s="16">
        <v>7.0866141732283505E-2</v>
      </c>
      <c r="D317" s="16">
        <v>6.8965517241379296E-2</v>
      </c>
      <c r="E317" s="16">
        <v>9.375E-2</v>
      </c>
      <c r="F317" s="16">
        <v>7.4468085106383003E-2</v>
      </c>
      <c r="G317" s="16">
        <v>7.3619631901840496E-2</v>
      </c>
      <c r="H317" s="16">
        <v>5.6962025316455701E-2</v>
      </c>
      <c r="I317" s="16"/>
      <c r="J317" s="16">
        <v>6.2937062937062901E-2</v>
      </c>
      <c r="K317" s="16">
        <v>8.1447963800904993E-2</v>
      </c>
      <c r="L317" s="16"/>
      <c r="M317" s="16">
        <v>3.6184210526315798E-2</v>
      </c>
      <c r="N317" s="16">
        <v>0.11</v>
      </c>
      <c r="O317" s="16">
        <v>0.18333333333333299</v>
      </c>
      <c r="P317" s="16">
        <v>7.4999999999999997E-2</v>
      </c>
      <c r="Q317" s="16"/>
      <c r="R317" s="16">
        <v>7.1999999999999995E-2</v>
      </c>
      <c r="S317" s="16">
        <v>8.6419753086419707E-2</v>
      </c>
      <c r="T317" s="16">
        <v>5.8823529411764698E-2</v>
      </c>
      <c r="U317" s="16">
        <v>8.3333333333333301E-2</v>
      </c>
      <c r="V317" s="16"/>
      <c r="W317" s="16">
        <v>9.45945945945946E-2</v>
      </c>
      <c r="X317" s="16">
        <v>4.1237113402061903E-2</v>
      </c>
      <c r="Y317" s="16">
        <v>0.115384615384615</v>
      </c>
      <c r="Z317" s="16">
        <v>2.1739130434782601E-2</v>
      </c>
      <c r="AA317" s="16">
        <v>0.108108108108108</v>
      </c>
      <c r="AB317" s="16">
        <v>0.102040816326531</v>
      </c>
      <c r="AC317" s="16">
        <v>4.08163265306122E-2</v>
      </c>
      <c r="AD317" s="16">
        <v>5.5555555555555601E-2</v>
      </c>
      <c r="AE317" s="16">
        <v>5.7142857142857099E-2</v>
      </c>
      <c r="AF317" s="16">
        <v>0.14285714285714299</v>
      </c>
      <c r="AG317" s="16">
        <v>0</v>
      </c>
      <c r="AH317" s="16">
        <v>0</v>
      </c>
      <c r="AI317" s="16"/>
      <c r="AJ317" s="16">
        <v>0.119402985074627</v>
      </c>
      <c r="AK317" s="16">
        <v>0.146666666666667</v>
      </c>
      <c r="AL317" s="16">
        <v>4.5977011494252901E-2</v>
      </c>
      <c r="AM317" s="16">
        <v>4.2553191489361701E-2</v>
      </c>
      <c r="AN317" s="16">
        <v>0.11111111111111099</v>
      </c>
      <c r="AO317" s="16"/>
      <c r="AP317" s="16">
        <v>8.2872928176795604E-2</v>
      </c>
      <c r="AQ317" s="16">
        <v>0.04</v>
      </c>
      <c r="AR317" s="16">
        <v>4.7619047619047603E-2</v>
      </c>
      <c r="AS317" s="16"/>
      <c r="AT317" s="16">
        <v>7.5757575757575801E-2</v>
      </c>
      <c r="AU317" s="16">
        <v>5.1446945337620599E-2</v>
      </c>
      <c r="AV317" s="16">
        <v>4.4444444444444398E-2</v>
      </c>
      <c r="AW317" s="16">
        <v>0.4</v>
      </c>
      <c r="AX317" s="16"/>
      <c r="AY317" s="16">
        <v>0.135135135135135</v>
      </c>
      <c r="AZ317" s="16">
        <v>6.5817409766454393E-2</v>
      </c>
      <c r="BA317" s="16"/>
      <c r="BB317" s="16">
        <v>0</v>
      </c>
      <c r="BC317" s="16">
        <v>2.3809523809523801E-2</v>
      </c>
      <c r="BD317" s="16">
        <v>6.5420560747663503E-2</v>
      </c>
      <c r="BE317" s="16">
        <v>0.19402985074626899</v>
      </c>
      <c r="BF317" s="16"/>
      <c r="BG317" s="16">
        <v>3.2258064516128997E-2</v>
      </c>
      <c r="BH317" s="16">
        <v>4.4897959183673501E-2</v>
      </c>
      <c r="BI317" s="16">
        <v>9.45945945945946E-2</v>
      </c>
      <c r="BJ317" s="16">
        <v>8.6956521739130405E-2</v>
      </c>
      <c r="BK317" s="16">
        <v>0.18518518518518501</v>
      </c>
      <c r="BL317" s="16">
        <v>0.66666666666666696</v>
      </c>
    </row>
    <row r="318" spans="2:64" x14ac:dyDescent="0.35">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row>
    <row r="319" spans="2:64" x14ac:dyDescent="0.35">
      <c r="B319" s="5" t="s">
        <v>261</v>
      </c>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row>
    <row r="320" spans="2:64" x14ac:dyDescent="0.35">
      <c r="B320" s="23" t="s">
        <v>97</v>
      </c>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row>
    <row r="321" spans="2:64" x14ac:dyDescent="0.35">
      <c r="B321" t="s">
        <v>256</v>
      </c>
      <c r="C321" s="16">
        <v>6.4960629921259797E-2</v>
      </c>
      <c r="D321" s="16">
        <v>0.20689655172413801</v>
      </c>
      <c r="E321" s="16">
        <v>6.25E-2</v>
      </c>
      <c r="F321" s="16">
        <v>6.3829787234042507E-2</v>
      </c>
      <c r="G321" s="16">
        <v>5.5214723926380403E-2</v>
      </c>
      <c r="H321" s="16">
        <v>5.0632911392405097E-2</v>
      </c>
      <c r="I321" s="16"/>
      <c r="J321" s="16">
        <v>8.0419580419580403E-2</v>
      </c>
      <c r="K321" s="16">
        <v>4.52488687782805E-2</v>
      </c>
      <c r="L321" s="16"/>
      <c r="M321" s="16">
        <v>7.2368421052631596E-2</v>
      </c>
      <c r="N321" s="16">
        <v>0.04</v>
      </c>
      <c r="O321" s="16">
        <v>6.6666666666666693E-2</v>
      </c>
      <c r="P321" s="16">
        <v>7.4999999999999997E-2</v>
      </c>
      <c r="Q321" s="16"/>
      <c r="R321" s="16">
        <v>7.5999999999999998E-2</v>
      </c>
      <c r="S321" s="16">
        <v>7.4074074074074098E-2</v>
      </c>
      <c r="T321" s="16">
        <v>3.2679738562091498E-2</v>
      </c>
      <c r="U321" s="16">
        <v>0.125</v>
      </c>
      <c r="V321" s="16"/>
      <c r="W321" s="16">
        <v>0.14864864864864899</v>
      </c>
      <c r="X321" s="16">
        <v>1.03092783505155E-2</v>
      </c>
      <c r="Y321" s="16">
        <v>9.6153846153846201E-2</v>
      </c>
      <c r="Z321" s="16">
        <v>4.3478260869565202E-2</v>
      </c>
      <c r="AA321" s="16">
        <v>8.1081081081081099E-2</v>
      </c>
      <c r="AB321" s="16">
        <v>4.08163265306122E-2</v>
      </c>
      <c r="AC321" s="16">
        <v>6.1224489795918401E-2</v>
      </c>
      <c r="AD321" s="16">
        <v>0</v>
      </c>
      <c r="AE321" s="16">
        <v>0.14285714285714299</v>
      </c>
      <c r="AF321" s="16">
        <v>3.5714285714285698E-2</v>
      </c>
      <c r="AG321" s="16">
        <v>0</v>
      </c>
      <c r="AH321" s="16">
        <v>0</v>
      </c>
      <c r="AI321" s="16"/>
      <c r="AJ321" s="16">
        <v>2.9850746268656699E-2</v>
      </c>
      <c r="AK321" s="16">
        <v>0.08</v>
      </c>
      <c r="AL321" s="16">
        <v>4.5977011494252901E-2</v>
      </c>
      <c r="AM321" s="16">
        <v>0.12765957446808501</v>
      </c>
      <c r="AN321" s="16">
        <v>7.4074074074074098E-2</v>
      </c>
      <c r="AO321" s="16"/>
      <c r="AP321" s="16">
        <v>5.24861878453039E-2</v>
      </c>
      <c r="AQ321" s="16">
        <v>0.104</v>
      </c>
      <c r="AR321" s="16">
        <v>4.7619047619047603E-2</v>
      </c>
      <c r="AS321" s="16"/>
      <c r="AT321" s="16">
        <v>0.10606060606060599</v>
      </c>
      <c r="AU321" s="16">
        <v>4.5016077170418001E-2</v>
      </c>
      <c r="AV321" s="16">
        <v>8.8888888888888906E-2</v>
      </c>
      <c r="AW321" s="16">
        <v>0.05</v>
      </c>
      <c r="AX321" s="16"/>
      <c r="AY321" s="16">
        <v>0.108108108108108</v>
      </c>
      <c r="AZ321" s="16">
        <v>6.1571125265392802E-2</v>
      </c>
      <c r="BA321" s="16"/>
      <c r="BB321" s="16">
        <v>0.13888888888888901</v>
      </c>
      <c r="BC321" s="16">
        <v>0.14285714285714299</v>
      </c>
      <c r="BD321" s="16">
        <v>3.7383177570093497E-2</v>
      </c>
      <c r="BE321" s="16">
        <v>5.9701492537313397E-2</v>
      </c>
      <c r="BF321" s="16"/>
      <c r="BG321" s="16">
        <v>4.8387096774193498E-2</v>
      </c>
      <c r="BH321" s="16">
        <v>3.2653061224489799E-2</v>
      </c>
      <c r="BI321" s="16">
        <v>6.08108108108108E-2</v>
      </c>
      <c r="BJ321" s="16">
        <v>0.30434782608695699</v>
      </c>
      <c r="BK321" s="16">
        <v>0.22222222222222199</v>
      </c>
      <c r="BL321" s="16">
        <v>0</v>
      </c>
    </row>
    <row r="322" spans="2:64" x14ac:dyDescent="0.35">
      <c r="B322" t="s">
        <v>257</v>
      </c>
      <c r="C322" s="16">
        <v>0.26574803149606302</v>
      </c>
      <c r="D322" s="16">
        <v>0.41379310344827602</v>
      </c>
      <c r="E322" s="16">
        <v>0.390625</v>
      </c>
      <c r="F322" s="16">
        <v>0.27659574468085102</v>
      </c>
      <c r="G322" s="16">
        <v>0.16564417177914101</v>
      </c>
      <c r="H322" s="16">
        <v>0.284810126582278</v>
      </c>
      <c r="I322" s="16"/>
      <c r="J322" s="16">
        <v>0.269230769230769</v>
      </c>
      <c r="K322" s="16">
        <v>0.26244343891402699</v>
      </c>
      <c r="L322" s="16"/>
      <c r="M322" s="16">
        <v>0.240131578947368</v>
      </c>
      <c r="N322" s="16">
        <v>0.26</v>
      </c>
      <c r="O322" s="16">
        <v>0.35</v>
      </c>
      <c r="P322" s="16">
        <v>0.32500000000000001</v>
      </c>
      <c r="Q322" s="16"/>
      <c r="R322" s="16">
        <v>0.3</v>
      </c>
      <c r="S322" s="16">
        <v>0.18518518518518501</v>
      </c>
      <c r="T322" s="16">
        <v>0.26143790849673199</v>
      </c>
      <c r="U322" s="16">
        <v>0.20833333333333301</v>
      </c>
      <c r="V322" s="16"/>
      <c r="W322" s="16">
        <v>0.24324324324324301</v>
      </c>
      <c r="X322" s="16">
        <v>0.28865979381443302</v>
      </c>
      <c r="Y322" s="16">
        <v>0.230769230769231</v>
      </c>
      <c r="Z322" s="16">
        <v>0.282608695652174</v>
      </c>
      <c r="AA322" s="16">
        <v>0.35135135135135098</v>
      </c>
      <c r="AB322" s="16">
        <v>0.30612244897959201</v>
      </c>
      <c r="AC322" s="16">
        <v>0.22448979591836701</v>
      </c>
      <c r="AD322" s="16">
        <v>0.22222222222222199</v>
      </c>
      <c r="AE322" s="16">
        <v>0.25714285714285701</v>
      </c>
      <c r="AF322" s="16">
        <v>0.25</v>
      </c>
      <c r="AG322" s="16">
        <v>0.25</v>
      </c>
      <c r="AH322" s="16">
        <v>0</v>
      </c>
      <c r="AI322" s="16"/>
      <c r="AJ322" s="16">
        <v>0.29850746268656703</v>
      </c>
      <c r="AK322" s="16">
        <v>0.33333333333333298</v>
      </c>
      <c r="AL322" s="16">
        <v>0.21264367816092</v>
      </c>
      <c r="AM322" s="16">
        <v>0.24468085106383</v>
      </c>
      <c r="AN322" s="16">
        <v>0.25925925925925902</v>
      </c>
      <c r="AO322" s="16"/>
      <c r="AP322" s="16">
        <v>0.25690607734806598</v>
      </c>
      <c r="AQ322" s="16">
        <v>0.26400000000000001</v>
      </c>
      <c r="AR322" s="16">
        <v>0.42857142857142899</v>
      </c>
      <c r="AS322" s="16"/>
      <c r="AT322" s="16">
        <v>0.25</v>
      </c>
      <c r="AU322" s="16">
        <v>0.244372990353698</v>
      </c>
      <c r="AV322" s="16">
        <v>0.46666666666666701</v>
      </c>
      <c r="AW322" s="16">
        <v>0.25</v>
      </c>
      <c r="AX322" s="16"/>
      <c r="AY322" s="16">
        <v>0.40540540540540498</v>
      </c>
      <c r="AZ322" s="16">
        <v>0.25477707006369399</v>
      </c>
      <c r="BA322" s="16"/>
      <c r="BB322" s="16">
        <v>0.30555555555555602</v>
      </c>
      <c r="BC322" s="16">
        <v>0.297619047619048</v>
      </c>
      <c r="BD322" s="16">
        <v>0.258566978193146</v>
      </c>
      <c r="BE322" s="16">
        <v>0.238805970149254</v>
      </c>
      <c r="BF322" s="16"/>
      <c r="BG322" s="16">
        <v>0.14516129032258099</v>
      </c>
      <c r="BH322" s="16">
        <v>0.183673469387755</v>
      </c>
      <c r="BI322" s="16">
        <v>0.412162162162162</v>
      </c>
      <c r="BJ322" s="16">
        <v>0.434782608695652</v>
      </c>
      <c r="BK322" s="16">
        <v>0.37037037037037002</v>
      </c>
      <c r="BL322" s="16">
        <v>0</v>
      </c>
    </row>
    <row r="323" spans="2:64" x14ac:dyDescent="0.35">
      <c r="B323" t="s">
        <v>258</v>
      </c>
      <c r="C323" s="16">
        <v>0.55708661417322802</v>
      </c>
      <c r="D323" s="16">
        <v>0.34482758620689702</v>
      </c>
      <c r="E323" s="16">
        <v>0.40625</v>
      </c>
      <c r="F323" s="16">
        <v>0.57446808510638303</v>
      </c>
      <c r="G323" s="16">
        <v>0.64417177914110402</v>
      </c>
      <c r="H323" s="16">
        <v>0.556962025316456</v>
      </c>
      <c r="I323" s="16"/>
      <c r="J323" s="16">
        <v>0.53846153846153799</v>
      </c>
      <c r="K323" s="16">
        <v>0.579185520361991</v>
      </c>
      <c r="L323" s="16"/>
      <c r="M323" s="16">
        <v>0.58552631578947401</v>
      </c>
      <c r="N323" s="16">
        <v>0.59</v>
      </c>
      <c r="O323" s="16">
        <v>0.4</v>
      </c>
      <c r="P323" s="16">
        <v>0.5</v>
      </c>
      <c r="Q323" s="16"/>
      <c r="R323" s="16">
        <v>0.50800000000000001</v>
      </c>
      <c r="S323" s="16">
        <v>0.64197530864197505</v>
      </c>
      <c r="T323" s="16">
        <v>0.58823529411764697</v>
      </c>
      <c r="U323" s="16">
        <v>0.58333333333333304</v>
      </c>
      <c r="V323" s="16"/>
      <c r="W323" s="16">
        <v>0.52702702702702697</v>
      </c>
      <c r="X323" s="16">
        <v>0.56701030927835006</v>
      </c>
      <c r="Y323" s="16">
        <v>0.57692307692307698</v>
      </c>
      <c r="Z323" s="16">
        <v>0.58695652173913004</v>
      </c>
      <c r="AA323" s="16">
        <v>0.45945945945945899</v>
      </c>
      <c r="AB323" s="16">
        <v>0.51020408163265296</v>
      </c>
      <c r="AC323" s="16">
        <v>0.59183673469387799</v>
      </c>
      <c r="AD323" s="16">
        <v>0.72222222222222199</v>
      </c>
      <c r="AE323" s="16">
        <v>0.48571428571428599</v>
      </c>
      <c r="AF323" s="16">
        <v>0.5</v>
      </c>
      <c r="AG323" s="16">
        <v>0.7</v>
      </c>
      <c r="AH323" s="16">
        <v>1</v>
      </c>
      <c r="AI323" s="16"/>
      <c r="AJ323" s="16">
        <v>0.50746268656716398</v>
      </c>
      <c r="AK323" s="16">
        <v>0.42666666666666703</v>
      </c>
      <c r="AL323" s="16">
        <v>0.66091954022988497</v>
      </c>
      <c r="AM323" s="16">
        <v>0.52127659574468099</v>
      </c>
      <c r="AN323" s="16">
        <v>0.51851851851851805</v>
      </c>
      <c r="AO323" s="16"/>
      <c r="AP323" s="16">
        <v>0.56077348066298305</v>
      </c>
      <c r="AQ323" s="16">
        <v>0.56000000000000005</v>
      </c>
      <c r="AR323" s="16">
        <v>0.476190476190476</v>
      </c>
      <c r="AS323" s="16"/>
      <c r="AT323" s="16">
        <v>0.53787878787878796</v>
      </c>
      <c r="AU323" s="16">
        <v>0.60771704180064301</v>
      </c>
      <c r="AV323" s="16">
        <v>0.35555555555555601</v>
      </c>
      <c r="AW323" s="16">
        <v>0.35</v>
      </c>
      <c r="AX323" s="16"/>
      <c r="AY323" s="16">
        <v>0.40540540540540498</v>
      </c>
      <c r="AZ323" s="16">
        <v>0.56900212314225096</v>
      </c>
      <c r="BA323" s="16"/>
      <c r="BB323" s="16">
        <v>0.52777777777777801</v>
      </c>
      <c r="BC323" s="16">
        <v>0.5</v>
      </c>
      <c r="BD323" s="16">
        <v>0.613707165109034</v>
      </c>
      <c r="BE323" s="16">
        <v>0.37313432835820898</v>
      </c>
      <c r="BF323" s="16"/>
      <c r="BG323" s="16">
        <v>0.77419354838709697</v>
      </c>
      <c r="BH323" s="16">
        <v>0.71020408163265303</v>
      </c>
      <c r="BI323" s="16">
        <v>0.38513513513513498</v>
      </c>
      <c r="BJ323" s="16">
        <v>0.13043478260869601</v>
      </c>
      <c r="BK323" s="16">
        <v>3.7037037037037E-2</v>
      </c>
      <c r="BL323" s="16">
        <v>0</v>
      </c>
    </row>
    <row r="324" spans="2:64" x14ac:dyDescent="0.35">
      <c r="B324" t="s">
        <v>159</v>
      </c>
      <c r="C324" s="16">
        <v>0.11220472440944899</v>
      </c>
      <c r="D324" s="16">
        <v>3.4482758620689703E-2</v>
      </c>
      <c r="E324" s="16">
        <v>0.140625</v>
      </c>
      <c r="F324" s="16">
        <v>8.5106382978723402E-2</v>
      </c>
      <c r="G324" s="16">
        <v>0.13496932515337401</v>
      </c>
      <c r="H324" s="16">
        <v>0.107594936708861</v>
      </c>
      <c r="I324" s="16"/>
      <c r="J324" s="16">
        <v>0.111888111888112</v>
      </c>
      <c r="K324" s="16">
        <v>0.113122171945701</v>
      </c>
      <c r="L324" s="16"/>
      <c r="M324" s="16">
        <v>0.10197368421052599</v>
      </c>
      <c r="N324" s="16">
        <v>0.11</v>
      </c>
      <c r="O324" s="16">
        <v>0.18333333333333299</v>
      </c>
      <c r="P324" s="16">
        <v>0.1</v>
      </c>
      <c r="Q324" s="16"/>
      <c r="R324" s="16">
        <v>0.11600000000000001</v>
      </c>
      <c r="S324" s="16">
        <v>9.8765432098765399E-2</v>
      </c>
      <c r="T324" s="16">
        <v>0.11764705882352899</v>
      </c>
      <c r="U324" s="16">
        <v>8.3333333333333301E-2</v>
      </c>
      <c r="V324" s="16"/>
      <c r="W324" s="16">
        <v>8.1081081081081099E-2</v>
      </c>
      <c r="X324" s="16">
        <v>0.134020618556701</v>
      </c>
      <c r="Y324" s="16">
        <v>9.6153846153846201E-2</v>
      </c>
      <c r="Z324" s="16">
        <v>8.6956521739130405E-2</v>
      </c>
      <c r="AA324" s="16">
        <v>0.108108108108108</v>
      </c>
      <c r="AB324" s="16">
        <v>0.14285714285714299</v>
      </c>
      <c r="AC324" s="16">
        <v>0.122448979591837</v>
      </c>
      <c r="AD324" s="16">
        <v>5.5555555555555601E-2</v>
      </c>
      <c r="AE324" s="16">
        <v>0.114285714285714</v>
      </c>
      <c r="AF324" s="16">
        <v>0.214285714285714</v>
      </c>
      <c r="AG324" s="16">
        <v>0.05</v>
      </c>
      <c r="AH324" s="16">
        <v>0</v>
      </c>
      <c r="AI324" s="16"/>
      <c r="AJ324" s="16">
        <v>0.164179104477612</v>
      </c>
      <c r="AK324" s="16">
        <v>0.16</v>
      </c>
      <c r="AL324" s="16">
        <v>8.04597701149425E-2</v>
      </c>
      <c r="AM324" s="16">
        <v>0.10638297872340401</v>
      </c>
      <c r="AN324" s="16">
        <v>0.148148148148148</v>
      </c>
      <c r="AO324" s="16"/>
      <c r="AP324" s="16">
        <v>0.12983425414364599</v>
      </c>
      <c r="AQ324" s="16">
        <v>7.1999999999999995E-2</v>
      </c>
      <c r="AR324" s="16">
        <v>4.7619047619047603E-2</v>
      </c>
      <c r="AS324" s="16"/>
      <c r="AT324" s="16">
        <v>0.10606060606060599</v>
      </c>
      <c r="AU324" s="16">
        <v>0.102893890675241</v>
      </c>
      <c r="AV324" s="16">
        <v>8.8888888888888906E-2</v>
      </c>
      <c r="AW324" s="16">
        <v>0.35</v>
      </c>
      <c r="AX324" s="16"/>
      <c r="AY324" s="16">
        <v>8.1081081081081099E-2</v>
      </c>
      <c r="AZ324" s="16">
        <v>0.11464968152866201</v>
      </c>
      <c r="BA324" s="16"/>
      <c r="BB324" s="16">
        <v>2.7777777777777801E-2</v>
      </c>
      <c r="BC324" s="16">
        <v>5.95238095238095E-2</v>
      </c>
      <c r="BD324" s="16">
        <v>9.0342679127725894E-2</v>
      </c>
      <c r="BE324" s="16">
        <v>0.328358208955224</v>
      </c>
      <c r="BF324" s="16"/>
      <c r="BG324" s="16">
        <v>3.2258064516128997E-2</v>
      </c>
      <c r="BH324" s="16">
        <v>7.3469387755102006E-2</v>
      </c>
      <c r="BI324" s="16">
        <v>0.141891891891892</v>
      </c>
      <c r="BJ324" s="16">
        <v>0.13043478260869601</v>
      </c>
      <c r="BK324" s="16">
        <v>0.37037037037037002</v>
      </c>
      <c r="BL324" s="16">
        <v>1</v>
      </c>
    </row>
    <row r="325" spans="2:64" x14ac:dyDescent="0.35">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row>
    <row r="326" spans="2:64" x14ac:dyDescent="0.35">
      <c r="B326" s="5" t="s">
        <v>262</v>
      </c>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row>
    <row r="327" spans="2:64" x14ac:dyDescent="0.35">
      <c r="B327" s="23" t="s">
        <v>97</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row>
    <row r="328" spans="2:64" x14ac:dyDescent="0.35">
      <c r="B328" t="s">
        <v>256</v>
      </c>
      <c r="C328" s="16">
        <v>4.5275590551181098E-2</v>
      </c>
      <c r="D328" s="16">
        <v>0.13793103448275901</v>
      </c>
      <c r="E328" s="16">
        <v>6.25E-2</v>
      </c>
      <c r="F328" s="16">
        <v>3.1914893617021302E-2</v>
      </c>
      <c r="G328" s="16">
        <v>3.0674846625766899E-2</v>
      </c>
      <c r="H328" s="16">
        <v>4.4303797468354403E-2</v>
      </c>
      <c r="I328" s="16"/>
      <c r="J328" s="16">
        <v>5.5944055944055902E-2</v>
      </c>
      <c r="K328" s="16">
        <v>3.1674208144796399E-2</v>
      </c>
      <c r="L328" s="16"/>
      <c r="M328" s="16">
        <v>5.5921052631578899E-2</v>
      </c>
      <c r="N328" s="16">
        <v>0.01</v>
      </c>
      <c r="O328" s="16">
        <v>3.3333333333333298E-2</v>
      </c>
      <c r="P328" s="16">
        <v>7.4999999999999997E-2</v>
      </c>
      <c r="Q328" s="16"/>
      <c r="R328" s="16">
        <v>5.6000000000000001E-2</v>
      </c>
      <c r="S328" s="16">
        <v>2.4691358024691398E-2</v>
      </c>
      <c r="T328" s="16">
        <v>3.9215686274509803E-2</v>
      </c>
      <c r="U328" s="16">
        <v>4.1666666666666699E-2</v>
      </c>
      <c r="V328" s="16"/>
      <c r="W328" s="16">
        <v>5.4054054054054099E-2</v>
      </c>
      <c r="X328" s="16">
        <v>3.09278350515464E-2</v>
      </c>
      <c r="Y328" s="16">
        <v>9.6153846153846201E-2</v>
      </c>
      <c r="Z328" s="16">
        <v>0</v>
      </c>
      <c r="AA328" s="16">
        <v>0.162162162162162</v>
      </c>
      <c r="AB328" s="16">
        <v>0</v>
      </c>
      <c r="AC328" s="16">
        <v>4.08163265306122E-2</v>
      </c>
      <c r="AD328" s="16">
        <v>0</v>
      </c>
      <c r="AE328" s="16">
        <v>2.8571428571428598E-2</v>
      </c>
      <c r="AF328" s="16">
        <v>7.1428571428571397E-2</v>
      </c>
      <c r="AG328" s="16">
        <v>0</v>
      </c>
      <c r="AH328" s="16">
        <v>0</v>
      </c>
      <c r="AI328" s="16"/>
      <c r="AJ328" s="16">
        <v>1.49253731343284E-2</v>
      </c>
      <c r="AK328" s="16">
        <v>1.3333333333333299E-2</v>
      </c>
      <c r="AL328" s="16">
        <v>4.0229885057471299E-2</v>
      </c>
      <c r="AM328" s="16">
        <v>8.5106382978723402E-2</v>
      </c>
      <c r="AN328" s="16">
        <v>0.11111111111111099</v>
      </c>
      <c r="AO328" s="16"/>
      <c r="AP328" s="16">
        <v>3.8674033149171297E-2</v>
      </c>
      <c r="AQ328" s="16">
        <v>5.6000000000000001E-2</v>
      </c>
      <c r="AR328" s="16">
        <v>9.5238095238095205E-2</v>
      </c>
      <c r="AS328" s="16"/>
      <c r="AT328" s="16">
        <v>6.8181818181818205E-2</v>
      </c>
      <c r="AU328" s="16">
        <v>2.8938906752411599E-2</v>
      </c>
      <c r="AV328" s="16">
        <v>8.8888888888888906E-2</v>
      </c>
      <c r="AW328" s="16">
        <v>0.05</v>
      </c>
      <c r="AX328" s="16"/>
      <c r="AY328" s="16">
        <v>0.162162162162162</v>
      </c>
      <c r="AZ328" s="16">
        <v>3.6093418259023402E-2</v>
      </c>
      <c r="BA328" s="16"/>
      <c r="BB328" s="16">
        <v>0.11111111111111099</v>
      </c>
      <c r="BC328" s="16">
        <v>3.5714285714285698E-2</v>
      </c>
      <c r="BD328" s="16">
        <v>3.4267912772585701E-2</v>
      </c>
      <c r="BE328" s="16">
        <v>7.4626865671641798E-2</v>
      </c>
      <c r="BF328" s="16"/>
      <c r="BG328" s="16">
        <v>4.8387096774193498E-2</v>
      </c>
      <c r="BH328" s="16">
        <v>2.8571428571428598E-2</v>
      </c>
      <c r="BI328" s="16">
        <v>4.0540540540540501E-2</v>
      </c>
      <c r="BJ328" s="16">
        <v>0.173913043478261</v>
      </c>
      <c r="BK328" s="16">
        <v>0.11111111111111099</v>
      </c>
      <c r="BL328" s="16">
        <v>0</v>
      </c>
    </row>
    <row r="329" spans="2:64" x14ac:dyDescent="0.35">
      <c r="B329" t="s">
        <v>257</v>
      </c>
      <c r="C329" s="16">
        <v>0.32283464566929099</v>
      </c>
      <c r="D329" s="16">
        <v>0.41379310344827602</v>
      </c>
      <c r="E329" s="16">
        <v>0.375</v>
      </c>
      <c r="F329" s="16">
        <v>0.35106382978723399</v>
      </c>
      <c r="G329" s="16">
        <v>0.25766871165644201</v>
      </c>
      <c r="H329" s="16">
        <v>0.335443037974684</v>
      </c>
      <c r="I329" s="16"/>
      <c r="J329" s="16">
        <v>0.33216783216783202</v>
      </c>
      <c r="K329" s="16">
        <v>0.31221719457013603</v>
      </c>
      <c r="L329" s="16"/>
      <c r="M329" s="16">
        <v>0.31907894736842102</v>
      </c>
      <c r="N329" s="16">
        <v>0.35</v>
      </c>
      <c r="O329" s="16">
        <v>0.33333333333333298</v>
      </c>
      <c r="P329" s="16">
        <v>0.27500000000000002</v>
      </c>
      <c r="Q329" s="16"/>
      <c r="R329" s="16">
        <v>0.35199999999999998</v>
      </c>
      <c r="S329" s="16">
        <v>0.30864197530864201</v>
      </c>
      <c r="T329" s="16">
        <v>0.28104575163398698</v>
      </c>
      <c r="U329" s="16">
        <v>0.33333333333333298</v>
      </c>
      <c r="V329" s="16"/>
      <c r="W329" s="16">
        <v>0.337837837837838</v>
      </c>
      <c r="X329" s="16">
        <v>0.30927835051546398</v>
      </c>
      <c r="Y329" s="16">
        <v>0.230769230769231</v>
      </c>
      <c r="Z329" s="16">
        <v>0.26086956521739102</v>
      </c>
      <c r="AA329" s="16">
        <v>0.29729729729729698</v>
      </c>
      <c r="AB329" s="16">
        <v>0.38775510204081598</v>
      </c>
      <c r="AC329" s="16">
        <v>0.40816326530612201</v>
      </c>
      <c r="AD329" s="16">
        <v>0.22222222222222199</v>
      </c>
      <c r="AE329" s="16">
        <v>0.54285714285714304</v>
      </c>
      <c r="AF329" s="16">
        <v>0.28571428571428598</v>
      </c>
      <c r="AG329" s="16">
        <v>0.2</v>
      </c>
      <c r="AH329" s="16">
        <v>0</v>
      </c>
      <c r="AI329" s="16"/>
      <c r="AJ329" s="16">
        <v>0.35820895522388102</v>
      </c>
      <c r="AK329" s="16">
        <v>0.38666666666666699</v>
      </c>
      <c r="AL329" s="16">
        <v>0.29310344827586199</v>
      </c>
      <c r="AM329" s="16">
        <v>0.319148936170213</v>
      </c>
      <c r="AN329" s="16">
        <v>0.37037037037037002</v>
      </c>
      <c r="AO329" s="16"/>
      <c r="AP329" s="16">
        <v>0.31767955801105002</v>
      </c>
      <c r="AQ329" s="16">
        <v>0.32</v>
      </c>
      <c r="AR329" s="16">
        <v>0.42857142857142899</v>
      </c>
      <c r="AS329" s="16"/>
      <c r="AT329" s="16">
        <v>0.29545454545454503</v>
      </c>
      <c r="AU329" s="16">
        <v>0.31511254019292601</v>
      </c>
      <c r="AV329" s="16">
        <v>0.46666666666666701</v>
      </c>
      <c r="AW329" s="16">
        <v>0.3</v>
      </c>
      <c r="AX329" s="16"/>
      <c r="AY329" s="16">
        <v>0.29729729729729698</v>
      </c>
      <c r="AZ329" s="16">
        <v>0.32484076433121001</v>
      </c>
      <c r="BA329" s="16"/>
      <c r="BB329" s="16">
        <v>0.41666666666666702</v>
      </c>
      <c r="BC329" s="16">
        <v>0.42857142857142899</v>
      </c>
      <c r="BD329" s="16">
        <v>0.29906542056074797</v>
      </c>
      <c r="BE329" s="16">
        <v>0.25373134328358199</v>
      </c>
      <c r="BF329" s="16"/>
      <c r="BG329" s="16">
        <v>0.14516129032258099</v>
      </c>
      <c r="BH329" s="16">
        <v>0.28163265306122398</v>
      </c>
      <c r="BI329" s="16">
        <v>0.43243243243243201</v>
      </c>
      <c r="BJ329" s="16">
        <v>0.565217391304348</v>
      </c>
      <c r="BK329" s="16">
        <v>0.33333333333333298</v>
      </c>
      <c r="BL329" s="16">
        <v>0</v>
      </c>
    </row>
    <row r="330" spans="2:64" x14ac:dyDescent="0.35">
      <c r="B330" t="s">
        <v>258</v>
      </c>
      <c r="C330" s="16">
        <v>0.37992125984252001</v>
      </c>
      <c r="D330" s="16">
        <v>0.37931034482758602</v>
      </c>
      <c r="E330" s="16">
        <v>0.328125</v>
      </c>
      <c r="F330" s="16">
        <v>0.42553191489361702</v>
      </c>
      <c r="G330" s="16">
        <v>0.42331288343558299</v>
      </c>
      <c r="H330" s="16">
        <v>0.329113924050633</v>
      </c>
      <c r="I330" s="16"/>
      <c r="J330" s="16">
        <v>0.37062937062937101</v>
      </c>
      <c r="K330" s="16">
        <v>0.38914027149321301</v>
      </c>
      <c r="L330" s="16"/>
      <c r="M330" s="16">
        <v>0.40460526315789502</v>
      </c>
      <c r="N330" s="16">
        <v>0.33</v>
      </c>
      <c r="O330" s="16">
        <v>0.35</v>
      </c>
      <c r="P330" s="16">
        <v>0.375</v>
      </c>
      <c r="Q330" s="16"/>
      <c r="R330" s="16">
        <v>0.38800000000000001</v>
      </c>
      <c r="S330" s="16">
        <v>0.39506172839506198</v>
      </c>
      <c r="T330" s="16">
        <v>0.33986928104575198</v>
      </c>
      <c r="U330" s="16">
        <v>0.5</v>
      </c>
      <c r="V330" s="16"/>
      <c r="W330" s="16">
        <v>0.36486486486486502</v>
      </c>
      <c r="X330" s="16">
        <v>0.45360824742268002</v>
      </c>
      <c r="Y330" s="16">
        <v>0.30769230769230799</v>
      </c>
      <c r="Z330" s="16">
        <v>0.47826086956521702</v>
      </c>
      <c r="AA330" s="16">
        <v>0.32432432432432401</v>
      </c>
      <c r="AB330" s="16">
        <v>0.30612244897959201</v>
      </c>
      <c r="AC330" s="16">
        <v>0.28571428571428598</v>
      </c>
      <c r="AD330" s="16">
        <v>0.55555555555555602</v>
      </c>
      <c r="AE330" s="16">
        <v>0.28571428571428598</v>
      </c>
      <c r="AF330" s="16">
        <v>0.35714285714285698</v>
      </c>
      <c r="AG330" s="16">
        <v>0.55000000000000004</v>
      </c>
      <c r="AH330" s="16">
        <v>0.66666666666666696</v>
      </c>
      <c r="AI330" s="16"/>
      <c r="AJ330" s="16">
        <v>0.28358208955223901</v>
      </c>
      <c r="AK330" s="16">
        <v>0.293333333333333</v>
      </c>
      <c r="AL330" s="16">
        <v>0.44252873563218398</v>
      </c>
      <c r="AM330" s="16">
        <v>0.37234042553191499</v>
      </c>
      <c r="AN330" s="16">
        <v>0.37037037037037002</v>
      </c>
      <c r="AO330" s="16"/>
      <c r="AP330" s="16">
        <v>0.38121546961326003</v>
      </c>
      <c r="AQ330" s="16">
        <v>0.376</v>
      </c>
      <c r="AR330" s="16">
        <v>0.38095238095238099</v>
      </c>
      <c r="AS330" s="16"/>
      <c r="AT330" s="16">
        <v>0.41666666666666702</v>
      </c>
      <c r="AU330" s="16">
        <v>0.38585209003215398</v>
      </c>
      <c r="AV330" s="16">
        <v>0.33333333333333298</v>
      </c>
      <c r="AW330" s="16">
        <v>0.15</v>
      </c>
      <c r="AX330" s="16"/>
      <c r="AY330" s="16">
        <v>0.35135135135135098</v>
      </c>
      <c r="AZ330" s="16">
        <v>0.38216560509554098</v>
      </c>
      <c r="BA330" s="16"/>
      <c r="BB330" s="16">
        <v>0.38888888888888901</v>
      </c>
      <c r="BC330" s="16">
        <v>0.38095238095238099</v>
      </c>
      <c r="BD330" s="16">
        <v>0.40809968847352002</v>
      </c>
      <c r="BE330" s="16">
        <v>0.238805970149254</v>
      </c>
      <c r="BF330" s="16"/>
      <c r="BG330" s="16">
        <v>0.59677419354838701</v>
      </c>
      <c r="BH330" s="16">
        <v>0.469387755102041</v>
      </c>
      <c r="BI330" s="16">
        <v>0.25</v>
      </c>
      <c r="BJ330" s="16">
        <v>0.13043478260869601</v>
      </c>
      <c r="BK330" s="16">
        <v>3.7037037037037E-2</v>
      </c>
      <c r="BL330" s="16">
        <v>0</v>
      </c>
    </row>
    <row r="331" spans="2:64" x14ac:dyDescent="0.35">
      <c r="B331" t="s">
        <v>159</v>
      </c>
      <c r="C331" s="16">
        <v>0.25196850393700798</v>
      </c>
      <c r="D331" s="16">
        <v>6.8965517241379296E-2</v>
      </c>
      <c r="E331" s="16">
        <v>0.234375</v>
      </c>
      <c r="F331" s="16">
        <v>0.19148936170212799</v>
      </c>
      <c r="G331" s="16">
        <v>0.28834355828220898</v>
      </c>
      <c r="H331" s="16">
        <v>0.291139240506329</v>
      </c>
      <c r="I331" s="16"/>
      <c r="J331" s="16">
        <v>0.241258741258741</v>
      </c>
      <c r="K331" s="16">
        <v>0.26696832579185498</v>
      </c>
      <c r="L331" s="16"/>
      <c r="M331" s="16">
        <v>0.220394736842105</v>
      </c>
      <c r="N331" s="16">
        <v>0.31</v>
      </c>
      <c r="O331" s="16">
        <v>0.28333333333333299</v>
      </c>
      <c r="P331" s="16">
        <v>0.27500000000000002</v>
      </c>
      <c r="Q331" s="16"/>
      <c r="R331" s="16">
        <v>0.20399999999999999</v>
      </c>
      <c r="S331" s="16">
        <v>0.27160493827160498</v>
      </c>
      <c r="T331" s="16">
        <v>0.33986928104575198</v>
      </c>
      <c r="U331" s="16">
        <v>0.125</v>
      </c>
      <c r="V331" s="16"/>
      <c r="W331" s="16">
        <v>0.24324324324324301</v>
      </c>
      <c r="X331" s="16">
        <v>0.20618556701030899</v>
      </c>
      <c r="Y331" s="16">
        <v>0.36538461538461497</v>
      </c>
      <c r="Z331" s="16">
        <v>0.26086956521739102</v>
      </c>
      <c r="AA331" s="16">
        <v>0.21621621621621601</v>
      </c>
      <c r="AB331" s="16">
        <v>0.30612244897959201</v>
      </c>
      <c r="AC331" s="16">
        <v>0.26530612244898</v>
      </c>
      <c r="AD331" s="16">
        <v>0.22222222222222199</v>
      </c>
      <c r="AE331" s="16">
        <v>0.14285714285714299</v>
      </c>
      <c r="AF331" s="16">
        <v>0.28571428571428598</v>
      </c>
      <c r="AG331" s="16">
        <v>0.25</v>
      </c>
      <c r="AH331" s="16">
        <v>0.33333333333333298</v>
      </c>
      <c r="AI331" s="16"/>
      <c r="AJ331" s="16">
        <v>0.34328358208955201</v>
      </c>
      <c r="AK331" s="16">
        <v>0.30666666666666698</v>
      </c>
      <c r="AL331" s="16">
        <v>0.22413793103448301</v>
      </c>
      <c r="AM331" s="16">
        <v>0.22340425531914901</v>
      </c>
      <c r="AN331" s="16">
        <v>0.148148148148148</v>
      </c>
      <c r="AO331" s="16"/>
      <c r="AP331" s="16">
        <v>0.262430939226519</v>
      </c>
      <c r="AQ331" s="16">
        <v>0.248</v>
      </c>
      <c r="AR331" s="16">
        <v>9.5238095238095205E-2</v>
      </c>
      <c r="AS331" s="16"/>
      <c r="AT331" s="16">
        <v>0.21969696969697</v>
      </c>
      <c r="AU331" s="16">
        <v>0.270096463022508</v>
      </c>
      <c r="AV331" s="16">
        <v>0.11111111111111099</v>
      </c>
      <c r="AW331" s="16">
        <v>0.5</v>
      </c>
      <c r="AX331" s="16"/>
      <c r="AY331" s="16">
        <v>0.18918918918918901</v>
      </c>
      <c r="AZ331" s="16">
        <v>0.256900212314225</v>
      </c>
      <c r="BA331" s="16"/>
      <c r="BB331" s="16">
        <v>8.3333333333333301E-2</v>
      </c>
      <c r="BC331" s="16">
        <v>0.15476190476190499</v>
      </c>
      <c r="BD331" s="16">
        <v>0.258566978193146</v>
      </c>
      <c r="BE331" s="16">
        <v>0.43283582089552203</v>
      </c>
      <c r="BF331" s="16"/>
      <c r="BG331" s="16">
        <v>0.209677419354839</v>
      </c>
      <c r="BH331" s="16">
        <v>0.22040816326530599</v>
      </c>
      <c r="BI331" s="16">
        <v>0.27702702702702697</v>
      </c>
      <c r="BJ331" s="16">
        <v>0.13043478260869601</v>
      </c>
      <c r="BK331" s="16">
        <v>0.51851851851851805</v>
      </c>
      <c r="BL331" s="16">
        <v>1</v>
      </c>
    </row>
    <row r="332" spans="2:64" x14ac:dyDescent="0.35">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row>
    <row r="333" spans="2:64" x14ac:dyDescent="0.35">
      <c r="B333" s="5" t="s">
        <v>263</v>
      </c>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row>
    <row r="334" spans="2:64" x14ac:dyDescent="0.35">
      <c r="B334" s="23" t="s">
        <v>97</v>
      </c>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row>
    <row r="335" spans="2:64" x14ac:dyDescent="0.35">
      <c r="B335" t="s">
        <v>256</v>
      </c>
      <c r="C335" s="16">
        <v>5.1181102362204703E-2</v>
      </c>
      <c r="D335" s="16">
        <v>0.10344827586206901</v>
      </c>
      <c r="E335" s="16">
        <v>0.125</v>
      </c>
      <c r="F335" s="16">
        <v>5.31914893617021E-2</v>
      </c>
      <c r="G335" s="16">
        <v>1.84049079754601E-2</v>
      </c>
      <c r="H335" s="16">
        <v>4.4303797468354403E-2</v>
      </c>
      <c r="I335" s="16"/>
      <c r="J335" s="16">
        <v>4.1958041958042001E-2</v>
      </c>
      <c r="K335" s="16">
        <v>6.3348416289592799E-2</v>
      </c>
      <c r="L335" s="16"/>
      <c r="M335" s="16">
        <v>4.9342105263157902E-2</v>
      </c>
      <c r="N335" s="16">
        <v>0.06</v>
      </c>
      <c r="O335" s="16">
        <v>1.6666666666666701E-2</v>
      </c>
      <c r="P335" s="16">
        <v>0.1</v>
      </c>
      <c r="Q335" s="16"/>
      <c r="R335" s="16">
        <v>6.8000000000000005E-2</v>
      </c>
      <c r="S335" s="16">
        <v>1.2345679012345699E-2</v>
      </c>
      <c r="T335" s="16">
        <v>4.5751633986928102E-2</v>
      </c>
      <c r="U335" s="16">
        <v>4.1666666666666699E-2</v>
      </c>
      <c r="V335" s="16"/>
      <c r="W335" s="16">
        <v>8.1081081081081099E-2</v>
      </c>
      <c r="X335" s="16">
        <v>3.09278350515464E-2</v>
      </c>
      <c r="Y335" s="16">
        <v>3.8461538461538498E-2</v>
      </c>
      <c r="Z335" s="16">
        <v>0</v>
      </c>
      <c r="AA335" s="16">
        <v>0.162162162162162</v>
      </c>
      <c r="AB335" s="16">
        <v>2.04081632653061E-2</v>
      </c>
      <c r="AC335" s="16">
        <v>6.1224489795918401E-2</v>
      </c>
      <c r="AD335" s="16">
        <v>5.5555555555555601E-2</v>
      </c>
      <c r="AE335" s="16">
        <v>2.8571428571428598E-2</v>
      </c>
      <c r="AF335" s="16">
        <v>3.5714285714285698E-2</v>
      </c>
      <c r="AG335" s="16">
        <v>0.1</v>
      </c>
      <c r="AH335" s="16">
        <v>0</v>
      </c>
      <c r="AI335" s="16"/>
      <c r="AJ335" s="16">
        <v>5.9701492537313397E-2</v>
      </c>
      <c r="AK335" s="16">
        <v>0.04</v>
      </c>
      <c r="AL335" s="16">
        <v>3.4482758620689703E-2</v>
      </c>
      <c r="AM335" s="16">
        <v>6.3829787234042507E-2</v>
      </c>
      <c r="AN335" s="16">
        <v>0.148148148148148</v>
      </c>
      <c r="AO335" s="16"/>
      <c r="AP335" s="16">
        <v>4.4198895027624301E-2</v>
      </c>
      <c r="AQ335" s="16">
        <v>0.08</v>
      </c>
      <c r="AR335" s="16">
        <v>0</v>
      </c>
      <c r="AS335" s="16"/>
      <c r="AT335" s="16">
        <v>6.8181818181818205E-2</v>
      </c>
      <c r="AU335" s="16">
        <v>2.8938906752411599E-2</v>
      </c>
      <c r="AV335" s="16">
        <v>0.133333333333333</v>
      </c>
      <c r="AW335" s="16">
        <v>0.1</v>
      </c>
      <c r="AX335" s="16"/>
      <c r="AY335" s="16">
        <v>0.162162162162162</v>
      </c>
      <c r="AZ335" s="16">
        <v>4.2462845010615702E-2</v>
      </c>
      <c r="BA335" s="16"/>
      <c r="BB335" s="16">
        <v>5.5555555555555601E-2</v>
      </c>
      <c r="BC335" s="16">
        <v>9.5238095238095205E-2</v>
      </c>
      <c r="BD335" s="16">
        <v>3.7383177570093497E-2</v>
      </c>
      <c r="BE335" s="16">
        <v>5.9701492537313397E-2</v>
      </c>
      <c r="BF335" s="16"/>
      <c r="BG335" s="16">
        <v>4.8387096774193498E-2</v>
      </c>
      <c r="BH335" s="16">
        <v>3.2653061224489799E-2</v>
      </c>
      <c r="BI335" s="16">
        <v>6.7567567567567599E-2</v>
      </c>
      <c r="BJ335" s="16">
        <v>8.6956521739130405E-2</v>
      </c>
      <c r="BK335" s="16">
        <v>0.11111111111111099</v>
      </c>
      <c r="BL335" s="16">
        <v>0</v>
      </c>
    </row>
    <row r="336" spans="2:64" x14ac:dyDescent="0.35">
      <c r="B336" t="s">
        <v>257</v>
      </c>
      <c r="C336" s="16">
        <v>0.32677165354330701</v>
      </c>
      <c r="D336" s="16">
        <v>0.48275862068965503</v>
      </c>
      <c r="E336" s="16">
        <v>0.390625</v>
      </c>
      <c r="F336" s="16">
        <v>0.37234042553191499</v>
      </c>
      <c r="G336" s="16">
        <v>0.251533742331288</v>
      </c>
      <c r="H336" s="16">
        <v>0.322784810126582</v>
      </c>
      <c r="I336" s="16"/>
      <c r="J336" s="16">
        <v>0.34265734265734299</v>
      </c>
      <c r="K336" s="16">
        <v>0.30769230769230799</v>
      </c>
      <c r="L336" s="16"/>
      <c r="M336" s="16">
        <v>0.34539473684210498</v>
      </c>
      <c r="N336" s="16">
        <v>0.25</v>
      </c>
      <c r="O336" s="16">
        <v>0.35</v>
      </c>
      <c r="P336" s="16">
        <v>0.35</v>
      </c>
      <c r="Q336" s="16"/>
      <c r="R336" s="16">
        <v>0.35599999999999998</v>
      </c>
      <c r="S336" s="16">
        <v>0.28395061728395099</v>
      </c>
      <c r="T336" s="16">
        <v>0.29411764705882398</v>
      </c>
      <c r="U336" s="16">
        <v>0.375</v>
      </c>
      <c r="V336" s="16"/>
      <c r="W336" s="16">
        <v>0.35135135135135098</v>
      </c>
      <c r="X336" s="16">
        <v>0.31958762886597902</v>
      </c>
      <c r="Y336" s="16">
        <v>0.30769230769230799</v>
      </c>
      <c r="Z336" s="16">
        <v>0.34782608695652201</v>
      </c>
      <c r="AA336" s="16">
        <v>0.37837837837837801</v>
      </c>
      <c r="AB336" s="16">
        <v>0.28571428571428598</v>
      </c>
      <c r="AC336" s="16">
        <v>0.34693877551020402</v>
      </c>
      <c r="AD336" s="16">
        <v>0.27777777777777801</v>
      </c>
      <c r="AE336" s="16">
        <v>0.34285714285714303</v>
      </c>
      <c r="AF336" s="16">
        <v>0.32142857142857101</v>
      </c>
      <c r="AG336" s="16">
        <v>0.3</v>
      </c>
      <c r="AH336" s="16">
        <v>0</v>
      </c>
      <c r="AI336" s="16"/>
      <c r="AJ336" s="16">
        <v>0.328358208955224</v>
      </c>
      <c r="AK336" s="16">
        <v>0.37333333333333302</v>
      </c>
      <c r="AL336" s="16">
        <v>0.32183908045977</v>
      </c>
      <c r="AM336" s="16">
        <v>0.340425531914894</v>
      </c>
      <c r="AN336" s="16">
        <v>0.33333333333333298</v>
      </c>
      <c r="AO336" s="16"/>
      <c r="AP336" s="16">
        <v>0.33149171270718197</v>
      </c>
      <c r="AQ336" s="16">
        <v>0.29599999999999999</v>
      </c>
      <c r="AR336" s="16">
        <v>0.42857142857142899</v>
      </c>
      <c r="AS336" s="16"/>
      <c r="AT336" s="16">
        <v>0.32575757575757602</v>
      </c>
      <c r="AU336" s="16">
        <v>0.31832797427652698</v>
      </c>
      <c r="AV336" s="16">
        <v>0.37777777777777799</v>
      </c>
      <c r="AW336" s="16">
        <v>0.35</v>
      </c>
      <c r="AX336" s="16"/>
      <c r="AY336" s="16">
        <v>0.24324324324324301</v>
      </c>
      <c r="AZ336" s="16">
        <v>0.33333333333333298</v>
      </c>
      <c r="BA336" s="16"/>
      <c r="BB336" s="16">
        <v>0.47222222222222199</v>
      </c>
      <c r="BC336" s="16">
        <v>0.34523809523809501</v>
      </c>
      <c r="BD336" s="16">
        <v>0.29906542056074797</v>
      </c>
      <c r="BE336" s="16">
        <v>0.35820895522388102</v>
      </c>
      <c r="BF336" s="16"/>
      <c r="BG336" s="16">
        <v>0.14516129032258099</v>
      </c>
      <c r="BH336" s="16">
        <v>0.28571428571428598</v>
      </c>
      <c r="BI336" s="16">
        <v>0.43918918918918898</v>
      </c>
      <c r="BJ336" s="16">
        <v>0.565217391304348</v>
      </c>
      <c r="BK336" s="16">
        <v>0.33333333333333298</v>
      </c>
      <c r="BL336" s="16">
        <v>0</v>
      </c>
    </row>
    <row r="337" spans="2:64" x14ac:dyDescent="0.35">
      <c r="B337" t="s">
        <v>258</v>
      </c>
      <c r="C337" s="16">
        <v>0.440944881889764</v>
      </c>
      <c r="D337" s="16">
        <v>0.34482758620689702</v>
      </c>
      <c r="E337" s="16">
        <v>0.28125</v>
      </c>
      <c r="F337" s="16">
        <v>0.45744680851063801</v>
      </c>
      <c r="G337" s="16">
        <v>0.52760736196319002</v>
      </c>
      <c r="H337" s="16">
        <v>0.424050632911392</v>
      </c>
      <c r="I337" s="16"/>
      <c r="J337" s="16">
        <v>0.42657342657342701</v>
      </c>
      <c r="K337" s="16">
        <v>0.45701357466063303</v>
      </c>
      <c r="L337" s="16"/>
      <c r="M337" s="16">
        <v>0.46381578947368401</v>
      </c>
      <c r="N337" s="16">
        <v>0.45</v>
      </c>
      <c r="O337" s="16">
        <v>0.36666666666666697</v>
      </c>
      <c r="P337" s="16">
        <v>0.375</v>
      </c>
      <c r="Q337" s="16"/>
      <c r="R337" s="16">
        <v>0.39600000000000002</v>
      </c>
      <c r="S337" s="16">
        <v>0.530864197530864</v>
      </c>
      <c r="T337" s="16">
        <v>0.46405228758169897</v>
      </c>
      <c r="U337" s="16">
        <v>0.45833333333333298</v>
      </c>
      <c r="V337" s="16"/>
      <c r="W337" s="16">
        <v>0.36486486486486502</v>
      </c>
      <c r="X337" s="16">
        <v>0.49484536082474201</v>
      </c>
      <c r="Y337" s="16">
        <v>0.53846153846153799</v>
      </c>
      <c r="Z337" s="16">
        <v>0.47826086956521702</v>
      </c>
      <c r="AA337" s="16">
        <v>0.35135135135135098</v>
      </c>
      <c r="AB337" s="16">
        <v>0.44897959183673503</v>
      </c>
      <c r="AC337" s="16">
        <v>0.36734693877551</v>
      </c>
      <c r="AD337" s="16">
        <v>0.61111111111111105</v>
      </c>
      <c r="AE337" s="16">
        <v>0.42857142857142899</v>
      </c>
      <c r="AF337" s="16">
        <v>0.32142857142857101</v>
      </c>
      <c r="AG337" s="16">
        <v>0.45</v>
      </c>
      <c r="AH337" s="16">
        <v>0.66666666666666696</v>
      </c>
      <c r="AI337" s="16"/>
      <c r="AJ337" s="16">
        <v>0.41791044776119401</v>
      </c>
      <c r="AK337" s="16">
        <v>0.32</v>
      </c>
      <c r="AL337" s="16">
        <v>0.51724137931034497</v>
      </c>
      <c r="AM337" s="16">
        <v>0.42553191489361702</v>
      </c>
      <c r="AN337" s="16">
        <v>0.33333333333333298</v>
      </c>
      <c r="AO337" s="16"/>
      <c r="AP337" s="16">
        <v>0.43370165745856398</v>
      </c>
      <c r="AQ337" s="16">
        <v>0.44800000000000001</v>
      </c>
      <c r="AR337" s="16">
        <v>0.52380952380952395</v>
      </c>
      <c r="AS337" s="16"/>
      <c r="AT337" s="16">
        <v>0.43181818181818199</v>
      </c>
      <c r="AU337" s="16">
        <v>0.47588424437298998</v>
      </c>
      <c r="AV337" s="16">
        <v>0.35555555555555601</v>
      </c>
      <c r="AW337" s="16">
        <v>0.15</v>
      </c>
      <c r="AX337" s="16"/>
      <c r="AY337" s="16">
        <v>0.40540540540540498</v>
      </c>
      <c r="AZ337" s="16">
        <v>0.44373673036093397</v>
      </c>
      <c r="BA337" s="16"/>
      <c r="BB337" s="16">
        <v>0.41666666666666702</v>
      </c>
      <c r="BC337" s="16">
        <v>0.44047619047619002</v>
      </c>
      <c r="BD337" s="16">
        <v>0.482866043613707</v>
      </c>
      <c r="BE337" s="16">
        <v>0.25373134328358199</v>
      </c>
      <c r="BF337" s="16"/>
      <c r="BG337" s="16">
        <v>0.69354838709677402</v>
      </c>
      <c r="BH337" s="16">
        <v>0.53469387755102005</v>
      </c>
      <c r="BI337" s="16">
        <v>0.304054054054054</v>
      </c>
      <c r="BJ337" s="16">
        <v>0.173913043478261</v>
      </c>
      <c r="BK337" s="16">
        <v>3.7037037037037E-2</v>
      </c>
      <c r="BL337" s="16">
        <v>0</v>
      </c>
    </row>
    <row r="338" spans="2:64" x14ac:dyDescent="0.35">
      <c r="B338" t="s">
        <v>159</v>
      </c>
      <c r="C338" s="16">
        <v>0.181102362204724</v>
      </c>
      <c r="D338" s="16">
        <v>6.8965517241379296E-2</v>
      </c>
      <c r="E338" s="16">
        <v>0.203125</v>
      </c>
      <c r="F338" s="16">
        <v>0.117021276595745</v>
      </c>
      <c r="G338" s="16">
        <v>0.20245398773006101</v>
      </c>
      <c r="H338" s="16">
        <v>0.208860759493671</v>
      </c>
      <c r="I338" s="16"/>
      <c r="J338" s="16">
        <v>0.188811188811189</v>
      </c>
      <c r="K338" s="16">
        <v>0.17194570135746601</v>
      </c>
      <c r="L338" s="16"/>
      <c r="M338" s="16">
        <v>0.14144736842105299</v>
      </c>
      <c r="N338" s="16">
        <v>0.24</v>
      </c>
      <c r="O338" s="16">
        <v>0.266666666666667</v>
      </c>
      <c r="P338" s="16">
        <v>0.17499999999999999</v>
      </c>
      <c r="Q338" s="16"/>
      <c r="R338" s="16">
        <v>0.18</v>
      </c>
      <c r="S338" s="16">
        <v>0.172839506172839</v>
      </c>
      <c r="T338" s="16">
        <v>0.19607843137254899</v>
      </c>
      <c r="U338" s="16">
        <v>0.125</v>
      </c>
      <c r="V338" s="16"/>
      <c r="W338" s="16">
        <v>0.20270270270270299</v>
      </c>
      <c r="X338" s="16">
        <v>0.15463917525773199</v>
      </c>
      <c r="Y338" s="16">
        <v>0.115384615384615</v>
      </c>
      <c r="Z338" s="16">
        <v>0.173913043478261</v>
      </c>
      <c r="AA338" s="16">
        <v>0.108108108108108</v>
      </c>
      <c r="AB338" s="16">
        <v>0.24489795918367299</v>
      </c>
      <c r="AC338" s="16">
        <v>0.22448979591836701</v>
      </c>
      <c r="AD338" s="16">
        <v>5.5555555555555601E-2</v>
      </c>
      <c r="AE338" s="16">
        <v>0.2</v>
      </c>
      <c r="AF338" s="16">
        <v>0.32142857142857101</v>
      </c>
      <c r="AG338" s="16">
        <v>0.15</v>
      </c>
      <c r="AH338" s="16">
        <v>0.33333333333333298</v>
      </c>
      <c r="AI338" s="16"/>
      <c r="AJ338" s="16">
        <v>0.19402985074626899</v>
      </c>
      <c r="AK338" s="16">
        <v>0.266666666666667</v>
      </c>
      <c r="AL338" s="16">
        <v>0.126436781609195</v>
      </c>
      <c r="AM338" s="16">
        <v>0.170212765957447</v>
      </c>
      <c r="AN338" s="16">
        <v>0.18518518518518501</v>
      </c>
      <c r="AO338" s="16"/>
      <c r="AP338" s="16">
        <v>0.19060773480663001</v>
      </c>
      <c r="AQ338" s="16">
        <v>0.17599999999999999</v>
      </c>
      <c r="AR338" s="16">
        <v>4.7619047619047603E-2</v>
      </c>
      <c r="AS338" s="16"/>
      <c r="AT338" s="16">
        <v>0.174242424242424</v>
      </c>
      <c r="AU338" s="16">
        <v>0.176848874598071</v>
      </c>
      <c r="AV338" s="16">
        <v>0.133333333333333</v>
      </c>
      <c r="AW338" s="16">
        <v>0.4</v>
      </c>
      <c r="AX338" s="16"/>
      <c r="AY338" s="16">
        <v>0.18918918918918901</v>
      </c>
      <c r="AZ338" s="16">
        <v>0.18046709129511701</v>
      </c>
      <c r="BA338" s="16"/>
      <c r="BB338" s="16">
        <v>5.5555555555555601E-2</v>
      </c>
      <c r="BC338" s="16">
        <v>0.119047619047619</v>
      </c>
      <c r="BD338" s="16">
        <v>0.18068535825545201</v>
      </c>
      <c r="BE338" s="16">
        <v>0.328358208955224</v>
      </c>
      <c r="BF338" s="16"/>
      <c r="BG338" s="16">
        <v>0.112903225806452</v>
      </c>
      <c r="BH338" s="16">
        <v>0.14693877551020401</v>
      </c>
      <c r="BI338" s="16">
        <v>0.18918918918918901</v>
      </c>
      <c r="BJ338" s="16">
        <v>0.173913043478261</v>
      </c>
      <c r="BK338" s="16">
        <v>0.51851851851851805</v>
      </c>
      <c r="BL338" s="16">
        <v>1</v>
      </c>
    </row>
    <row r="339" spans="2:64" x14ac:dyDescent="0.35">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row>
    <row r="340" spans="2:64" x14ac:dyDescent="0.35">
      <c r="B340" s="5" t="s">
        <v>264</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row>
    <row r="341" spans="2:64" x14ac:dyDescent="0.35">
      <c r="B341" s="23" t="s">
        <v>97</v>
      </c>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row>
    <row r="342" spans="2:64" x14ac:dyDescent="0.35">
      <c r="B342" t="s">
        <v>256</v>
      </c>
      <c r="C342" s="16">
        <v>5.9055118110236199E-2</v>
      </c>
      <c r="D342" s="16">
        <v>0.13793103448275901</v>
      </c>
      <c r="E342" s="16">
        <v>7.8125E-2</v>
      </c>
      <c r="F342" s="16">
        <v>6.3829787234042507E-2</v>
      </c>
      <c r="G342" s="16">
        <v>3.6809815950920199E-2</v>
      </c>
      <c r="H342" s="16">
        <v>5.6962025316455701E-2</v>
      </c>
      <c r="I342" s="16"/>
      <c r="J342" s="16">
        <v>6.2937062937062901E-2</v>
      </c>
      <c r="K342" s="16">
        <v>5.4298642533936702E-2</v>
      </c>
      <c r="L342" s="16"/>
      <c r="M342" s="16">
        <v>6.5789473684210495E-2</v>
      </c>
      <c r="N342" s="16">
        <v>0.04</v>
      </c>
      <c r="O342" s="16">
        <v>3.3333333333333298E-2</v>
      </c>
      <c r="P342" s="16">
        <v>0.1</v>
      </c>
      <c r="Q342" s="16"/>
      <c r="R342" s="16">
        <v>7.1999999999999995E-2</v>
      </c>
      <c r="S342" s="16">
        <v>2.4691358024691398E-2</v>
      </c>
      <c r="T342" s="16">
        <v>5.22875816993464E-2</v>
      </c>
      <c r="U342" s="16">
        <v>8.3333333333333301E-2</v>
      </c>
      <c r="V342" s="16"/>
      <c r="W342" s="16">
        <v>0.121621621621622</v>
      </c>
      <c r="X342" s="16">
        <v>3.09278350515464E-2</v>
      </c>
      <c r="Y342" s="16">
        <v>9.6153846153846201E-2</v>
      </c>
      <c r="Z342" s="16">
        <v>0</v>
      </c>
      <c r="AA342" s="16">
        <v>0.108108108108108</v>
      </c>
      <c r="AB342" s="16">
        <v>4.08163265306122E-2</v>
      </c>
      <c r="AC342" s="16">
        <v>6.1224489795918401E-2</v>
      </c>
      <c r="AD342" s="16">
        <v>0</v>
      </c>
      <c r="AE342" s="16">
        <v>5.7142857142857099E-2</v>
      </c>
      <c r="AF342" s="16">
        <v>3.5714285714285698E-2</v>
      </c>
      <c r="AG342" s="16">
        <v>0.05</v>
      </c>
      <c r="AH342" s="16">
        <v>0</v>
      </c>
      <c r="AI342" s="16"/>
      <c r="AJ342" s="16">
        <v>4.47761194029851E-2</v>
      </c>
      <c r="AK342" s="16">
        <v>5.3333333333333302E-2</v>
      </c>
      <c r="AL342" s="16">
        <v>4.0229885057471299E-2</v>
      </c>
      <c r="AM342" s="16">
        <v>0.10638297872340401</v>
      </c>
      <c r="AN342" s="16">
        <v>0.11111111111111099</v>
      </c>
      <c r="AO342" s="16"/>
      <c r="AP342" s="16">
        <v>5.24861878453039E-2</v>
      </c>
      <c r="AQ342" s="16">
        <v>0.08</v>
      </c>
      <c r="AR342" s="16">
        <v>4.7619047619047603E-2</v>
      </c>
      <c r="AS342" s="16"/>
      <c r="AT342" s="16">
        <v>0.11363636363636399</v>
      </c>
      <c r="AU342" s="16">
        <v>4.1800643086816698E-2</v>
      </c>
      <c r="AV342" s="16">
        <v>2.2222222222222199E-2</v>
      </c>
      <c r="AW342" s="16">
        <v>0.05</v>
      </c>
      <c r="AX342" s="16"/>
      <c r="AY342" s="16">
        <v>0.162162162162162</v>
      </c>
      <c r="AZ342" s="16">
        <v>5.0955414012738898E-2</v>
      </c>
      <c r="BA342" s="16"/>
      <c r="BB342" s="16">
        <v>0.194444444444444</v>
      </c>
      <c r="BC342" s="16">
        <v>8.3333333333333301E-2</v>
      </c>
      <c r="BD342" s="16">
        <v>3.7383177570093497E-2</v>
      </c>
      <c r="BE342" s="16">
        <v>5.9701492537313397E-2</v>
      </c>
      <c r="BF342" s="16"/>
      <c r="BG342" s="16">
        <v>3.2258064516128997E-2</v>
      </c>
      <c r="BH342" s="16">
        <v>3.2653061224489799E-2</v>
      </c>
      <c r="BI342" s="16">
        <v>3.37837837837838E-2</v>
      </c>
      <c r="BJ342" s="16">
        <v>0.34782608695652201</v>
      </c>
      <c r="BK342" s="16">
        <v>0.25925925925925902</v>
      </c>
      <c r="BL342" s="16">
        <v>0</v>
      </c>
    </row>
    <row r="343" spans="2:64" x14ac:dyDescent="0.35">
      <c r="B343" t="s">
        <v>257</v>
      </c>
      <c r="C343" s="16">
        <v>0.244094488188976</v>
      </c>
      <c r="D343" s="16">
        <v>0.27586206896551702</v>
      </c>
      <c r="E343" s="16">
        <v>0.34375</v>
      </c>
      <c r="F343" s="16">
        <v>0.21276595744680901</v>
      </c>
      <c r="G343" s="16">
        <v>0.184049079754601</v>
      </c>
      <c r="H343" s="16">
        <v>0.278481012658228</v>
      </c>
      <c r="I343" s="16"/>
      <c r="J343" s="16">
        <v>0.26573426573426601</v>
      </c>
      <c r="K343" s="16">
        <v>0.217194570135747</v>
      </c>
      <c r="L343" s="16"/>
      <c r="M343" s="16">
        <v>0.25</v>
      </c>
      <c r="N343" s="16">
        <v>0.24</v>
      </c>
      <c r="O343" s="16">
        <v>0.2</v>
      </c>
      <c r="P343" s="16">
        <v>0.27500000000000002</v>
      </c>
      <c r="Q343" s="16"/>
      <c r="R343" s="16">
        <v>0.27600000000000002</v>
      </c>
      <c r="S343" s="16">
        <v>0.19753086419753099</v>
      </c>
      <c r="T343" s="16">
        <v>0.23529411764705899</v>
      </c>
      <c r="U343" s="16">
        <v>0.125</v>
      </c>
      <c r="V343" s="16"/>
      <c r="W343" s="16">
        <v>0.27027027027027001</v>
      </c>
      <c r="X343" s="16">
        <v>0.22680412371134001</v>
      </c>
      <c r="Y343" s="16">
        <v>0.17307692307692299</v>
      </c>
      <c r="Z343" s="16">
        <v>0.36956521739130399</v>
      </c>
      <c r="AA343" s="16">
        <v>0.18918918918918901</v>
      </c>
      <c r="AB343" s="16">
        <v>0.22448979591836701</v>
      </c>
      <c r="AC343" s="16">
        <v>0.24489795918367299</v>
      </c>
      <c r="AD343" s="16">
        <v>0.16666666666666699</v>
      </c>
      <c r="AE343" s="16">
        <v>0.371428571428571</v>
      </c>
      <c r="AF343" s="16">
        <v>0.28571428571428598</v>
      </c>
      <c r="AG343" s="16">
        <v>0.1</v>
      </c>
      <c r="AH343" s="16">
        <v>0</v>
      </c>
      <c r="AI343" s="16"/>
      <c r="AJ343" s="16">
        <v>0.26865671641791</v>
      </c>
      <c r="AK343" s="16">
        <v>0.266666666666667</v>
      </c>
      <c r="AL343" s="16">
        <v>0.229885057471264</v>
      </c>
      <c r="AM343" s="16">
        <v>0.24468085106383</v>
      </c>
      <c r="AN343" s="16">
        <v>0.296296296296296</v>
      </c>
      <c r="AO343" s="16"/>
      <c r="AP343" s="16">
        <v>0.22928176795580099</v>
      </c>
      <c r="AQ343" s="16">
        <v>0.26400000000000001</v>
      </c>
      <c r="AR343" s="16">
        <v>0.38095238095238099</v>
      </c>
      <c r="AS343" s="16"/>
      <c r="AT343" s="16">
        <v>0.16666666666666699</v>
      </c>
      <c r="AU343" s="16">
        <v>0.241157556270096</v>
      </c>
      <c r="AV343" s="16">
        <v>0.51111111111111096</v>
      </c>
      <c r="AW343" s="16">
        <v>0.2</v>
      </c>
      <c r="AX343" s="16"/>
      <c r="AY343" s="16">
        <v>0.18918918918918901</v>
      </c>
      <c r="AZ343" s="16">
        <v>0.24840764331210199</v>
      </c>
      <c r="BA343" s="16"/>
      <c r="BB343" s="16">
        <v>0.25</v>
      </c>
      <c r="BC343" s="16">
        <v>0.28571428571428598</v>
      </c>
      <c r="BD343" s="16">
        <v>0.233644859813084</v>
      </c>
      <c r="BE343" s="16">
        <v>0.238805970149254</v>
      </c>
      <c r="BF343" s="16"/>
      <c r="BG343" s="16">
        <v>4.8387096774193498E-2</v>
      </c>
      <c r="BH343" s="16">
        <v>0.187755102040816</v>
      </c>
      <c r="BI343" s="16">
        <v>0.37162162162162199</v>
      </c>
      <c r="BJ343" s="16">
        <v>0.39130434782608697</v>
      </c>
      <c r="BK343" s="16">
        <v>0.37037037037037002</v>
      </c>
      <c r="BL343" s="16">
        <v>0.33333333333333298</v>
      </c>
    </row>
    <row r="344" spans="2:64" x14ac:dyDescent="0.35">
      <c r="B344" t="s">
        <v>258</v>
      </c>
      <c r="C344" s="16">
        <v>0.559055118110236</v>
      </c>
      <c r="D344" s="16">
        <v>0.51724137931034497</v>
      </c>
      <c r="E344" s="16">
        <v>0.484375</v>
      </c>
      <c r="F344" s="16">
        <v>0.61702127659574502</v>
      </c>
      <c r="G344" s="16">
        <v>0.63803680981595101</v>
      </c>
      <c r="H344" s="16">
        <v>0.481012658227848</v>
      </c>
      <c r="I344" s="16"/>
      <c r="J344" s="16">
        <v>0.53146853146853101</v>
      </c>
      <c r="K344" s="16">
        <v>0.59276018099547501</v>
      </c>
      <c r="L344" s="16"/>
      <c r="M344" s="16">
        <v>0.56907894736842102</v>
      </c>
      <c r="N344" s="16">
        <v>0.56999999999999995</v>
      </c>
      <c r="O344" s="16">
        <v>0.55000000000000004</v>
      </c>
      <c r="P344" s="16">
        <v>0.47499999999999998</v>
      </c>
      <c r="Q344" s="16"/>
      <c r="R344" s="16">
        <v>0.53600000000000003</v>
      </c>
      <c r="S344" s="16">
        <v>0.64197530864197505</v>
      </c>
      <c r="T344" s="16">
        <v>0.53594771241830097</v>
      </c>
      <c r="U344" s="16">
        <v>0.66666666666666696</v>
      </c>
      <c r="V344" s="16"/>
      <c r="W344" s="16">
        <v>0.5</v>
      </c>
      <c r="X344" s="16">
        <v>0.57731958762886604</v>
      </c>
      <c r="Y344" s="16">
        <v>0.59615384615384603</v>
      </c>
      <c r="Z344" s="16">
        <v>0.565217391304348</v>
      </c>
      <c r="AA344" s="16">
        <v>0.59459459459459496</v>
      </c>
      <c r="AB344" s="16">
        <v>0.530612244897959</v>
      </c>
      <c r="AC344" s="16">
        <v>0.55102040816326503</v>
      </c>
      <c r="AD344" s="16">
        <v>0.66666666666666696</v>
      </c>
      <c r="AE344" s="16">
        <v>0.51428571428571401</v>
      </c>
      <c r="AF344" s="16">
        <v>0.46428571428571402</v>
      </c>
      <c r="AG344" s="16">
        <v>0.7</v>
      </c>
      <c r="AH344" s="16">
        <v>0.66666666666666696</v>
      </c>
      <c r="AI344" s="16"/>
      <c r="AJ344" s="16">
        <v>0.462686567164179</v>
      </c>
      <c r="AK344" s="16">
        <v>0.48</v>
      </c>
      <c r="AL344" s="16">
        <v>0.63218390804597702</v>
      </c>
      <c r="AM344" s="16">
        <v>0.56382978723404298</v>
      </c>
      <c r="AN344" s="16">
        <v>0.44444444444444398</v>
      </c>
      <c r="AO344" s="16"/>
      <c r="AP344" s="16">
        <v>0.574585635359116</v>
      </c>
      <c r="AQ344" s="16">
        <v>0.52</v>
      </c>
      <c r="AR344" s="16">
        <v>0.52380952380952395</v>
      </c>
      <c r="AS344" s="16"/>
      <c r="AT344" s="16">
        <v>0.60606060606060597</v>
      </c>
      <c r="AU344" s="16">
        <v>0.58520900321543401</v>
      </c>
      <c r="AV344" s="16">
        <v>0.35555555555555601</v>
      </c>
      <c r="AW344" s="16">
        <v>0.3</v>
      </c>
      <c r="AX344" s="16"/>
      <c r="AY344" s="16">
        <v>0.48648648648648701</v>
      </c>
      <c r="AZ344" s="16">
        <v>0.56475583864118895</v>
      </c>
      <c r="BA344" s="16"/>
      <c r="BB344" s="16">
        <v>0.52777777777777801</v>
      </c>
      <c r="BC344" s="16">
        <v>0.51190476190476197</v>
      </c>
      <c r="BD344" s="16">
        <v>0.60747663551401898</v>
      </c>
      <c r="BE344" s="16">
        <v>0.402985074626866</v>
      </c>
      <c r="BF344" s="16"/>
      <c r="BG344" s="16">
        <v>0.80645161290322598</v>
      </c>
      <c r="BH344" s="16">
        <v>0.67755102040816295</v>
      </c>
      <c r="BI344" s="16">
        <v>0.41891891891891903</v>
      </c>
      <c r="BJ344" s="16">
        <v>0.173913043478261</v>
      </c>
      <c r="BK344" s="16">
        <v>7.4074074074074098E-2</v>
      </c>
      <c r="BL344" s="16">
        <v>0</v>
      </c>
    </row>
    <row r="345" spans="2:64" x14ac:dyDescent="0.35">
      <c r="B345" t="s">
        <v>159</v>
      </c>
      <c r="C345" s="16">
        <v>0.13779527559055099</v>
      </c>
      <c r="D345" s="16">
        <v>6.8965517241379296E-2</v>
      </c>
      <c r="E345" s="16">
        <v>9.375E-2</v>
      </c>
      <c r="F345" s="16">
        <v>0.10638297872340401</v>
      </c>
      <c r="G345" s="16">
        <v>0.14110429447852799</v>
      </c>
      <c r="H345" s="16">
        <v>0.183544303797468</v>
      </c>
      <c r="I345" s="16"/>
      <c r="J345" s="16">
        <v>0.13986013986014001</v>
      </c>
      <c r="K345" s="16">
        <v>0.13574660633484201</v>
      </c>
      <c r="L345" s="16"/>
      <c r="M345" s="16">
        <v>0.115131578947368</v>
      </c>
      <c r="N345" s="16">
        <v>0.15</v>
      </c>
      <c r="O345" s="16">
        <v>0.21666666666666701</v>
      </c>
      <c r="P345" s="16">
        <v>0.15</v>
      </c>
      <c r="Q345" s="16"/>
      <c r="R345" s="16">
        <v>0.11600000000000001</v>
      </c>
      <c r="S345" s="16">
        <v>0.13580246913580199</v>
      </c>
      <c r="T345" s="16">
        <v>0.17647058823529399</v>
      </c>
      <c r="U345" s="16">
        <v>0.125</v>
      </c>
      <c r="V345" s="16"/>
      <c r="W345" s="16">
        <v>0.108108108108108</v>
      </c>
      <c r="X345" s="16">
        <v>0.164948453608247</v>
      </c>
      <c r="Y345" s="16">
        <v>0.134615384615385</v>
      </c>
      <c r="Z345" s="16">
        <v>6.5217391304347797E-2</v>
      </c>
      <c r="AA345" s="16">
        <v>0.108108108108108</v>
      </c>
      <c r="AB345" s="16">
        <v>0.20408163265306101</v>
      </c>
      <c r="AC345" s="16">
        <v>0.14285714285714299</v>
      </c>
      <c r="AD345" s="16">
        <v>0.16666666666666699</v>
      </c>
      <c r="AE345" s="16">
        <v>5.7142857142857099E-2</v>
      </c>
      <c r="AF345" s="16">
        <v>0.214285714285714</v>
      </c>
      <c r="AG345" s="16">
        <v>0.15</v>
      </c>
      <c r="AH345" s="16">
        <v>0.33333333333333298</v>
      </c>
      <c r="AI345" s="16"/>
      <c r="AJ345" s="16">
        <v>0.22388059701492499</v>
      </c>
      <c r="AK345" s="16">
        <v>0.2</v>
      </c>
      <c r="AL345" s="16">
        <v>9.7701149425287404E-2</v>
      </c>
      <c r="AM345" s="16">
        <v>8.5106382978723402E-2</v>
      </c>
      <c r="AN345" s="16">
        <v>0.148148148148148</v>
      </c>
      <c r="AO345" s="16"/>
      <c r="AP345" s="16">
        <v>0.143646408839779</v>
      </c>
      <c r="AQ345" s="16">
        <v>0.13600000000000001</v>
      </c>
      <c r="AR345" s="16">
        <v>4.7619047619047603E-2</v>
      </c>
      <c r="AS345" s="16"/>
      <c r="AT345" s="16">
        <v>0.11363636363636399</v>
      </c>
      <c r="AU345" s="16">
        <v>0.131832797427653</v>
      </c>
      <c r="AV345" s="16">
        <v>0.11111111111111099</v>
      </c>
      <c r="AW345" s="16">
        <v>0.45</v>
      </c>
      <c r="AX345" s="16"/>
      <c r="AY345" s="16">
        <v>0.162162162162162</v>
      </c>
      <c r="AZ345" s="16">
        <v>0.13588110403397</v>
      </c>
      <c r="BA345" s="16"/>
      <c r="BB345" s="16">
        <v>2.7777777777777801E-2</v>
      </c>
      <c r="BC345" s="16">
        <v>0.119047619047619</v>
      </c>
      <c r="BD345" s="16">
        <v>0.121495327102804</v>
      </c>
      <c r="BE345" s="16">
        <v>0.29850746268656703</v>
      </c>
      <c r="BF345" s="16"/>
      <c r="BG345" s="16">
        <v>0.112903225806452</v>
      </c>
      <c r="BH345" s="16">
        <v>0.102040816326531</v>
      </c>
      <c r="BI345" s="16">
        <v>0.17567567567567599</v>
      </c>
      <c r="BJ345" s="16">
        <v>8.6956521739130405E-2</v>
      </c>
      <c r="BK345" s="16">
        <v>0.296296296296296</v>
      </c>
      <c r="BL345" s="16">
        <v>0.66666666666666696</v>
      </c>
    </row>
    <row r="346" spans="2:64" x14ac:dyDescent="0.35">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row>
    <row r="347" spans="2:64" x14ac:dyDescent="0.35">
      <c r="B347" s="5" t="s">
        <v>265</v>
      </c>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row>
    <row r="348" spans="2:64" x14ac:dyDescent="0.35">
      <c r="B348" s="23" t="s">
        <v>97</v>
      </c>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row>
    <row r="349" spans="2:64" x14ac:dyDescent="0.35">
      <c r="B349" t="s">
        <v>256</v>
      </c>
      <c r="C349" s="16">
        <v>5.9055118110236199E-2</v>
      </c>
      <c r="D349" s="16">
        <v>0.10344827586206901</v>
      </c>
      <c r="E349" s="16">
        <v>6.25E-2</v>
      </c>
      <c r="F349" s="16">
        <v>3.1914893617021302E-2</v>
      </c>
      <c r="G349" s="16">
        <v>6.7484662576687102E-2</v>
      </c>
      <c r="H349" s="16">
        <v>5.6962025316455701E-2</v>
      </c>
      <c r="I349" s="16"/>
      <c r="J349" s="16">
        <v>6.9930069930069894E-2</v>
      </c>
      <c r="K349" s="16">
        <v>4.52488687782805E-2</v>
      </c>
      <c r="L349" s="16"/>
      <c r="M349" s="16">
        <v>6.25E-2</v>
      </c>
      <c r="N349" s="16">
        <v>0.03</v>
      </c>
      <c r="O349" s="16">
        <v>0.05</v>
      </c>
      <c r="P349" s="16">
        <v>0.125</v>
      </c>
      <c r="Q349" s="16"/>
      <c r="R349" s="16">
        <v>6.8000000000000005E-2</v>
      </c>
      <c r="S349" s="16">
        <v>1.2345679012345699E-2</v>
      </c>
      <c r="T349" s="16">
        <v>6.5359477124182996E-2</v>
      </c>
      <c r="U349" s="16">
        <v>8.3333333333333301E-2</v>
      </c>
      <c r="V349" s="16"/>
      <c r="W349" s="16">
        <v>8.1081081081081099E-2</v>
      </c>
      <c r="X349" s="16">
        <v>5.1546391752577303E-2</v>
      </c>
      <c r="Y349" s="16">
        <v>9.6153846153846201E-2</v>
      </c>
      <c r="Z349" s="16">
        <v>2.1739130434782601E-2</v>
      </c>
      <c r="AA349" s="16">
        <v>8.1081081081081099E-2</v>
      </c>
      <c r="AB349" s="16">
        <v>8.1632653061224497E-2</v>
      </c>
      <c r="AC349" s="16">
        <v>2.04081632653061E-2</v>
      </c>
      <c r="AD349" s="16">
        <v>0</v>
      </c>
      <c r="AE349" s="16">
        <v>8.5714285714285701E-2</v>
      </c>
      <c r="AF349" s="16">
        <v>3.5714285714285698E-2</v>
      </c>
      <c r="AG349" s="16">
        <v>0.05</v>
      </c>
      <c r="AH349" s="16">
        <v>0</v>
      </c>
      <c r="AI349" s="16"/>
      <c r="AJ349" s="16">
        <v>5.9701492537313397E-2</v>
      </c>
      <c r="AK349" s="16">
        <v>6.6666666666666693E-2</v>
      </c>
      <c r="AL349" s="16">
        <v>5.1724137931034503E-2</v>
      </c>
      <c r="AM349" s="16">
        <v>8.5106382978723402E-2</v>
      </c>
      <c r="AN349" s="16">
        <v>7.4074074074074098E-2</v>
      </c>
      <c r="AO349" s="16"/>
      <c r="AP349" s="16">
        <v>5.5248618784530398E-2</v>
      </c>
      <c r="AQ349" s="16">
        <v>6.4000000000000001E-2</v>
      </c>
      <c r="AR349" s="16">
        <v>9.5238095238095205E-2</v>
      </c>
      <c r="AS349" s="16"/>
      <c r="AT349" s="16">
        <v>8.3333333333333301E-2</v>
      </c>
      <c r="AU349" s="16">
        <v>4.5016077170418001E-2</v>
      </c>
      <c r="AV349" s="16">
        <v>8.8888888888888906E-2</v>
      </c>
      <c r="AW349" s="16">
        <v>0.05</v>
      </c>
      <c r="AX349" s="16"/>
      <c r="AY349" s="16">
        <v>0.135135135135135</v>
      </c>
      <c r="AZ349" s="16">
        <v>5.30785562632696E-2</v>
      </c>
      <c r="BA349" s="16"/>
      <c r="BB349" s="16">
        <v>0.11111111111111099</v>
      </c>
      <c r="BC349" s="16">
        <v>0.107142857142857</v>
      </c>
      <c r="BD349" s="16">
        <v>4.0498442367601202E-2</v>
      </c>
      <c r="BE349" s="16">
        <v>5.9701492537313397E-2</v>
      </c>
      <c r="BF349" s="16"/>
      <c r="BG349" s="16">
        <v>4.8387096774193498E-2</v>
      </c>
      <c r="BH349" s="16">
        <v>3.2653061224489799E-2</v>
      </c>
      <c r="BI349" s="16">
        <v>4.0540540540540501E-2</v>
      </c>
      <c r="BJ349" s="16">
        <v>0.217391304347826</v>
      </c>
      <c r="BK349" s="16">
        <v>0.296296296296296</v>
      </c>
      <c r="BL349" s="16">
        <v>0</v>
      </c>
    </row>
    <row r="350" spans="2:64" x14ac:dyDescent="0.35">
      <c r="B350" t="s">
        <v>257</v>
      </c>
      <c r="C350" s="16">
        <v>0.30511811023621999</v>
      </c>
      <c r="D350" s="16">
        <v>0.37931034482758602</v>
      </c>
      <c r="E350" s="16">
        <v>0.296875</v>
      </c>
      <c r="F350" s="16">
        <v>0.319148936170213</v>
      </c>
      <c r="G350" s="16">
        <v>0.23926380368098199</v>
      </c>
      <c r="H350" s="16">
        <v>0.354430379746835</v>
      </c>
      <c r="I350" s="16"/>
      <c r="J350" s="16">
        <v>0.321678321678322</v>
      </c>
      <c r="K350" s="16">
        <v>0.28506787330316702</v>
      </c>
      <c r="L350" s="16"/>
      <c r="M350" s="16">
        <v>0.31578947368421101</v>
      </c>
      <c r="N350" s="16">
        <v>0.28000000000000003</v>
      </c>
      <c r="O350" s="16">
        <v>0.28333333333333299</v>
      </c>
      <c r="P350" s="16">
        <v>0.27500000000000002</v>
      </c>
      <c r="Q350" s="16"/>
      <c r="R350" s="16">
        <v>0.32400000000000001</v>
      </c>
      <c r="S350" s="16">
        <v>0.27160493827160498</v>
      </c>
      <c r="T350" s="16">
        <v>0.30065359477124198</v>
      </c>
      <c r="U350" s="16">
        <v>0.25</v>
      </c>
      <c r="V350" s="16"/>
      <c r="W350" s="16">
        <v>0.31081081081081102</v>
      </c>
      <c r="X350" s="16">
        <v>0.32989690721649501</v>
      </c>
      <c r="Y350" s="16">
        <v>0.15384615384615399</v>
      </c>
      <c r="Z350" s="16">
        <v>0.32608695652173902</v>
      </c>
      <c r="AA350" s="16">
        <v>0.32432432432432401</v>
      </c>
      <c r="AB350" s="16">
        <v>0.28571428571428598</v>
      </c>
      <c r="AC350" s="16">
        <v>0.36734693877551</v>
      </c>
      <c r="AD350" s="16">
        <v>0.16666666666666699</v>
      </c>
      <c r="AE350" s="16">
        <v>0.371428571428571</v>
      </c>
      <c r="AF350" s="16">
        <v>0.35714285714285698</v>
      </c>
      <c r="AG350" s="16">
        <v>0.35</v>
      </c>
      <c r="AH350" s="16">
        <v>0</v>
      </c>
      <c r="AI350" s="16"/>
      <c r="AJ350" s="16">
        <v>0.31343283582089598</v>
      </c>
      <c r="AK350" s="16">
        <v>0.30666666666666698</v>
      </c>
      <c r="AL350" s="16">
        <v>0.27011494252873602</v>
      </c>
      <c r="AM350" s="16">
        <v>0.329787234042553</v>
      </c>
      <c r="AN350" s="16">
        <v>0.407407407407407</v>
      </c>
      <c r="AO350" s="16"/>
      <c r="AP350" s="16">
        <v>0.29558011049723798</v>
      </c>
      <c r="AQ350" s="16">
        <v>0.33600000000000002</v>
      </c>
      <c r="AR350" s="16">
        <v>0.28571428571428598</v>
      </c>
      <c r="AS350" s="16"/>
      <c r="AT350" s="16">
        <v>0.25</v>
      </c>
      <c r="AU350" s="16">
        <v>0.31189710610932497</v>
      </c>
      <c r="AV350" s="16">
        <v>0.46666666666666701</v>
      </c>
      <c r="AW350" s="16">
        <v>0.2</v>
      </c>
      <c r="AX350" s="16"/>
      <c r="AY350" s="16">
        <v>0.29729729729729698</v>
      </c>
      <c r="AZ350" s="16">
        <v>0.305732484076433</v>
      </c>
      <c r="BA350" s="16"/>
      <c r="BB350" s="16">
        <v>0.47222222222222199</v>
      </c>
      <c r="BC350" s="16">
        <v>0.26190476190476197</v>
      </c>
      <c r="BD350" s="16">
        <v>0.30218068535825499</v>
      </c>
      <c r="BE350" s="16">
        <v>0.28358208955223901</v>
      </c>
      <c r="BF350" s="16"/>
      <c r="BG350" s="16">
        <v>0.17741935483870999</v>
      </c>
      <c r="BH350" s="16">
        <v>0.26938775510204099</v>
      </c>
      <c r="BI350" s="16">
        <v>0.37162162162162199</v>
      </c>
      <c r="BJ350" s="16">
        <v>0.52173913043478304</v>
      </c>
      <c r="BK350" s="16">
        <v>0.407407407407407</v>
      </c>
      <c r="BL350" s="16">
        <v>0</v>
      </c>
    </row>
    <row r="351" spans="2:64" x14ac:dyDescent="0.35">
      <c r="B351" t="s">
        <v>258</v>
      </c>
      <c r="C351" s="16">
        <v>0.47440944881889802</v>
      </c>
      <c r="D351" s="16">
        <v>0.48275862068965503</v>
      </c>
      <c r="E351" s="16">
        <v>0.46875</v>
      </c>
      <c r="F351" s="16">
        <v>0.5</v>
      </c>
      <c r="G351" s="16">
        <v>0.51533742331288301</v>
      </c>
      <c r="H351" s="16">
        <v>0.417721518987342</v>
      </c>
      <c r="I351" s="16"/>
      <c r="J351" s="16">
        <v>0.46853146853146899</v>
      </c>
      <c r="K351" s="16">
        <v>0.47963800904977399</v>
      </c>
      <c r="L351" s="16"/>
      <c r="M351" s="16">
        <v>0.47697368421052599</v>
      </c>
      <c r="N351" s="16">
        <v>0.5</v>
      </c>
      <c r="O351" s="16">
        <v>0.45</v>
      </c>
      <c r="P351" s="16">
        <v>0.45</v>
      </c>
      <c r="Q351" s="16"/>
      <c r="R351" s="16">
        <v>0.45600000000000002</v>
      </c>
      <c r="S351" s="16">
        <v>0.54320987654320996</v>
      </c>
      <c r="T351" s="16">
        <v>0.44444444444444398</v>
      </c>
      <c r="U351" s="16">
        <v>0.625</v>
      </c>
      <c r="V351" s="16"/>
      <c r="W351" s="16">
        <v>0.45945945945945899</v>
      </c>
      <c r="X351" s="16">
        <v>0.49484536082474201</v>
      </c>
      <c r="Y351" s="16">
        <v>0.57692307692307698</v>
      </c>
      <c r="Z351" s="16">
        <v>0.565217391304348</v>
      </c>
      <c r="AA351" s="16">
        <v>0.45945945945945899</v>
      </c>
      <c r="AB351" s="16">
        <v>0.38775510204081598</v>
      </c>
      <c r="AC351" s="16">
        <v>0.40816326530612201</v>
      </c>
      <c r="AD351" s="16">
        <v>0.44444444444444398</v>
      </c>
      <c r="AE351" s="16">
        <v>0.4</v>
      </c>
      <c r="AF351" s="16">
        <v>0.42857142857142899</v>
      </c>
      <c r="AG351" s="16">
        <v>0.5</v>
      </c>
      <c r="AH351" s="16">
        <v>1</v>
      </c>
      <c r="AI351" s="16"/>
      <c r="AJ351" s="16">
        <v>0.35820895522388102</v>
      </c>
      <c r="AK351" s="16">
        <v>0.413333333333333</v>
      </c>
      <c r="AL351" s="16">
        <v>0.54022988505747105</v>
      </c>
      <c r="AM351" s="16">
        <v>0.46808510638297901</v>
      </c>
      <c r="AN351" s="16">
        <v>0.37037037037037002</v>
      </c>
      <c r="AO351" s="16"/>
      <c r="AP351" s="16">
        <v>0.48066298342541403</v>
      </c>
      <c r="AQ351" s="16">
        <v>0.44800000000000001</v>
      </c>
      <c r="AR351" s="16">
        <v>0.52380952380952395</v>
      </c>
      <c r="AS351" s="16"/>
      <c r="AT351" s="16">
        <v>0.53787878787878796</v>
      </c>
      <c r="AU351" s="16">
        <v>0.48553054662379402</v>
      </c>
      <c r="AV351" s="16">
        <v>0.28888888888888897</v>
      </c>
      <c r="AW351" s="16">
        <v>0.3</v>
      </c>
      <c r="AX351" s="16"/>
      <c r="AY351" s="16">
        <v>0.37837837837837801</v>
      </c>
      <c r="AZ351" s="16">
        <v>0.48195329087048799</v>
      </c>
      <c r="BA351" s="16"/>
      <c r="BB351" s="16">
        <v>0.36111111111111099</v>
      </c>
      <c r="BC351" s="16">
        <v>0.547619047619048</v>
      </c>
      <c r="BD351" s="16">
        <v>0.49844236760124599</v>
      </c>
      <c r="BE351" s="16">
        <v>0.328358208955224</v>
      </c>
      <c r="BF351" s="16"/>
      <c r="BG351" s="16">
        <v>0.66129032258064502</v>
      </c>
      <c r="BH351" s="16">
        <v>0.575510204081633</v>
      </c>
      <c r="BI351" s="16">
        <v>0.37837837837837801</v>
      </c>
      <c r="BJ351" s="16">
        <v>8.6956521739130405E-2</v>
      </c>
      <c r="BK351" s="16">
        <v>3.7037037037037E-2</v>
      </c>
      <c r="BL351" s="16">
        <v>0</v>
      </c>
    </row>
    <row r="352" spans="2:64" x14ac:dyDescent="0.35">
      <c r="B352" t="s">
        <v>159</v>
      </c>
      <c r="C352" s="16">
        <v>0.16141732283464599</v>
      </c>
      <c r="D352" s="16">
        <v>3.4482758620689703E-2</v>
      </c>
      <c r="E352" s="16">
        <v>0.171875</v>
      </c>
      <c r="F352" s="16">
        <v>0.14893617021276601</v>
      </c>
      <c r="G352" s="16">
        <v>0.17791411042944799</v>
      </c>
      <c r="H352" s="16">
        <v>0.170886075949367</v>
      </c>
      <c r="I352" s="16"/>
      <c r="J352" s="16">
        <v>0.13986013986014001</v>
      </c>
      <c r="K352" s="16">
        <v>0.19004524886877799</v>
      </c>
      <c r="L352" s="16"/>
      <c r="M352" s="16">
        <v>0.144736842105263</v>
      </c>
      <c r="N352" s="16">
        <v>0.19</v>
      </c>
      <c r="O352" s="16">
        <v>0.21666666666666701</v>
      </c>
      <c r="P352" s="16">
        <v>0.15</v>
      </c>
      <c r="Q352" s="16"/>
      <c r="R352" s="16">
        <v>0.152</v>
      </c>
      <c r="S352" s="16">
        <v>0.172839506172839</v>
      </c>
      <c r="T352" s="16">
        <v>0.18954248366013099</v>
      </c>
      <c r="U352" s="16">
        <v>4.1666666666666699E-2</v>
      </c>
      <c r="V352" s="16"/>
      <c r="W352" s="16">
        <v>0.14864864864864899</v>
      </c>
      <c r="X352" s="16">
        <v>0.123711340206186</v>
      </c>
      <c r="Y352" s="16">
        <v>0.17307692307692299</v>
      </c>
      <c r="Z352" s="16">
        <v>8.6956521739130405E-2</v>
      </c>
      <c r="AA352" s="16">
        <v>0.135135135135135</v>
      </c>
      <c r="AB352" s="16">
        <v>0.24489795918367299</v>
      </c>
      <c r="AC352" s="16">
        <v>0.20408163265306101</v>
      </c>
      <c r="AD352" s="16">
        <v>0.38888888888888901</v>
      </c>
      <c r="AE352" s="16">
        <v>0.14285714285714299</v>
      </c>
      <c r="AF352" s="16">
        <v>0.17857142857142899</v>
      </c>
      <c r="AG352" s="16">
        <v>0.1</v>
      </c>
      <c r="AH352" s="16">
        <v>0</v>
      </c>
      <c r="AI352" s="16"/>
      <c r="AJ352" s="16">
        <v>0.26865671641791</v>
      </c>
      <c r="AK352" s="16">
        <v>0.21333333333333299</v>
      </c>
      <c r="AL352" s="16">
        <v>0.13793103448275901</v>
      </c>
      <c r="AM352" s="16">
        <v>0.117021276595745</v>
      </c>
      <c r="AN352" s="16">
        <v>0.148148148148148</v>
      </c>
      <c r="AO352" s="16"/>
      <c r="AP352" s="16">
        <v>0.168508287292818</v>
      </c>
      <c r="AQ352" s="16">
        <v>0.152</v>
      </c>
      <c r="AR352" s="16">
        <v>9.5238095238095205E-2</v>
      </c>
      <c r="AS352" s="16"/>
      <c r="AT352" s="16">
        <v>0.12878787878787901</v>
      </c>
      <c r="AU352" s="16">
        <v>0.157556270096463</v>
      </c>
      <c r="AV352" s="16">
        <v>0.155555555555556</v>
      </c>
      <c r="AW352" s="16">
        <v>0.45</v>
      </c>
      <c r="AX352" s="16"/>
      <c r="AY352" s="16">
        <v>0.18918918918918901</v>
      </c>
      <c r="AZ352" s="16">
        <v>0.15923566878980899</v>
      </c>
      <c r="BA352" s="16"/>
      <c r="BB352" s="16">
        <v>5.5555555555555601E-2</v>
      </c>
      <c r="BC352" s="16">
        <v>8.3333333333333301E-2</v>
      </c>
      <c r="BD352" s="16">
        <v>0.15887850467289699</v>
      </c>
      <c r="BE352" s="16">
        <v>0.328358208955224</v>
      </c>
      <c r="BF352" s="16"/>
      <c r="BG352" s="16">
        <v>0.112903225806452</v>
      </c>
      <c r="BH352" s="16">
        <v>0.122448979591837</v>
      </c>
      <c r="BI352" s="16">
        <v>0.20945945945945901</v>
      </c>
      <c r="BJ352" s="16">
        <v>0.173913043478261</v>
      </c>
      <c r="BK352" s="16">
        <v>0.25925925925925902</v>
      </c>
      <c r="BL352" s="16">
        <v>1</v>
      </c>
    </row>
    <row r="353" spans="2:64" x14ac:dyDescent="0.35">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row>
    <row r="354" spans="2:64" x14ac:dyDescent="0.35">
      <c r="B354" s="5" t="s">
        <v>270</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row>
    <row r="355" spans="2:64" x14ac:dyDescent="0.35">
      <c r="B355" s="23" t="s">
        <v>97</v>
      </c>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row>
    <row r="356" spans="2:64" x14ac:dyDescent="0.35">
      <c r="B356" t="s">
        <v>266</v>
      </c>
      <c r="C356" s="16">
        <v>0.21653543307086601</v>
      </c>
      <c r="D356" s="16">
        <v>3.4482758620689703E-2</v>
      </c>
      <c r="E356" s="16">
        <v>0.140625</v>
      </c>
      <c r="F356" s="16">
        <v>0.13829787234042601</v>
      </c>
      <c r="G356" s="16">
        <v>0.245398773006135</v>
      </c>
      <c r="H356" s="16">
        <v>0.29746835443038</v>
      </c>
      <c r="I356" s="16"/>
      <c r="J356" s="16">
        <v>0.223776223776224</v>
      </c>
      <c r="K356" s="16">
        <v>0.20814479638009101</v>
      </c>
      <c r="L356" s="16"/>
      <c r="M356" s="16">
        <v>0.20065789473684201</v>
      </c>
      <c r="N356" s="16">
        <v>0.23</v>
      </c>
      <c r="O356" s="16">
        <v>0.2</v>
      </c>
      <c r="P356" s="16">
        <v>0.3</v>
      </c>
      <c r="Q356" s="16"/>
      <c r="R356" s="16">
        <v>0.17199999999999999</v>
      </c>
      <c r="S356" s="16">
        <v>0.172839506172839</v>
      </c>
      <c r="T356" s="16">
        <v>0.30718954248365998</v>
      </c>
      <c r="U356" s="16">
        <v>0.25</v>
      </c>
      <c r="V356" s="16"/>
      <c r="W356" s="16">
        <v>0.17567567567567599</v>
      </c>
      <c r="X356" s="16">
        <v>0.247422680412371</v>
      </c>
      <c r="Y356" s="16">
        <v>0.15384615384615399</v>
      </c>
      <c r="Z356" s="16">
        <v>0.26086956521739102</v>
      </c>
      <c r="AA356" s="16">
        <v>0.18918918918918901</v>
      </c>
      <c r="AB356" s="16">
        <v>0.30612244897959201</v>
      </c>
      <c r="AC356" s="16">
        <v>0.14285714285714299</v>
      </c>
      <c r="AD356" s="16">
        <v>0.33333333333333298</v>
      </c>
      <c r="AE356" s="16">
        <v>0.17142857142857101</v>
      </c>
      <c r="AF356" s="16">
        <v>0.28571428571428598</v>
      </c>
      <c r="AG356" s="16">
        <v>0.15</v>
      </c>
      <c r="AH356" s="16">
        <v>0.33333333333333298</v>
      </c>
      <c r="AI356" s="16"/>
      <c r="AJ356" s="16">
        <v>0.37313432835820898</v>
      </c>
      <c r="AK356" s="16">
        <v>0.24</v>
      </c>
      <c r="AL356" s="16">
        <v>0.17816091954023</v>
      </c>
      <c r="AM356" s="16">
        <v>0.19148936170212799</v>
      </c>
      <c r="AN356" s="16">
        <v>7.4074074074074098E-2</v>
      </c>
      <c r="AO356" s="16"/>
      <c r="AP356" s="16">
        <v>0.237569060773481</v>
      </c>
      <c r="AQ356" s="16">
        <v>0.152</v>
      </c>
      <c r="AR356" s="16">
        <v>0.238095238095238</v>
      </c>
      <c r="AS356" s="16"/>
      <c r="AT356" s="16">
        <v>0.16666666666666699</v>
      </c>
      <c r="AU356" s="16">
        <v>0.26045016077170402</v>
      </c>
      <c r="AV356" s="16">
        <v>2.2222222222222199E-2</v>
      </c>
      <c r="AW356" s="16">
        <v>0.3</v>
      </c>
      <c r="AX356" s="16"/>
      <c r="AY356" s="16">
        <v>0.18918918918918901</v>
      </c>
      <c r="AZ356" s="16">
        <v>0.218683651804671</v>
      </c>
      <c r="BA356" s="16"/>
      <c r="BB356" s="16">
        <v>0.16666666666666699</v>
      </c>
      <c r="BC356" s="16">
        <v>0.214285714285714</v>
      </c>
      <c r="BD356" s="16">
        <v>0.20560747663551401</v>
      </c>
      <c r="BE356" s="16">
        <v>0.29850746268656703</v>
      </c>
      <c r="BF356" s="16"/>
      <c r="BG356" s="16">
        <v>0.19354838709677399</v>
      </c>
      <c r="BH356" s="16">
        <v>0.179591836734694</v>
      </c>
      <c r="BI356" s="16">
        <v>0.27027027027027001</v>
      </c>
      <c r="BJ356" s="16">
        <v>0.26086956521739102</v>
      </c>
      <c r="BK356" s="16">
        <v>0.22222222222222199</v>
      </c>
      <c r="BL356" s="16">
        <v>0.66666666666666696</v>
      </c>
    </row>
    <row r="357" spans="2:64" x14ac:dyDescent="0.35">
      <c r="B357" t="s">
        <v>267</v>
      </c>
      <c r="C357" s="16">
        <v>0.446850393700787</v>
      </c>
      <c r="D357" s="16">
        <v>0.34482758620689702</v>
      </c>
      <c r="E357" s="16">
        <v>0.40625</v>
      </c>
      <c r="F357" s="16">
        <v>0.46808510638297901</v>
      </c>
      <c r="G357" s="16">
        <v>0.441717791411043</v>
      </c>
      <c r="H357" s="16">
        <v>0.474683544303797</v>
      </c>
      <c r="I357" s="16"/>
      <c r="J357" s="16">
        <v>0.43006993006993</v>
      </c>
      <c r="K357" s="16">
        <v>0.47058823529411797</v>
      </c>
      <c r="L357" s="16"/>
      <c r="M357" s="16">
        <v>0.45065789473684198</v>
      </c>
      <c r="N357" s="16">
        <v>0.45</v>
      </c>
      <c r="O357" s="16">
        <v>0.45</v>
      </c>
      <c r="P357" s="16">
        <v>0.4</v>
      </c>
      <c r="Q357" s="16"/>
      <c r="R357" s="16">
        <v>0.41599999999999998</v>
      </c>
      <c r="S357" s="16">
        <v>0.530864197530864</v>
      </c>
      <c r="T357" s="16">
        <v>0.43790849673202598</v>
      </c>
      <c r="U357" s="16">
        <v>0.54166666666666696</v>
      </c>
      <c r="V357" s="16"/>
      <c r="W357" s="16">
        <v>0.47297297297297303</v>
      </c>
      <c r="X357" s="16">
        <v>0.39175257731958801</v>
      </c>
      <c r="Y357" s="16">
        <v>0.51923076923076905</v>
      </c>
      <c r="Z357" s="16">
        <v>0.47826086956521702</v>
      </c>
      <c r="AA357" s="16">
        <v>0.43243243243243201</v>
      </c>
      <c r="AB357" s="16">
        <v>0.36734693877551</v>
      </c>
      <c r="AC357" s="16">
        <v>0.44897959183673503</v>
      </c>
      <c r="AD357" s="16">
        <v>0.5</v>
      </c>
      <c r="AE357" s="16">
        <v>0.57142857142857095</v>
      </c>
      <c r="AF357" s="16">
        <v>0.35714285714285698</v>
      </c>
      <c r="AG357" s="16">
        <v>0.4</v>
      </c>
      <c r="AH357" s="16">
        <v>0.66666666666666696</v>
      </c>
      <c r="AI357" s="16"/>
      <c r="AJ357" s="16">
        <v>0.38805970149253699</v>
      </c>
      <c r="AK357" s="16">
        <v>0.38666666666666699</v>
      </c>
      <c r="AL357" s="16">
        <v>0.52298850574712596</v>
      </c>
      <c r="AM357" s="16">
        <v>0.41489361702127697</v>
      </c>
      <c r="AN357" s="16">
        <v>0.44444444444444398</v>
      </c>
      <c r="AO357" s="16"/>
      <c r="AP357" s="16">
        <v>0.44198895027624302</v>
      </c>
      <c r="AQ357" s="16">
        <v>0.46400000000000002</v>
      </c>
      <c r="AR357" s="16">
        <v>0.42857142857142899</v>
      </c>
      <c r="AS357" s="16"/>
      <c r="AT357" s="16">
        <v>0.46969696969697</v>
      </c>
      <c r="AU357" s="16">
        <v>0.44051446945337602</v>
      </c>
      <c r="AV357" s="16">
        <v>0.44444444444444398</v>
      </c>
      <c r="AW357" s="16">
        <v>0.4</v>
      </c>
      <c r="AX357" s="16"/>
      <c r="AY357" s="16">
        <v>0.32432432432432401</v>
      </c>
      <c r="AZ357" s="16">
        <v>0.45647558386411902</v>
      </c>
      <c r="BA357" s="16"/>
      <c r="BB357" s="16">
        <v>0.36111111111111099</v>
      </c>
      <c r="BC357" s="16">
        <v>0.38095238095238099</v>
      </c>
      <c r="BD357" s="16">
        <v>0.49221183800623097</v>
      </c>
      <c r="BE357" s="16">
        <v>0.35820895522388102</v>
      </c>
      <c r="BF357" s="16"/>
      <c r="BG357" s="16">
        <v>0.38709677419354799</v>
      </c>
      <c r="BH357" s="16">
        <v>0.51020408163265296</v>
      </c>
      <c r="BI357" s="16">
        <v>0.39864864864864902</v>
      </c>
      <c r="BJ357" s="16">
        <v>0.39130434782608697</v>
      </c>
      <c r="BK357" s="16">
        <v>0.33333333333333298</v>
      </c>
      <c r="BL357" s="16">
        <v>0.33333333333333298</v>
      </c>
    </row>
    <row r="358" spans="2:64" x14ac:dyDescent="0.35">
      <c r="B358" t="s">
        <v>268</v>
      </c>
      <c r="C358" s="16">
        <v>0.214566929133858</v>
      </c>
      <c r="D358" s="16">
        <v>0.34482758620689702</v>
      </c>
      <c r="E358" s="16">
        <v>0.3125</v>
      </c>
      <c r="F358" s="16">
        <v>0.27659574468085102</v>
      </c>
      <c r="G358" s="16">
        <v>0.184049079754601</v>
      </c>
      <c r="H358" s="16">
        <v>0.145569620253165</v>
      </c>
      <c r="I358" s="16"/>
      <c r="J358" s="16">
        <v>0.213286713286713</v>
      </c>
      <c r="K358" s="16">
        <v>0.21266968325791899</v>
      </c>
      <c r="L358" s="16"/>
      <c r="M358" s="16">
        <v>0.20065789473684201</v>
      </c>
      <c r="N358" s="16">
        <v>0.23</v>
      </c>
      <c r="O358" s="16">
        <v>0.28333333333333299</v>
      </c>
      <c r="P358" s="16">
        <v>0.2</v>
      </c>
      <c r="Q358" s="16"/>
      <c r="R358" s="16">
        <v>0.26</v>
      </c>
      <c r="S358" s="16">
        <v>0.18518518518518501</v>
      </c>
      <c r="T358" s="16">
        <v>0.17647058823529399</v>
      </c>
      <c r="U358" s="16">
        <v>8.3333333333333301E-2</v>
      </c>
      <c r="V358" s="16"/>
      <c r="W358" s="16">
        <v>0.17567567567567599</v>
      </c>
      <c r="X358" s="16">
        <v>0.20618556701030899</v>
      </c>
      <c r="Y358" s="16">
        <v>0.269230769230769</v>
      </c>
      <c r="Z358" s="16">
        <v>0.173913043478261</v>
      </c>
      <c r="AA358" s="16">
        <v>0.24324324324324301</v>
      </c>
      <c r="AB358" s="16">
        <v>0.22448979591836701</v>
      </c>
      <c r="AC358" s="16">
        <v>0.30612244897959201</v>
      </c>
      <c r="AD358" s="16">
        <v>5.5555555555555601E-2</v>
      </c>
      <c r="AE358" s="16">
        <v>0.17142857142857101</v>
      </c>
      <c r="AF358" s="16">
        <v>0.25</v>
      </c>
      <c r="AG358" s="16">
        <v>0.25</v>
      </c>
      <c r="AH358" s="16">
        <v>0</v>
      </c>
      <c r="AI358" s="16"/>
      <c r="AJ358" s="16">
        <v>0.134328358208955</v>
      </c>
      <c r="AK358" s="16">
        <v>0.28000000000000003</v>
      </c>
      <c r="AL358" s="16">
        <v>0.17816091954023</v>
      </c>
      <c r="AM358" s="16">
        <v>0.23404255319148901</v>
      </c>
      <c r="AN358" s="16">
        <v>0.33333333333333298</v>
      </c>
      <c r="AO358" s="16"/>
      <c r="AP358" s="16">
        <v>0.207182320441989</v>
      </c>
      <c r="AQ358" s="16">
        <v>0.23200000000000001</v>
      </c>
      <c r="AR358" s="16">
        <v>0.238095238095238</v>
      </c>
      <c r="AS358" s="16"/>
      <c r="AT358" s="16">
        <v>0.25757575757575801</v>
      </c>
      <c r="AU358" s="16">
        <v>0.18327974276527301</v>
      </c>
      <c r="AV358" s="16">
        <v>0.35555555555555601</v>
      </c>
      <c r="AW358" s="16">
        <v>0.1</v>
      </c>
      <c r="AX358" s="16"/>
      <c r="AY358" s="16">
        <v>0.27027027027027001</v>
      </c>
      <c r="AZ358" s="16">
        <v>0.210191082802548</v>
      </c>
      <c r="BA358" s="16"/>
      <c r="BB358" s="16">
        <v>0.27777777777777801</v>
      </c>
      <c r="BC358" s="16">
        <v>0.214285714285714</v>
      </c>
      <c r="BD358" s="16">
        <v>0.218068535825545</v>
      </c>
      <c r="BE358" s="16">
        <v>0.164179104477612</v>
      </c>
      <c r="BF358" s="16"/>
      <c r="BG358" s="16">
        <v>0.241935483870968</v>
      </c>
      <c r="BH358" s="16">
        <v>0.19183673469387799</v>
      </c>
      <c r="BI358" s="16">
        <v>0.22972972972972999</v>
      </c>
      <c r="BJ358" s="16">
        <v>0.217391304347826</v>
      </c>
      <c r="BK358" s="16">
        <v>0.296296296296296</v>
      </c>
      <c r="BL358" s="16">
        <v>0</v>
      </c>
    </row>
    <row r="359" spans="2:64" x14ac:dyDescent="0.35">
      <c r="B359" t="s">
        <v>269</v>
      </c>
      <c r="C359" s="16">
        <v>8.6614173228346497E-2</v>
      </c>
      <c r="D359" s="16">
        <v>0.27586206896551702</v>
      </c>
      <c r="E359" s="16">
        <v>9.375E-2</v>
      </c>
      <c r="F359" s="16">
        <v>0.10638297872340401</v>
      </c>
      <c r="G359" s="16">
        <v>9.2024539877300596E-2</v>
      </c>
      <c r="H359" s="16">
        <v>3.1645569620253201E-2</v>
      </c>
      <c r="I359" s="16"/>
      <c r="J359" s="16">
        <v>9.4405594405594401E-2</v>
      </c>
      <c r="K359" s="16">
        <v>7.69230769230769E-2</v>
      </c>
      <c r="L359" s="16"/>
      <c r="M359" s="16">
        <v>0.11184210526315801</v>
      </c>
      <c r="N359" s="16">
        <v>0.05</v>
      </c>
      <c r="O359" s="16">
        <v>3.3333333333333298E-2</v>
      </c>
      <c r="P359" s="16">
        <v>7.4999999999999997E-2</v>
      </c>
      <c r="Q359" s="16"/>
      <c r="R359" s="16">
        <v>0.128</v>
      </c>
      <c r="S359" s="16">
        <v>7.4074074074074098E-2</v>
      </c>
      <c r="T359" s="16">
        <v>2.61437908496732E-2</v>
      </c>
      <c r="U359" s="16">
        <v>8.3333333333333301E-2</v>
      </c>
      <c r="V359" s="16"/>
      <c r="W359" s="16">
        <v>0.135135135135135</v>
      </c>
      <c r="X359" s="16">
        <v>0.11340206185567001</v>
      </c>
      <c r="Y359" s="16">
        <v>1.9230769230769201E-2</v>
      </c>
      <c r="Z359" s="16">
        <v>6.5217391304347797E-2</v>
      </c>
      <c r="AA359" s="16">
        <v>8.1081081081081099E-2</v>
      </c>
      <c r="AB359" s="16">
        <v>4.08163265306122E-2</v>
      </c>
      <c r="AC359" s="16">
        <v>0.102040816326531</v>
      </c>
      <c r="AD359" s="16">
        <v>0.11111111111111099</v>
      </c>
      <c r="AE359" s="16">
        <v>2.8571428571428598E-2</v>
      </c>
      <c r="AF359" s="16">
        <v>7.1428571428571397E-2</v>
      </c>
      <c r="AG359" s="16">
        <v>0.2</v>
      </c>
      <c r="AH359" s="16">
        <v>0</v>
      </c>
      <c r="AI359" s="16"/>
      <c r="AJ359" s="16">
        <v>2.9850746268656699E-2</v>
      </c>
      <c r="AK359" s="16">
        <v>6.6666666666666693E-2</v>
      </c>
      <c r="AL359" s="16">
        <v>9.7701149425287404E-2</v>
      </c>
      <c r="AM359" s="16">
        <v>0.12765957446808501</v>
      </c>
      <c r="AN359" s="16">
        <v>0.11111111111111099</v>
      </c>
      <c r="AO359" s="16"/>
      <c r="AP359" s="16">
        <v>7.7348066298342497E-2</v>
      </c>
      <c r="AQ359" s="16">
        <v>0.112</v>
      </c>
      <c r="AR359" s="16">
        <v>9.5238095238095205E-2</v>
      </c>
      <c r="AS359" s="16"/>
      <c r="AT359" s="16">
        <v>9.0909090909090898E-2</v>
      </c>
      <c r="AU359" s="16">
        <v>8.6816720257234706E-2</v>
      </c>
      <c r="AV359" s="16">
        <v>0.11111111111111099</v>
      </c>
      <c r="AW359" s="16">
        <v>0</v>
      </c>
      <c r="AX359" s="16"/>
      <c r="AY359" s="16">
        <v>0.162162162162162</v>
      </c>
      <c r="AZ359" s="16">
        <v>8.0679405520169806E-2</v>
      </c>
      <c r="BA359" s="16"/>
      <c r="BB359" s="16">
        <v>0.16666666666666699</v>
      </c>
      <c r="BC359" s="16">
        <v>0.16666666666666699</v>
      </c>
      <c r="BD359" s="16">
        <v>5.60747663551402E-2</v>
      </c>
      <c r="BE359" s="16">
        <v>8.9552238805970102E-2</v>
      </c>
      <c r="BF359" s="16"/>
      <c r="BG359" s="16">
        <v>0.17741935483870999</v>
      </c>
      <c r="BH359" s="16">
        <v>8.5714285714285701E-2</v>
      </c>
      <c r="BI359" s="16">
        <v>4.72972972972973E-2</v>
      </c>
      <c r="BJ359" s="16">
        <v>8.6956521739130405E-2</v>
      </c>
      <c r="BK359" s="16">
        <v>0.11111111111111099</v>
      </c>
      <c r="BL359" s="16">
        <v>0</v>
      </c>
    </row>
    <row r="360" spans="2:64" x14ac:dyDescent="0.35">
      <c r="B360" t="s">
        <v>61</v>
      </c>
      <c r="C360" s="16">
        <v>3.5433070866141697E-2</v>
      </c>
      <c r="D360" s="16">
        <v>0</v>
      </c>
      <c r="E360" s="16">
        <v>4.6875E-2</v>
      </c>
      <c r="F360" s="16">
        <v>1.0638297872340399E-2</v>
      </c>
      <c r="G360" s="16">
        <v>3.6809815950920199E-2</v>
      </c>
      <c r="H360" s="16">
        <v>5.0632911392405097E-2</v>
      </c>
      <c r="I360" s="16"/>
      <c r="J360" s="16">
        <v>3.8461538461538498E-2</v>
      </c>
      <c r="K360" s="16">
        <v>3.1674208144796399E-2</v>
      </c>
      <c r="L360" s="16"/>
      <c r="M360" s="16">
        <v>3.6184210526315798E-2</v>
      </c>
      <c r="N360" s="16">
        <v>0.04</v>
      </c>
      <c r="O360" s="16">
        <v>3.3333333333333298E-2</v>
      </c>
      <c r="P360" s="16">
        <v>2.5000000000000001E-2</v>
      </c>
      <c r="Q360" s="16"/>
      <c r="R360" s="16">
        <v>2.4E-2</v>
      </c>
      <c r="S360" s="16">
        <v>3.7037037037037E-2</v>
      </c>
      <c r="T360" s="16">
        <v>5.22875816993464E-2</v>
      </c>
      <c r="U360" s="16">
        <v>4.1666666666666699E-2</v>
      </c>
      <c r="V360" s="16"/>
      <c r="W360" s="16">
        <v>4.0540540540540501E-2</v>
      </c>
      <c r="X360" s="16">
        <v>4.1237113402061903E-2</v>
      </c>
      <c r="Y360" s="16">
        <v>3.8461538461538498E-2</v>
      </c>
      <c r="Z360" s="16">
        <v>2.1739130434782601E-2</v>
      </c>
      <c r="AA360" s="16">
        <v>5.4054054054054099E-2</v>
      </c>
      <c r="AB360" s="16">
        <v>6.1224489795918401E-2</v>
      </c>
      <c r="AC360" s="16">
        <v>0</v>
      </c>
      <c r="AD360" s="16">
        <v>0</v>
      </c>
      <c r="AE360" s="16">
        <v>5.7142857142857099E-2</v>
      </c>
      <c r="AF360" s="16">
        <v>3.5714285714285698E-2</v>
      </c>
      <c r="AG360" s="16">
        <v>0</v>
      </c>
      <c r="AH360" s="16">
        <v>0</v>
      </c>
      <c r="AI360" s="16"/>
      <c r="AJ360" s="16">
        <v>7.4626865671641798E-2</v>
      </c>
      <c r="AK360" s="16">
        <v>2.66666666666667E-2</v>
      </c>
      <c r="AL360" s="16">
        <v>2.2988505747126398E-2</v>
      </c>
      <c r="AM360" s="16">
        <v>3.1914893617021302E-2</v>
      </c>
      <c r="AN360" s="16">
        <v>3.7037037037037E-2</v>
      </c>
      <c r="AO360" s="16"/>
      <c r="AP360" s="16">
        <v>3.5911602209944701E-2</v>
      </c>
      <c r="AQ360" s="16">
        <v>0.04</v>
      </c>
      <c r="AR360" s="16">
        <v>0</v>
      </c>
      <c r="AS360" s="16"/>
      <c r="AT360" s="16">
        <v>1.5151515151515201E-2</v>
      </c>
      <c r="AU360" s="16">
        <v>2.8938906752411599E-2</v>
      </c>
      <c r="AV360" s="16">
        <v>6.6666666666666693E-2</v>
      </c>
      <c r="AW360" s="16">
        <v>0.2</v>
      </c>
      <c r="AX360" s="16"/>
      <c r="AY360" s="16">
        <v>5.4054054054054099E-2</v>
      </c>
      <c r="AZ360" s="16">
        <v>3.3970276008492603E-2</v>
      </c>
      <c r="BA360" s="16"/>
      <c r="BB360" s="16">
        <v>2.7777777777777801E-2</v>
      </c>
      <c r="BC360" s="16">
        <v>2.3809523809523801E-2</v>
      </c>
      <c r="BD360" s="16">
        <v>2.80373831775701E-2</v>
      </c>
      <c r="BE360" s="16">
        <v>8.9552238805970102E-2</v>
      </c>
      <c r="BF360" s="16"/>
      <c r="BG360" s="16">
        <v>0</v>
      </c>
      <c r="BH360" s="16">
        <v>3.2653061224489799E-2</v>
      </c>
      <c r="BI360" s="16">
        <v>5.4054054054054099E-2</v>
      </c>
      <c r="BJ360" s="16">
        <v>4.3478260869565202E-2</v>
      </c>
      <c r="BK360" s="16">
        <v>3.7037037037037E-2</v>
      </c>
      <c r="BL360" s="16">
        <v>0</v>
      </c>
    </row>
    <row r="361" spans="2:64" x14ac:dyDescent="0.35">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row>
    <row r="362" spans="2:64" x14ac:dyDescent="0.35">
      <c r="B362" s="5" t="s">
        <v>276</v>
      </c>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row>
    <row r="363" spans="2:64" x14ac:dyDescent="0.35">
      <c r="B363" s="23" t="s">
        <v>97</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row>
    <row r="364" spans="2:64" x14ac:dyDescent="0.35">
      <c r="B364" t="s">
        <v>271</v>
      </c>
      <c r="C364" s="16">
        <v>0.133858267716535</v>
      </c>
      <c r="D364" s="16">
        <v>0.20689655172413801</v>
      </c>
      <c r="E364" s="16">
        <v>0.125</v>
      </c>
      <c r="F364" s="16">
        <v>0.10638297872340401</v>
      </c>
      <c r="G364" s="16">
        <v>0.13496932515337401</v>
      </c>
      <c r="H364" s="16">
        <v>0.139240506329114</v>
      </c>
      <c r="I364" s="16"/>
      <c r="J364" s="16">
        <v>0.132867132867133</v>
      </c>
      <c r="K364" s="16">
        <v>0.13574660633484201</v>
      </c>
      <c r="L364" s="16"/>
      <c r="M364" s="16">
        <v>0.13815789473684201</v>
      </c>
      <c r="N364" s="16">
        <v>0.1</v>
      </c>
      <c r="O364" s="16">
        <v>0.116666666666667</v>
      </c>
      <c r="P364" s="16">
        <v>0.2</v>
      </c>
      <c r="Q364" s="16"/>
      <c r="R364" s="16">
        <v>0.12</v>
      </c>
      <c r="S364" s="16">
        <v>0.148148148148148</v>
      </c>
      <c r="T364" s="16">
        <v>0.15032679738562099</v>
      </c>
      <c r="U364" s="16">
        <v>0.125</v>
      </c>
      <c r="V364" s="16"/>
      <c r="W364" s="16">
        <v>0.21621621621621601</v>
      </c>
      <c r="X364" s="16">
        <v>0.134020618556701</v>
      </c>
      <c r="Y364" s="16">
        <v>0.17307692307692299</v>
      </c>
      <c r="Z364" s="16">
        <v>0.15217391304347799</v>
      </c>
      <c r="AA364" s="16">
        <v>5.4054054054054099E-2</v>
      </c>
      <c r="AB364" s="16">
        <v>0.102040816326531</v>
      </c>
      <c r="AC364" s="16">
        <v>0.102040816326531</v>
      </c>
      <c r="AD364" s="16">
        <v>0</v>
      </c>
      <c r="AE364" s="16">
        <v>0.17142857142857101</v>
      </c>
      <c r="AF364" s="16">
        <v>0.14285714285714299</v>
      </c>
      <c r="AG364" s="16">
        <v>0.05</v>
      </c>
      <c r="AH364" s="16">
        <v>0</v>
      </c>
      <c r="AI364" s="16"/>
      <c r="AJ364" s="16">
        <v>0.19402985074626899</v>
      </c>
      <c r="AK364" s="16">
        <v>0.146666666666667</v>
      </c>
      <c r="AL364" s="16">
        <v>9.7701149425287404E-2</v>
      </c>
      <c r="AM364" s="16">
        <v>0.14893617021276601</v>
      </c>
      <c r="AN364" s="16">
        <v>0.22222222222222199</v>
      </c>
      <c r="AO364" s="16"/>
      <c r="AP364" s="16">
        <v>0.13535911602209899</v>
      </c>
      <c r="AQ364" s="16">
        <v>0.14399999999999999</v>
      </c>
      <c r="AR364" s="16">
        <v>4.7619047619047603E-2</v>
      </c>
      <c r="AS364" s="16"/>
      <c r="AT364" s="16">
        <v>0.11363636363636399</v>
      </c>
      <c r="AU364" s="16">
        <v>0.14147909967845701</v>
      </c>
      <c r="AV364" s="16">
        <v>0.11111111111111099</v>
      </c>
      <c r="AW364" s="16">
        <v>0.2</v>
      </c>
      <c r="AX364" s="16"/>
      <c r="AY364" s="16">
        <v>0.135135135135135</v>
      </c>
      <c r="AZ364" s="16">
        <v>0.13375796178343899</v>
      </c>
      <c r="BA364" s="16"/>
      <c r="BB364" s="16">
        <v>8.3333333333333301E-2</v>
      </c>
      <c r="BC364" s="16">
        <v>0.16666666666666699</v>
      </c>
      <c r="BD364" s="16">
        <v>0.137071651090343</v>
      </c>
      <c r="BE364" s="16">
        <v>0.104477611940299</v>
      </c>
      <c r="BF364" s="16"/>
      <c r="BG364" s="16">
        <v>0.19354838709677399</v>
      </c>
      <c r="BH364" s="16">
        <v>9.7959183673469397E-2</v>
      </c>
      <c r="BI364" s="16">
        <v>0.14864864864864899</v>
      </c>
      <c r="BJ364" s="16">
        <v>0.26086956521739102</v>
      </c>
      <c r="BK364" s="16">
        <v>0.11111111111111099</v>
      </c>
      <c r="BL364" s="16">
        <v>0.33333333333333298</v>
      </c>
    </row>
    <row r="365" spans="2:64" x14ac:dyDescent="0.35">
      <c r="B365" t="s">
        <v>272</v>
      </c>
      <c r="C365" s="16">
        <v>0.38976377952755897</v>
      </c>
      <c r="D365" s="16">
        <v>0.55172413793103403</v>
      </c>
      <c r="E365" s="16">
        <v>0.453125</v>
      </c>
      <c r="F365" s="16">
        <v>0.329787234042553</v>
      </c>
      <c r="G365" s="16">
        <v>0.35582822085889598</v>
      </c>
      <c r="H365" s="16">
        <v>0.40506329113924</v>
      </c>
      <c r="I365" s="16"/>
      <c r="J365" s="16">
        <v>0.38461538461538503</v>
      </c>
      <c r="K365" s="16">
        <v>0.39819004524886897</v>
      </c>
      <c r="L365" s="16"/>
      <c r="M365" s="16">
        <v>0.41118421052631599</v>
      </c>
      <c r="N365" s="16">
        <v>0.37</v>
      </c>
      <c r="O365" s="16">
        <v>0.35</v>
      </c>
      <c r="P365" s="16">
        <v>0.375</v>
      </c>
      <c r="Q365" s="16"/>
      <c r="R365" s="16">
        <v>0.39200000000000002</v>
      </c>
      <c r="S365" s="16">
        <v>0.469135802469136</v>
      </c>
      <c r="T365" s="16">
        <v>0.37908496732026098</v>
      </c>
      <c r="U365" s="16">
        <v>0.16666666666666699</v>
      </c>
      <c r="V365" s="16"/>
      <c r="W365" s="16">
        <v>0.32432432432432401</v>
      </c>
      <c r="X365" s="16">
        <v>0.49484536082474201</v>
      </c>
      <c r="Y365" s="16">
        <v>0.53846153846153799</v>
      </c>
      <c r="Z365" s="16">
        <v>0.30434782608695699</v>
      </c>
      <c r="AA365" s="16">
        <v>0.40540540540540498</v>
      </c>
      <c r="AB365" s="16">
        <v>0.36734693877551</v>
      </c>
      <c r="AC365" s="16">
        <v>0.34693877551020402</v>
      </c>
      <c r="AD365" s="16">
        <v>0.38888888888888901</v>
      </c>
      <c r="AE365" s="16">
        <v>0.25714285714285701</v>
      </c>
      <c r="AF365" s="16">
        <v>0.28571428571428598</v>
      </c>
      <c r="AG365" s="16">
        <v>0.45</v>
      </c>
      <c r="AH365" s="16">
        <v>0.33333333333333298</v>
      </c>
      <c r="AI365" s="16"/>
      <c r="AJ365" s="16">
        <v>0.31343283582089598</v>
      </c>
      <c r="AK365" s="16">
        <v>0.413333333333333</v>
      </c>
      <c r="AL365" s="16">
        <v>0.40229885057471299</v>
      </c>
      <c r="AM365" s="16">
        <v>0.42553191489361702</v>
      </c>
      <c r="AN365" s="16">
        <v>0.33333333333333298</v>
      </c>
      <c r="AO365" s="16"/>
      <c r="AP365" s="16">
        <v>0.38121546961326003</v>
      </c>
      <c r="AQ365" s="16">
        <v>0.40799999999999997</v>
      </c>
      <c r="AR365" s="16">
        <v>0.42857142857142899</v>
      </c>
      <c r="AS365" s="16"/>
      <c r="AT365" s="16">
        <v>0.32575757575757602</v>
      </c>
      <c r="AU365" s="16">
        <v>0.40192926045016097</v>
      </c>
      <c r="AV365" s="16">
        <v>0.53333333333333299</v>
      </c>
      <c r="AW365" s="16">
        <v>0.3</v>
      </c>
      <c r="AX365" s="16"/>
      <c r="AY365" s="16">
        <v>0.35135135135135098</v>
      </c>
      <c r="AZ365" s="16">
        <v>0.39278131634819502</v>
      </c>
      <c r="BA365" s="16"/>
      <c r="BB365" s="16">
        <v>0.47222222222222199</v>
      </c>
      <c r="BC365" s="16">
        <v>0.41666666666666702</v>
      </c>
      <c r="BD365" s="16">
        <v>0.38317757009345799</v>
      </c>
      <c r="BE365" s="16">
        <v>0.34328358208955201</v>
      </c>
      <c r="BF365" s="16"/>
      <c r="BG365" s="16">
        <v>0.41935483870967699</v>
      </c>
      <c r="BH365" s="16">
        <v>0.424489795918367</v>
      </c>
      <c r="BI365" s="16">
        <v>0.358108108108108</v>
      </c>
      <c r="BJ365" s="16">
        <v>0.34782608695652201</v>
      </c>
      <c r="BK365" s="16">
        <v>0.25925925925925902</v>
      </c>
      <c r="BL365" s="16">
        <v>0</v>
      </c>
    </row>
    <row r="366" spans="2:64" x14ac:dyDescent="0.35">
      <c r="B366" t="s">
        <v>273</v>
      </c>
      <c r="C366" s="16">
        <v>0.33464566929133899</v>
      </c>
      <c r="D366" s="16">
        <v>0.10344827586206901</v>
      </c>
      <c r="E366" s="16">
        <v>0.296875</v>
      </c>
      <c r="F366" s="16">
        <v>0.39361702127659598</v>
      </c>
      <c r="G366" s="16">
        <v>0.380368098159509</v>
      </c>
      <c r="H366" s="16">
        <v>0.310126582278481</v>
      </c>
      <c r="I366" s="16"/>
      <c r="J366" s="16">
        <v>0.34265734265734299</v>
      </c>
      <c r="K366" s="16">
        <v>0.32126696832579199</v>
      </c>
      <c r="L366" s="16"/>
      <c r="M366" s="16">
        <v>0.33552631578947401</v>
      </c>
      <c r="N366" s="16">
        <v>0.34</v>
      </c>
      <c r="O366" s="16">
        <v>0.3</v>
      </c>
      <c r="P366" s="16">
        <v>0.35</v>
      </c>
      <c r="Q366" s="16"/>
      <c r="R366" s="16">
        <v>0.33600000000000002</v>
      </c>
      <c r="S366" s="16">
        <v>0.296296296296296</v>
      </c>
      <c r="T366" s="16">
        <v>0.32679738562091498</v>
      </c>
      <c r="U366" s="16">
        <v>0.5</v>
      </c>
      <c r="V366" s="16"/>
      <c r="W366" s="16">
        <v>0.28378378378378399</v>
      </c>
      <c r="X366" s="16">
        <v>0.268041237113402</v>
      </c>
      <c r="Y366" s="16">
        <v>0.25</v>
      </c>
      <c r="Z366" s="16">
        <v>0.41304347826087001</v>
      </c>
      <c r="AA366" s="16">
        <v>0.37837837837837801</v>
      </c>
      <c r="AB366" s="16">
        <v>0.30612244897959201</v>
      </c>
      <c r="AC366" s="16">
        <v>0.469387755102041</v>
      </c>
      <c r="AD366" s="16">
        <v>0.5</v>
      </c>
      <c r="AE366" s="16">
        <v>0.4</v>
      </c>
      <c r="AF366" s="16">
        <v>0.32142857142857101</v>
      </c>
      <c r="AG366" s="16">
        <v>0.25</v>
      </c>
      <c r="AH366" s="16">
        <v>0.66666666666666696</v>
      </c>
      <c r="AI366" s="16"/>
      <c r="AJ366" s="16">
        <v>0.34328358208955201</v>
      </c>
      <c r="AK366" s="16">
        <v>0.22666666666666699</v>
      </c>
      <c r="AL366" s="16">
        <v>0.40229885057471299</v>
      </c>
      <c r="AM366" s="16">
        <v>0.26595744680851102</v>
      </c>
      <c r="AN366" s="16">
        <v>0.33333333333333298</v>
      </c>
      <c r="AO366" s="16"/>
      <c r="AP366" s="16">
        <v>0.34806629834254099</v>
      </c>
      <c r="AQ366" s="16">
        <v>0.30399999999999999</v>
      </c>
      <c r="AR366" s="16">
        <v>0.28571428571428598</v>
      </c>
      <c r="AS366" s="16"/>
      <c r="AT366" s="16">
        <v>0.35606060606060602</v>
      </c>
      <c r="AU366" s="16">
        <v>0.353697749196141</v>
      </c>
      <c r="AV366" s="16">
        <v>0.22222222222222199</v>
      </c>
      <c r="AW366" s="16">
        <v>0.15</v>
      </c>
      <c r="AX366" s="16"/>
      <c r="AY366" s="16">
        <v>0.35135135135135098</v>
      </c>
      <c r="AZ366" s="16">
        <v>0.33333333333333298</v>
      </c>
      <c r="BA366" s="16"/>
      <c r="BB366" s="16">
        <v>0.27777777777777801</v>
      </c>
      <c r="BC366" s="16">
        <v>0.297619047619048</v>
      </c>
      <c r="BD366" s="16">
        <v>0.35202492211837999</v>
      </c>
      <c r="BE366" s="16">
        <v>0.328358208955224</v>
      </c>
      <c r="BF366" s="16"/>
      <c r="BG366" s="16">
        <v>0.30645161290322598</v>
      </c>
      <c r="BH366" s="16">
        <v>0.37959183673469399</v>
      </c>
      <c r="BI366" s="16">
        <v>0.31756756756756799</v>
      </c>
      <c r="BJ366" s="16">
        <v>0.26086956521739102</v>
      </c>
      <c r="BK366" s="16">
        <v>0.148148148148148</v>
      </c>
      <c r="BL366" s="16">
        <v>0.33333333333333298</v>
      </c>
    </row>
    <row r="367" spans="2:64" x14ac:dyDescent="0.35">
      <c r="B367" t="s">
        <v>274</v>
      </c>
      <c r="C367" s="16">
        <v>6.6929133858267695E-2</v>
      </c>
      <c r="D367" s="16">
        <v>6.8965517241379296E-2</v>
      </c>
      <c r="E367" s="16">
        <v>6.25E-2</v>
      </c>
      <c r="F367" s="16">
        <v>6.3829787234042507E-2</v>
      </c>
      <c r="G367" s="16">
        <v>7.3619631901840496E-2</v>
      </c>
      <c r="H367" s="16">
        <v>6.3291139240506306E-2</v>
      </c>
      <c r="I367" s="16"/>
      <c r="J367" s="16">
        <v>7.3426573426573397E-2</v>
      </c>
      <c r="K367" s="16">
        <v>5.8823529411764698E-2</v>
      </c>
      <c r="L367" s="16"/>
      <c r="M367" s="16">
        <v>6.25E-2</v>
      </c>
      <c r="N367" s="16">
        <v>0.1</v>
      </c>
      <c r="O367" s="16">
        <v>0.05</v>
      </c>
      <c r="P367" s="16">
        <v>0.05</v>
      </c>
      <c r="Q367" s="16"/>
      <c r="R367" s="16">
        <v>8.4000000000000005E-2</v>
      </c>
      <c r="S367" s="16">
        <v>0</v>
      </c>
      <c r="T367" s="16">
        <v>7.1895424836601302E-2</v>
      </c>
      <c r="U367" s="16">
        <v>8.3333333333333301E-2</v>
      </c>
      <c r="V367" s="16"/>
      <c r="W367" s="16">
        <v>9.45945945945946E-2</v>
      </c>
      <c r="X367" s="16">
        <v>6.18556701030928E-2</v>
      </c>
      <c r="Y367" s="16">
        <v>0</v>
      </c>
      <c r="Z367" s="16">
        <v>6.5217391304347797E-2</v>
      </c>
      <c r="AA367" s="16">
        <v>8.1081081081081099E-2</v>
      </c>
      <c r="AB367" s="16">
        <v>8.1632653061224497E-2</v>
      </c>
      <c r="AC367" s="16">
        <v>2.04081632653061E-2</v>
      </c>
      <c r="AD367" s="16">
        <v>0</v>
      </c>
      <c r="AE367" s="16">
        <v>0.14285714285714299</v>
      </c>
      <c r="AF367" s="16">
        <v>7.1428571428571397E-2</v>
      </c>
      <c r="AG367" s="16">
        <v>0.15</v>
      </c>
      <c r="AH367" s="16">
        <v>0</v>
      </c>
      <c r="AI367" s="16"/>
      <c r="AJ367" s="16">
        <v>5.9701492537313397E-2</v>
      </c>
      <c r="AK367" s="16">
        <v>5.3333333333333302E-2</v>
      </c>
      <c r="AL367" s="16">
        <v>5.7471264367816098E-2</v>
      </c>
      <c r="AM367" s="16">
        <v>7.4468085106383003E-2</v>
      </c>
      <c r="AN367" s="16">
        <v>7.4074074074074098E-2</v>
      </c>
      <c r="AO367" s="16"/>
      <c r="AP367" s="16">
        <v>5.8011049723756897E-2</v>
      </c>
      <c r="AQ367" s="16">
        <v>0.08</v>
      </c>
      <c r="AR367" s="16">
        <v>0.14285714285714299</v>
      </c>
      <c r="AS367" s="16"/>
      <c r="AT367" s="16">
        <v>0.11363636363636399</v>
      </c>
      <c r="AU367" s="16">
        <v>5.1446945337620599E-2</v>
      </c>
      <c r="AV367" s="16">
        <v>6.6666666666666693E-2</v>
      </c>
      <c r="AW367" s="16">
        <v>0</v>
      </c>
      <c r="AX367" s="16"/>
      <c r="AY367" s="16">
        <v>8.1081081081081099E-2</v>
      </c>
      <c r="AZ367" s="16">
        <v>6.5817409766454393E-2</v>
      </c>
      <c r="BA367" s="16"/>
      <c r="BB367" s="16">
        <v>0.11111111111111099</v>
      </c>
      <c r="BC367" s="16">
        <v>5.95238095238095E-2</v>
      </c>
      <c r="BD367" s="16">
        <v>7.1651090342679094E-2</v>
      </c>
      <c r="BE367" s="16">
        <v>2.9850746268656699E-2</v>
      </c>
      <c r="BF367" s="16"/>
      <c r="BG367" s="16">
        <v>3.2258064516128997E-2</v>
      </c>
      <c r="BH367" s="16">
        <v>5.7142857142857099E-2</v>
      </c>
      <c r="BI367" s="16">
        <v>7.4324324324324301E-2</v>
      </c>
      <c r="BJ367" s="16">
        <v>8.6956521739130405E-2</v>
      </c>
      <c r="BK367" s="16">
        <v>0.18518518518518501</v>
      </c>
      <c r="BL367" s="16">
        <v>0</v>
      </c>
    </row>
    <row r="368" spans="2:64" x14ac:dyDescent="0.35">
      <c r="B368" t="s">
        <v>275</v>
      </c>
      <c r="C368" s="16">
        <v>1.7716535433070901E-2</v>
      </c>
      <c r="D368" s="16">
        <v>6.8965517241379296E-2</v>
      </c>
      <c r="E368" s="16">
        <v>0</v>
      </c>
      <c r="F368" s="16">
        <v>2.1276595744680899E-2</v>
      </c>
      <c r="G368" s="16">
        <v>2.4539877300613501E-2</v>
      </c>
      <c r="H368" s="16">
        <v>6.3291139240506302E-3</v>
      </c>
      <c r="I368" s="16"/>
      <c r="J368" s="16">
        <v>2.0979020979021001E-2</v>
      </c>
      <c r="K368" s="16">
        <v>1.35746606334842E-2</v>
      </c>
      <c r="L368" s="16"/>
      <c r="M368" s="16">
        <v>1.9736842105263198E-2</v>
      </c>
      <c r="N368" s="16">
        <v>0.02</v>
      </c>
      <c r="O368" s="16">
        <v>1.6666666666666701E-2</v>
      </c>
      <c r="P368" s="16">
        <v>0</v>
      </c>
      <c r="Q368" s="16"/>
      <c r="R368" s="16">
        <v>2.4E-2</v>
      </c>
      <c r="S368" s="16">
        <v>1.2345679012345699E-2</v>
      </c>
      <c r="T368" s="16">
        <v>6.5359477124183E-3</v>
      </c>
      <c r="U368" s="16">
        <v>4.1666666666666699E-2</v>
      </c>
      <c r="V368" s="16"/>
      <c r="W368" s="16">
        <v>0</v>
      </c>
      <c r="X368" s="16">
        <v>1.03092783505155E-2</v>
      </c>
      <c r="Y368" s="16">
        <v>0</v>
      </c>
      <c r="Z368" s="16">
        <v>4.3478260869565202E-2</v>
      </c>
      <c r="AA368" s="16">
        <v>0</v>
      </c>
      <c r="AB368" s="16">
        <v>4.08163265306122E-2</v>
      </c>
      <c r="AC368" s="16">
        <v>2.04081632653061E-2</v>
      </c>
      <c r="AD368" s="16">
        <v>0</v>
      </c>
      <c r="AE368" s="16">
        <v>0</v>
      </c>
      <c r="AF368" s="16">
        <v>7.1428571428571397E-2</v>
      </c>
      <c r="AG368" s="16">
        <v>0.05</v>
      </c>
      <c r="AH368" s="16">
        <v>0</v>
      </c>
      <c r="AI368" s="16"/>
      <c r="AJ368" s="16">
        <v>0</v>
      </c>
      <c r="AK368" s="16">
        <v>0.04</v>
      </c>
      <c r="AL368" s="16">
        <v>1.1494252873563199E-2</v>
      </c>
      <c r="AM368" s="16">
        <v>4.2553191489361701E-2</v>
      </c>
      <c r="AN368" s="16">
        <v>0</v>
      </c>
      <c r="AO368" s="16"/>
      <c r="AP368" s="16">
        <v>1.6574585635359101E-2</v>
      </c>
      <c r="AQ368" s="16">
        <v>1.6E-2</v>
      </c>
      <c r="AR368" s="16">
        <v>4.7619047619047603E-2</v>
      </c>
      <c r="AS368" s="16"/>
      <c r="AT368" s="16">
        <v>2.27272727272727E-2</v>
      </c>
      <c r="AU368" s="16">
        <v>1.2861736334405099E-2</v>
      </c>
      <c r="AV368" s="16">
        <v>4.4444444444444398E-2</v>
      </c>
      <c r="AW368" s="16">
        <v>0</v>
      </c>
      <c r="AX368" s="16"/>
      <c r="AY368" s="16">
        <v>0</v>
      </c>
      <c r="AZ368" s="16">
        <v>1.9108280254777101E-2</v>
      </c>
      <c r="BA368" s="16"/>
      <c r="BB368" s="16">
        <v>2.7777777777777801E-2</v>
      </c>
      <c r="BC368" s="16">
        <v>3.5714285714285698E-2</v>
      </c>
      <c r="BD368" s="16">
        <v>1.5576323987538899E-2</v>
      </c>
      <c r="BE368" s="16">
        <v>0</v>
      </c>
      <c r="BF368" s="16"/>
      <c r="BG368" s="16">
        <v>0</v>
      </c>
      <c r="BH368" s="16">
        <v>1.6326530612244899E-2</v>
      </c>
      <c r="BI368" s="16">
        <v>1.35135135135135E-2</v>
      </c>
      <c r="BJ368" s="16">
        <v>0</v>
      </c>
      <c r="BK368" s="16">
        <v>0.11111111111111099</v>
      </c>
      <c r="BL368" s="16">
        <v>0</v>
      </c>
    </row>
    <row r="369" spans="2:64" x14ac:dyDescent="0.35">
      <c r="B369" t="s">
        <v>159</v>
      </c>
      <c r="C369" s="16">
        <v>5.7086614173228301E-2</v>
      </c>
      <c r="D369" s="16">
        <v>0</v>
      </c>
      <c r="E369" s="16">
        <v>6.25E-2</v>
      </c>
      <c r="F369" s="16">
        <v>8.5106382978723402E-2</v>
      </c>
      <c r="G369" s="16">
        <v>3.0674846625766899E-2</v>
      </c>
      <c r="H369" s="16">
        <v>7.5949367088607597E-2</v>
      </c>
      <c r="I369" s="16"/>
      <c r="J369" s="16">
        <v>4.5454545454545497E-2</v>
      </c>
      <c r="K369" s="16">
        <v>7.2398190045248903E-2</v>
      </c>
      <c r="L369" s="16"/>
      <c r="M369" s="16">
        <v>3.2894736842105303E-2</v>
      </c>
      <c r="N369" s="16">
        <v>7.0000000000000007E-2</v>
      </c>
      <c r="O369" s="16">
        <v>0.16666666666666699</v>
      </c>
      <c r="P369" s="16">
        <v>2.5000000000000001E-2</v>
      </c>
      <c r="Q369" s="16"/>
      <c r="R369" s="16">
        <v>4.3999999999999997E-2</v>
      </c>
      <c r="S369" s="16">
        <v>7.4074074074074098E-2</v>
      </c>
      <c r="T369" s="16">
        <v>6.5359477124182996E-2</v>
      </c>
      <c r="U369" s="16">
        <v>8.3333333333333301E-2</v>
      </c>
      <c r="V369" s="16"/>
      <c r="W369" s="16">
        <v>8.1081081081081099E-2</v>
      </c>
      <c r="X369" s="16">
        <v>3.09278350515464E-2</v>
      </c>
      <c r="Y369" s="16">
        <v>3.8461538461538498E-2</v>
      </c>
      <c r="Z369" s="16">
        <v>2.1739130434782601E-2</v>
      </c>
      <c r="AA369" s="16">
        <v>8.1081081081081099E-2</v>
      </c>
      <c r="AB369" s="16">
        <v>0.102040816326531</v>
      </c>
      <c r="AC369" s="16">
        <v>4.08163265306122E-2</v>
      </c>
      <c r="AD369" s="16">
        <v>0.11111111111111099</v>
      </c>
      <c r="AE369" s="16">
        <v>2.8571428571428598E-2</v>
      </c>
      <c r="AF369" s="16">
        <v>0.107142857142857</v>
      </c>
      <c r="AG369" s="16">
        <v>0.05</v>
      </c>
      <c r="AH369" s="16">
        <v>0</v>
      </c>
      <c r="AI369" s="16"/>
      <c r="AJ369" s="16">
        <v>8.9552238805970102E-2</v>
      </c>
      <c r="AK369" s="16">
        <v>0.12</v>
      </c>
      <c r="AL369" s="16">
        <v>2.8735632183908E-2</v>
      </c>
      <c r="AM369" s="16">
        <v>4.2553191489361701E-2</v>
      </c>
      <c r="AN369" s="16">
        <v>3.7037037037037E-2</v>
      </c>
      <c r="AO369" s="16"/>
      <c r="AP369" s="16">
        <v>6.0773480662983402E-2</v>
      </c>
      <c r="AQ369" s="16">
        <v>4.8000000000000001E-2</v>
      </c>
      <c r="AR369" s="16">
        <v>4.7619047619047603E-2</v>
      </c>
      <c r="AS369" s="16"/>
      <c r="AT369" s="16">
        <v>6.8181818181818205E-2</v>
      </c>
      <c r="AU369" s="16">
        <v>3.8585209003215402E-2</v>
      </c>
      <c r="AV369" s="16">
        <v>2.2222222222222199E-2</v>
      </c>
      <c r="AW369" s="16">
        <v>0.35</v>
      </c>
      <c r="AX369" s="16"/>
      <c r="AY369" s="16">
        <v>8.1081081081081099E-2</v>
      </c>
      <c r="AZ369" s="16">
        <v>5.5201698513800398E-2</v>
      </c>
      <c r="BA369" s="16"/>
      <c r="BB369" s="16">
        <v>2.7777777777777801E-2</v>
      </c>
      <c r="BC369" s="16">
        <v>2.3809523809523801E-2</v>
      </c>
      <c r="BD369" s="16">
        <v>4.0498442367601202E-2</v>
      </c>
      <c r="BE369" s="16">
        <v>0.19402985074626899</v>
      </c>
      <c r="BF369" s="16"/>
      <c r="BG369" s="16">
        <v>4.8387096774193498E-2</v>
      </c>
      <c r="BH369" s="16">
        <v>2.4489795918367301E-2</v>
      </c>
      <c r="BI369" s="16">
        <v>8.7837837837837801E-2</v>
      </c>
      <c r="BJ369" s="16">
        <v>4.3478260869565202E-2</v>
      </c>
      <c r="BK369" s="16">
        <v>0.18518518518518501</v>
      </c>
      <c r="BL369" s="16">
        <v>0.33333333333333298</v>
      </c>
    </row>
    <row r="370" spans="2:64" x14ac:dyDescent="0.35">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row>
    <row r="371" spans="2:64" x14ac:dyDescent="0.35">
      <c r="B371" s="5" t="s">
        <v>279</v>
      </c>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row>
    <row r="372" spans="2:64" x14ac:dyDescent="0.35">
      <c r="B372" s="23" t="s">
        <v>97</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row>
    <row r="373" spans="2:64" x14ac:dyDescent="0.35">
      <c r="B373" t="s">
        <v>277</v>
      </c>
      <c r="C373" s="16">
        <v>0.53740157480314998</v>
      </c>
      <c r="D373" s="16">
        <v>0.41379310344827602</v>
      </c>
      <c r="E373" s="16">
        <v>0.40625</v>
      </c>
      <c r="F373" s="16">
        <v>0.53191489361702105</v>
      </c>
      <c r="G373" s="16">
        <v>0.56441717791410995</v>
      </c>
      <c r="H373" s="16">
        <v>0.588607594936709</v>
      </c>
      <c r="I373" s="16"/>
      <c r="J373" s="16">
        <v>0.60489510489510501</v>
      </c>
      <c r="K373" s="16">
        <v>0.44796380090497701</v>
      </c>
      <c r="L373" s="16"/>
      <c r="M373" s="16">
        <v>0.54934210526315796</v>
      </c>
      <c r="N373" s="16">
        <v>0.54</v>
      </c>
      <c r="O373" s="16">
        <v>0.5</v>
      </c>
      <c r="P373" s="16">
        <v>0.5</v>
      </c>
      <c r="Q373" s="16"/>
      <c r="R373" s="16">
        <v>0.57199999999999995</v>
      </c>
      <c r="S373" s="16">
        <v>0.49382716049382702</v>
      </c>
      <c r="T373" s="16">
        <v>0.52287581699346397</v>
      </c>
      <c r="U373" s="16">
        <v>0.41666666666666702</v>
      </c>
      <c r="V373" s="16"/>
      <c r="W373" s="16">
        <v>0.5</v>
      </c>
      <c r="X373" s="16">
        <v>0.60824742268041199</v>
      </c>
      <c r="Y373" s="16">
        <v>0.5</v>
      </c>
      <c r="Z373" s="16">
        <v>0.65217391304347805</v>
      </c>
      <c r="AA373" s="16">
        <v>0.54054054054054101</v>
      </c>
      <c r="AB373" s="16">
        <v>0.469387755102041</v>
      </c>
      <c r="AC373" s="16">
        <v>0.51020408163265296</v>
      </c>
      <c r="AD373" s="16">
        <v>0.44444444444444398</v>
      </c>
      <c r="AE373" s="16">
        <v>0.45714285714285702</v>
      </c>
      <c r="AF373" s="16">
        <v>0.67857142857142905</v>
      </c>
      <c r="AG373" s="16">
        <v>0.5</v>
      </c>
      <c r="AH373" s="16">
        <v>0</v>
      </c>
      <c r="AI373" s="16"/>
      <c r="AJ373" s="16">
        <v>0.47761194029850701</v>
      </c>
      <c r="AK373" s="16">
        <v>0.48</v>
      </c>
      <c r="AL373" s="16">
        <v>0.56321839080459801</v>
      </c>
      <c r="AM373" s="16">
        <v>0.57446808510638303</v>
      </c>
      <c r="AN373" s="16">
        <v>0.48148148148148101</v>
      </c>
      <c r="AO373" s="16"/>
      <c r="AP373" s="16">
        <v>0.51657458563535896</v>
      </c>
      <c r="AQ373" s="16">
        <v>0.56799999999999995</v>
      </c>
      <c r="AR373" s="16">
        <v>0.71428571428571397</v>
      </c>
      <c r="AS373" s="16"/>
      <c r="AT373" s="16">
        <v>0.53030303030303005</v>
      </c>
      <c r="AU373" s="16">
        <v>0.57556270096463003</v>
      </c>
      <c r="AV373" s="16">
        <v>0.46666666666666701</v>
      </c>
      <c r="AW373" s="16">
        <v>0.15</v>
      </c>
      <c r="AX373" s="16"/>
      <c r="AY373" s="16">
        <v>0.48648648648648701</v>
      </c>
      <c r="AZ373" s="16">
        <v>0.54140127388534998</v>
      </c>
      <c r="BA373" s="16"/>
      <c r="BB373" s="16">
        <v>0.5</v>
      </c>
      <c r="BC373" s="16">
        <v>0.58333333333333304</v>
      </c>
      <c r="BD373" s="16">
        <v>0.54205607476635498</v>
      </c>
      <c r="BE373" s="16">
        <v>0.47761194029850701</v>
      </c>
      <c r="BF373" s="16"/>
      <c r="BG373" s="16">
        <v>0.37096774193548399</v>
      </c>
      <c r="BH373" s="16">
        <v>0.50612244897959202</v>
      </c>
      <c r="BI373" s="16">
        <v>0.608108108108108</v>
      </c>
      <c r="BJ373" s="16">
        <v>0.69565217391304301</v>
      </c>
      <c r="BK373" s="16">
        <v>0.74074074074074103</v>
      </c>
      <c r="BL373" s="16">
        <v>0</v>
      </c>
    </row>
    <row r="374" spans="2:64" x14ac:dyDescent="0.35">
      <c r="B374" t="s">
        <v>278</v>
      </c>
      <c r="C374" s="16">
        <v>0.255905511811024</v>
      </c>
      <c r="D374" s="16">
        <v>0.55172413793103403</v>
      </c>
      <c r="E374" s="16">
        <v>0.40625</v>
      </c>
      <c r="F374" s="16">
        <v>0.28723404255319201</v>
      </c>
      <c r="G374" s="16">
        <v>0.214723926380368</v>
      </c>
      <c r="H374" s="16">
        <v>0.164556962025316</v>
      </c>
      <c r="I374" s="16"/>
      <c r="J374" s="16">
        <v>0.223776223776224</v>
      </c>
      <c r="K374" s="16">
        <v>0.29864253393665202</v>
      </c>
      <c r="L374" s="16"/>
      <c r="M374" s="16">
        <v>0.28289473684210498</v>
      </c>
      <c r="N374" s="16">
        <v>0.21</v>
      </c>
      <c r="O374" s="16">
        <v>0.16666666666666699</v>
      </c>
      <c r="P374" s="16">
        <v>0.3</v>
      </c>
      <c r="Q374" s="16"/>
      <c r="R374" s="16">
        <v>0.29599999999999999</v>
      </c>
      <c r="S374" s="16">
        <v>0.22222222222222199</v>
      </c>
      <c r="T374" s="16">
        <v>0.20915032679738599</v>
      </c>
      <c r="U374" s="16">
        <v>0.25</v>
      </c>
      <c r="V374" s="16"/>
      <c r="W374" s="16">
        <v>0.31081081081081102</v>
      </c>
      <c r="X374" s="16">
        <v>0.23711340206185599</v>
      </c>
      <c r="Y374" s="16">
        <v>0.230769230769231</v>
      </c>
      <c r="Z374" s="16">
        <v>0.19565217391304299</v>
      </c>
      <c r="AA374" s="16">
        <v>0.21621621621621601</v>
      </c>
      <c r="AB374" s="16">
        <v>0.30612244897959201</v>
      </c>
      <c r="AC374" s="16">
        <v>0.28571428571428598</v>
      </c>
      <c r="AD374" s="16">
        <v>0.16666666666666699</v>
      </c>
      <c r="AE374" s="16">
        <v>0.28571428571428598</v>
      </c>
      <c r="AF374" s="16">
        <v>0.17857142857142899</v>
      </c>
      <c r="AG374" s="16">
        <v>0.3</v>
      </c>
      <c r="AH374" s="16">
        <v>0.66666666666666696</v>
      </c>
      <c r="AI374" s="16"/>
      <c r="AJ374" s="16">
        <v>0.19402985074626899</v>
      </c>
      <c r="AK374" s="16">
        <v>0.25333333333333302</v>
      </c>
      <c r="AL374" s="16">
        <v>0.27586206896551702</v>
      </c>
      <c r="AM374" s="16">
        <v>0.26595744680851102</v>
      </c>
      <c r="AN374" s="16">
        <v>0.33333333333333298</v>
      </c>
      <c r="AO374" s="16"/>
      <c r="AP374" s="16">
        <v>0.26519337016574601</v>
      </c>
      <c r="AQ374" s="16">
        <v>0.25600000000000001</v>
      </c>
      <c r="AR374" s="16">
        <v>9.5238095238095205E-2</v>
      </c>
      <c r="AS374" s="16"/>
      <c r="AT374" s="16">
        <v>0.29545454545454503</v>
      </c>
      <c r="AU374" s="16">
        <v>0.21543408360128599</v>
      </c>
      <c r="AV374" s="16">
        <v>0.4</v>
      </c>
      <c r="AW374" s="16">
        <v>0.3</v>
      </c>
      <c r="AX374" s="16"/>
      <c r="AY374" s="16">
        <v>0.29729729729729698</v>
      </c>
      <c r="AZ374" s="16">
        <v>0.25265392781316298</v>
      </c>
      <c r="BA374" s="16"/>
      <c r="BB374" s="16">
        <v>0.5</v>
      </c>
      <c r="BC374" s="16">
        <v>0.238095238095238</v>
      </c>
      <c r="BD374" s="16">
        <v>0.24610591900311499</v>
      </c>
      <c r="BE374" s="16">
        <v>0.19402985074626899</v>
      </c>
      <c r="BF374" s="16"/>
      <c r="BG374" s="16">
        <v>0.38709677419354799</v>
      </c>
      <c r="BH374" s="16">
        <v>0.30612244897959201</v>
      </c>
      <c r="BI374" s="16">
        <v>0.17567567567567599</v>
      </c>
      <c r="BJ374" s="16">
        <v>0.13043478260869601</v>
      </c>
      <c r="BK374" s="16">
        <v>7.4074074074074098E-2</v>
      </c>
      <c r="BL374" s="16">
        <v>0</v>
      </c>
    </row>
    <row r="375" spans="2:64" x14ac:dyDescent="0.35">
      <c r="B375" t="s">
        <v>159</v>
      </c>
      <c r="C375" s="16">
        <v>0.20669291338582699</v>
      </c>
      <c r="D375" s="16">
        <v>3.4482758620689703E-2</v>
      </c>
      <c r="E375" s="16">
        <v>0.1875</v>
      </c>
      <c r="F375" s="16">
        <v>0.180851063829787</v>
      </c>
      <c r="G375" s="16">
        <v>0.220858895705521</v>
      </c>
      <c r="H375" s="16">
        <v>0.246835443037975</v>
      </c>
      <c r="I375" s="16"/>
      <c r="J375" s="16">
        <v>0.171328671328671</v>
      </c>
      <c r="K375" s="16">
        <v>0.25339366515837097</v>
      </c>
      <c r="L375" s="16"/>
      <c r="M375" s="16">
        <v>0.167763157894737</v>
      </c>
      <c r="N375" s="16">
        <v>0.25</v>
      </c>
      <c r="O375" s="16">
        <v>0.33333333333333298</v>
      </c>
      <c r="P375" s="16">
        <v>0.2</v>
      </c>
      <c r="Q375" s="16"/>
      <c r="R375" s="16">
        <v>0.13200000000000001</v>
      </c>
      <c r="S375" s="16">
        <v>0.28395061728395099</v>
      </c>
      <c r="T375" s="16">
        <v>0.26797385620914999</v>
      </c>
      <c r="U375" s="16">
        <v>0.33333333333333298</v>
      </c>
      <c r="V375" s="16"/>
      <c r="W375" s="16">
        <v>0.18918918918918901</v>
      </c>
      <c r="X375" s="16">
        <v>0.15463917525773199</v>
      </c>
      <c r="Y375" s="16">
        <v>0.269230769230769</v>
      </c>
      <c r="Z375" s="16">
        <v>0.15217391304347799</v>
      </c>
      <c r="AA375" s="16">
        <v>0.24324324324324301</v>
      </c>
      <c r="AB375" s="16">
        <v>0.22448979591836701</v>
      </c>
      <c r="AC375" s="16">
        <v>0.20408163265306101</v>
      </c>
      <c r="AD375" s="16">
        <v>0.38888888888888901</v>
      </c>
      <c r="AE375" s="16">
        <v>0.25714285714285701</v>
      </c>
      <c r="AF375" s="16">
        <v>0.14285714285714299</v>
      </c>
      <c r="AG375" s="16">
        <v>0.2</v>
      </c>
      <c r="AH375" s="16">
        <v>0.33333333333333298</v>
      </c>
      <c r="AI375" s="16"/>
      <c r="AJ375" s="16">
        <v>0.328358208955224</v>
      </c>
      <c r="AK375" s="16">
        <v>0.266666666666667</v>
      </c>
      <c r="AL375" s="16">
        <v>0.160919540229885</v>
      </c>
      <c r="AM375" s="16">
        <v>0.159574468085106</v>
      </c>
      <c r="AN375" s="16">
        <v>0.18518518518518501</v>
      </c>
      <c r="AO375" s="16"/>
      <c r="AP375" s="16">
        <v>0.218232044198895</v>
      </c>
      <c r="AQ375" s="16">
        <v>0.17599999999999999</v>
      </c>
      <c r="AR375" s="16">
        <v>0.19047619047618999</v>
      </c>
      <c r="AS375" s="16"/>
      <c r="AT375" s="16">
        <v>0.174242424242424</v>
      </c>
      <c r="AU375" s="16">
        <v>0.20900321543408401</v>
      </c>
      <c r="AV375" s="16">
        <v>0.133333333333333</v>
      </c>
      <c r="AW375" s="16">
        <v>0.55000000000000004</v>
      </c>
      <c r="AX375" s="16"/>
      <c r="AY375" s="16">
        <v>0.21621621621621601</v>
      </c>
      <c r="AZ375" s="16">
        <v>0.20594479830148599</v>
      </c>
      <c r="BA375" s="16"/>
      <c r="BB375" s="16">
        <v>0</v>
      </c>
      <c r="BC375" s="16">
        <v>0.17857142857142899</v>
      </c>
      <c r="BD375" s="16">
        <v>0.21183800623053001</v>
      </c>
      <c r="BE375" s="16">
        <v>0.328358208955224</v>
      </c>
      <c r="BF375" s="16"/>
      <c r="BG375" s="16">
        <v>0.241935483870968</v>
      </c>
      <c r="BH375" s="16">
        <v>0.187755102040816</v>
      </c>
      <c r="BI375" s="16">
        <v>0.21621621621621601</v>
      </c>
      <c r="BJ375" s="16">
        <v>0.173913043478261</v>
      </c>
      <c r="BK375" s="16">
        <v>0.18518518518518501</v>
      </c>
      <c r="BL375" s="16">
        <v>1</v>
      </c>
    </row>
    <row r="376" spans="2:64" x14ac:dyDescent="0.35">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row>
    <row r="377" spans="2:64" x14ac:dyDescent="0.35">
      <c r="B377" s="5" t="s">
        <v>283</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row>
    <row r="378" spans="2:64" x14ac:dyDescent="0.35">
      <c r="B378" s="23" t="s">
        <v>97</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row>
    <row r="379" spans="2:64" x14ac:dyDescent="0.35">
      <c r="B379" t="s">
        <v>280</v>
      </c>
      <c r="C379" s="16">
        <v>0.29527559055118102</v>
      </c>
      <c r="D379" s="16">
        <v>0.37931034482758602</v>
      </c>
      <c r="E379" s="16">
        <v>0.28125</v>
      </c>
      <c r="F379" s="16">
        <v>0.319148936170213</v>
      </c>
      <c r="G379" s="16">
        <v>0.28834355828220898</v>
      </c>
      <c r="H379" s="16">
        <v>0.278481012658228</v>
      </c>
      <c r="I379" s="16"/>
      <c r="J379" s="16">
        <v>0.28321678321678301</v>
      </c>
      <c r="K379" s="16">
        <v>0.30769230769230799</v>
      </c>
      <c r="L379" s="16"/>
      <c r="M379" s="16">
        <v>0.32565789473684198</v>
      </c>
      <c r="N379" s="16">
        <v>0.25</v>
      </c>
      <c r="O379" s="16">
        <v>0.233333333333333</v>
      </c>
      <c r="P379" s="16">
        <v>0.27500000000000002</v>
      </c>
      <c r="Q379" s="16"/>
      <c r="R379" s="16">
        <v>0.32800000000000001</v>
      </c>
      <c r="S379" s="16">
        <v>0.25925925925925902</v>
      </c>
      <c r="T379" s="16">
        <v>0.26797385620914999</v>
      </c>
      <c r="U379" s="16">
        <v>0.25</v>
      </c>
      <c r="V379" s="16"/>
      <c r="W379" s="16">
        <v>0.32432432432432401</v>
      </c>
      <c r="X379" s="16">
        <v>0.35051546391752603</v>
      </c>
      <c r="Y379" s="16">
        <v>0.19230769230769201</v>
      </c>
      <c r="Z379" s="16">
        <v>0.30434782608695699</v>
      </c>
      <c r="AA379" s="16">
        <v>0.21621621621621601</v>
      </c>
      <c r="AB379" s="16">
        <v>0.32653061224489799</v>
      </c>
      <c r="AC379" s="16">
        <v>0.32653061224489799</v>
      </c>
      <c r="AD379" s="16">
        <v>0.22222222222222199</v>
      </c>
      <c r="AE379" s="16">
        <v>0.25714285714285701</v>
      </c>
      <c r="AF379" s="16">
        <v>0.28571428571428598</v>
      </c>
      <c r="AG379" s="16">
        <v>0.2</v>
      </c>
      <c r="AH379" s="16">
        <v>1</v>
      </c>
      <c r="AI379" s="16"/>
      <c r="AJ379" s="16">
        <v>0.20895522388059701</v>
      </c>
      <c r="AK379" s="16">
        <v>0.293333333333333</v>
      </c>
      <c r="AL379" s="16">
        <v>0.35057471264367801</v>
      </c>
      <c r="AM379" s="16">
        <v>0.30851063829787201</v>
      </c>
      <c r="AN379" s="16">
        <v>0.296296296296296</v>
      </c>
      <c r="AO379" s="16"/>
      <c r="AP379" s="16">
        <v>0.26519337016574601</v>
      </c>
      <c r="AQ379" s="16">
        <v>0.38400000000000001</v>
      </c>
      <c r="AR379" s="16">
        <v>0.28571428571428598</v>
      </c>
      <c r="AS379" s="16"/>
      <c r="AT379" s="16">
        <v>0.28787878787878801</v>
      </c>
      <c r="AU379" s="16">
        <v>0.29903536977492001</v>
      </c>
      <c r="AV379" s="16">
        <v>0.266666666666667</v>
      </c>
      <c r="AW379" s="16">
        <v>0.35</v>
      </c>
      <c r="AX379" s="16"/>
      <c r="AY379" s="16">
        <v>0.27027027027027001</v>
      </c>
      <c r="AZ379" s="16">
        <v>0.29723991507431002</v>
      </c>
      <c r="BA379" s="16"/>
      <c r="BB379" s="16">
        <v>0.36111111111111099</v>
      </c>
      <c r="BC379" s="16">
        <v>0.34523809523809501</v>
      </c>
      <c r="BD379" s="16">
        <v>0.29283489096573201</v>
      </c>
      <c r="BE379" s="16">
        <v>0.20895522388059701</v>
      </c>
      <c r="BF379" s="16"/>
      <c r="BG379" s="16">
        <v>0.43548387096774199</v>
      </c>
      <c r="BH379" s="16">
        <v>0.35918367346938801</v>
      </c>
      <c r="BI379" s="16">
        <v>0.20945945945945901</v>
      </c>
      <c r="BJ379" s="16">
        <v>8.6956521739130405E-2</v>
      </c>
      <c r="BK379" s="16">
        <v>7.4074074074074098E-2</v>
      </c>
      <c r="BL379" s="16">
        <v>0</v>
      </c>
    </row>
    <row r="380" spans="2:64" x14ac:dyDescent="0.35">
      <c r="B380" t="s">
        <v>281</v>
      </c>
      <c r="C380" s="16">
        <v>0.49803149606299202</v>
      </c>
      <c r="D380" s="16">
        <v>0.51724137931034497</v>
      </c>
      <c r="E380" s="16">
        <v>0.5</v>
      </c>
      <c r="F380" s="16">
        <v>0.47872340425531901</v>
      </c>
      <c r="G380" s="16">
        <v>0.49079754601226999</v>
      </c>
      <c r="H380" s="16">
        <v>0.512658227848101</v>
      </c>
      <c r="I380" s="16"/>
      <c r="J380" s="16">
        <v>0.50699300699300698</v>
      </c>
      <c r="K380" s="16">
        <v>0.48868778280543002</v>
      </c>
      <c r="L380" s="16"/>
      <c r="M380" s="16">
        <v>0.49671052631578899</v>
      </c>
      <c r="N380" s="16">
        <v>0.47</v>
      </c>
      <c r="O380" s="16">
        <v>0.5</v>
      </c>
      <c r="P380" s="16">
        <v>0.55000000000000004</v>
      </c>
      <c r="Q380" s="16"/>
      <c r="R380" s="16">
        <v>0.46800000000000003</v>
      </c>
      <c r="S380" s="16">
        <v>0.58024691358024705</v>
      </c>
      <c r="T380" s="16">
        <v>0.50326797385620903</v>
      </c>
      <c r="U380" s="16">
        <v>0.5</v>
      </c>
      <c r="V380" s="16"/>
      <c r="W380" s="16">
        <v>0.47297297297297303</v>
      </c>
      <c r="X380" s="16">
        <v>0.50515463917525805</v>
      </c>
      <c r="Y380" s="16">
        <v>0.5</v>
      </c>
      <c r="Z380" s="16">
        <v>0.5</v>
      </c>
      <c r="AA380" s="16">
        <v>0.59459459459459496</v>
      </c>
      <c r="AB380" s="16">
        <v>0.38775510204081598</v>
      </c>
      <c r="AC380" s="16">
        <v>0.51020408163265296</v>
      </c>
      <c r="AD380" s="16">
        <v>0.5</v>
      </c>
      <c r="AE380" s="16">
        <v>0.48571428571428599</v>
      </c>
      <c r="AF380" s="16">
        <v>0.5</v>
      </c>
      <c r="AG380" s="16">
        <v>0.7</v>
      </c>
      <c r="AH380" s="16">
        <v>0</v>
      </c>
      <c r="AI380" s="16"/>
      <c r="AJ380" s="16">
        <v>0.52238805970149205</v>
      </c>
      <c r="AK380" s="16">
        <v>0.42666666666666703</v>
      </c>
      <c r="AL380" s="16">
        <v>0.49425287356321801</v>
      </c>
      <c r="AM380" s="16">
        <v>0.51063829787234005</v>
      </c>
      <c r="AN380" s="16">
        <v>0.48148148148148101</v>
      </c>
      <c r="AO380" s="16"/>
      <c r="AP380" s="16">
        <v>0.49723756906077299</v>
      </c>
      <c r="AQ380" s="16">
        <v>0.48</v>
      </c>
      <c r="AR380" s="16">
        <v>0.61904761904761896</v>
      </c>
      <c r="AS380" s="16"/>
      <c r="AT380" s="16">
        <v>0.55303030303030298</v>
      </c>
      <c r="AU380" s="16">
        <v>0.49517684887459801</v>
      </c>
      <c r="AV380" s="16">
        <v>0.51111111111111096</v>
      </c>
      <c r="AW380" s="16">
        <v>0.15</v>
      </c>
      <c r="AX380" s="16"/>
      <c r="AY380" s="16">
        <v>0.37837837837837801</v>
      </c>
      <c r="AZ380" s="16">
        <v>0.50743099787685797</v>
      </c>
      <c r="BA380" s="16"/>
      <c r="BB380" s="16">
        <v>0.41666666666666702</v>
      </c>
      <c r="BC380" s="16">
        <v>0.51190476190476197</v>
      </c>
      <c r="BD380" s="16">
        <v>0.52647975077881604</v>
      </c>
      <c r="BE380" s="16">
        <v>0.38805970149253699</v>
      </c>
      <c r="BF380" s="16"/>
      <c r="BG380" s="16">
        <v>0.40322580645161299</v>
      </c>
      <c r="BH380" s="16">
        <v>0.48163265306122399</v>
      </c>
      <c r="BI380" s="16">
        <v>0.52027027027026995</v>
      </c>
      <c r="BJ380" s="16">
        <v>0.73913043478260898</v>
      </c>
      <c r="BK380" s="16">
        <v>0.55555555555555602</v>
      </c>
      <c r="BL380" s="16">
        <v>0.33333333333333298</v>
      </c>
    </row>
    <row r="381" spans="2:64" x14ac:dyDescent="0.35">
      <c r="B381" t="s">
        <v>282</v>
      </c>
      <c r="C381" s="16">
        <v>7.6771653543307103E-2</v>
      </c>
      <c r="D381" s="16">
        <v>0.10344827586206901</v>
      </c>
      <c r="E381" s="16">
        <v>7.8125E-2</v>
      </c>
      <c r="F381" s="16">
        <v>8.5106382978723402E-2</v>
      </c>
      <c r="G381" s="16">
        <v>9.2024539877300596E-2</v>
      </c>
      <c r="H381" s="16">
        <v>5.0632911392405097E-2</v>
      </c>
      <c r="I381" s="16"/>
      <c r="J381" s="16">
        <v>8.0419580419580403E-2</v>
      </c>
      <c r="K381" s="16">
        <v>7.2398190045248903E-2</v>
      </c>
      <c r="L381" s="16"/>
      <c r="M381" s="16">
        <v>7.2368421052631596E-2</v>
      </c>
      <c r="N381" s="16">
        <v>0.1</v>
      </c>
      <c r="O381" s="16">
        <v>8.3333333333333301E-2</v>
      </c>
      <c r="P381" s="16">
        <v>0.05</v>
      </c>
      <c r="Q381" s="16"/>
      <c r="R381" s="16">
        <v>0.108</v>
      </c>
      <c r="S381" s="16">
        <v>1.2345679012345699E-2</v>
      </c>
      <c r="T381" s="16">
        <v>5.22875816993464E-2</v>
      </c>
      <c r="U381" s="16">
        <v>0.125</v>
      </c>
      <c r="V381" s="16"/>
      <c r="W381" s="16">
        <v>0.108108108108108</v>
      </c>
      <c r="X381" s="16">
        <v>3.09278350515464E-2</v>
      </c>
      <c r="Y381" s="16">
        <v>9.6153846153846201E-2</v>
      </c>
      <c r="Z381" s="16">
        <v>8.6956521739130405E-2</v>
      </c>
      <c r="AA381" s="16">
        <v>0.108108108108108</v>
      </c>
      <c r="AB381" s="16">
        <v>0.102040816326531</v>
      </c>
      <c r="AC381" s="16">
        <v>4.08163265306122E-2</v>
      </c>
      <c r="AD381" s="16">
        <v>0.11111111111111099</v>
      </c>
      <c r="AE381" s="16">
        <v>8.5714285714285701E-2</v>
      </c>
      <c r="AF381" s="16">
        <v>7.1428571428571397E-2</v>
      </c>
      <c r="AG381" s="16">
        <v>0.05</v>
      </c>
      <c r="AH381" s="16">
        <v>0</v>
      </c>
      <c r="AI381" s="16"/>
      <c r="AJ381" s="16">
        <v>4.47761194029851E-2</v>
      </c>
      <c r="AK381" s="16">
        <v>5.3333333333333302E-2</v>
      </c>
      <c r="AL381" s="16">
        <v>6.3218390804597693E-2</v>
      </c>
      <c r="AM381" s="16">
        <v>0.10638297872340401</v>
      </c>
      <c r="AN381" s="16">
        <v>0.148148148148148</v>
      </c>
      <c r="AO381" s="16"/>
      <c r="AP381" s="16">
        <v>8.2872928176795604E-2</v>
      </c>
      <c r="AQ381" s="16">
        <v>6.4000000000000001E-2</v>
      </c>
      <c r="AR381" s="16">
        <v>4.7619047619047603E-2</v>
      </c>
      <c r="AS381" s="16"/>
      <c r="AT381" s="16">
        <v>6.8181818181818205E-2</v>
      </c>
      <c r="AU381" s="16">
        <v>8.0385852090032198E-2</v>
      </c>
      <c r="AV381" s="16">
        <v>0.11111111111111099</v>
      </c>
      <c r="AW381" s="16">
        <v>0</v>
      </c>
      <c r="AX381" s="16"/>
      <c r="AY381" s="16">
        <v>0.18918918918918901</v>
      </c>
      <c r="AZ381" s="16">
        <v>6.7940552016985095E-2</v>
      </c>
      <c r="BA381" s="16"/>
      <c r="BB381" s="16">
        <v>0.194444444444444</v>
      </c>
      <c r="BC381" s="16">
        <v>5.95238095238095E-2</v>
      </c>
      <c r="BD381" s="16">
        <v>7.1651090342679094E-2</v>
      </c>
      <c r="BE381" s="16">
        <v>5.9701492537313397E-2</v>
      </c>
      <c r="BF381" s="16"/>
      <c r="BG381" s="16">
        <v>4.8387096774193498E-2</v>
      </c>
      <c r="BH381" s="16">
        <v>4.8979591836734698E-2</v>
      </c>
      <c r="BI381" s="16">
        <v>0.12837837837837801</v>
      </c>
      <c r="BJ381" s="16">
        <v>0</v>
      </c>
      <c r="BK381" s="16">
        <v>0.18518518518518501</v>
      </c>
      <c r="BL381" s="16">
        <v>0</v>
      </c>
    </row>
    <row r="382" spans="2:64" x14ac:dyDescent="0.35">
      <c r="B382" t="s">
        <v>159</v>
      </c>
      <c r="C382" s="16">
        <v>0.12992125984252001</v>
      </c>
      <c r="D382" s="16">
        <v>0</v>
      </c>
      <c r="E382" s="16">
        <v>0.140625</v>
      </c>
      <c r="F382" s="16">
        <v>0.117021276595745</v>
      </c>
      <c r="G382" s="16">
        <v>0.128834355828221</v>
      </c>
      <c r="H382" s="16">
        <v>0.158227848101266</v>
      </c>
      <c r="I382" s="16"/>
      <c r="J382" s="16">
        <v>0.12937062937062899</v>
      </c>
      <c r="K382" s="16">
        <v>0.131221719457014</v>
      </c>
      <c r="L382" s="16"/>
      <c r="M382" s="16">
        <v>0.105263157894737</v>
      </c>
      <c r="N382" s="16">
        <v>0.18</v>
      </c>
      <c r="O382" s="16">
        <v>0.18333333333333299</v>
      </c>
      <c r="P382" s="16">
        <v>0.125</v>
      </c>
      <c r="Q382" s="16"/>
      <c r="R382" s="16">
        <v>9.6000000000000002E-2</v>
      </c>
      <c r="S382" s="16">
        <v>0.148148148148148</v>
      </c>
      <c r="T382" s="16">
        <v>0.17647058823529399</v>
      </c>
      <c r="U382" s="16">
        <v>0.125</v>
      </c>
      <c r="V382" s="16"/>
      <c r="W382" s="16">
        <v>9.45945945945946E-2</v>
      </c>
      <c r="X382" s="16">
        <v>0.11340206185567001</v>
      </c>
      <c r="Y382" s="16">
        <v>0.21153846153846201</v>
      </c>
      <c r="Z382" s="16">
        <v>0.108695652173913</v>
      </c>
      <c r="AA382" s="16">
        <v>8.1081081081081099E-2</v>
      </c>
      <c r="AB382" s="16">
        <v>0.183673469387755</v>
      </c>
      <c r="AC382" s="16">
        <v>0.122448979591837</v>
      </c>
      <c r="AD382" s="16">
        <v>0.16666666666666699</v>
      </c>
      <c r="AE382" s="16">
        <v>0.17142857142857101</v>
      </c>
      <c r="AF382" s="16">
        <v>0.14285714285714299</v>
      </c>
      <c r="AG382" s="16">
        <v>0.05</v>
      </c>
      <c r="AH382" s="16">
        <v>0</v>
      </c>
      <c r="AI382" s="16"/>
      <c r="AJ382" s="16">
        <v>0.22388059701492499</v>
      </c>
      <c r="AK382" s="16">
        <v>0.22666666666666699</v>
      </c>
      <c r="AL382" s="16">
        <v>9.1954022988505704E-2</v>
      </c>
      <c r="AM382" s="16">
        <v>7.4468085106383003E-2</v>
      </c>
      <c r="AN382" s="16">
        <v>7.4074074074074098E-2</v>
      </c>
      <c r="AO382" s="16"/>
      <c r="AP382" s="16">
        <v>0.15469613259668499</v>
      </c>
      <c r="AQ382" s="16">
        <v>7.1999999999999995E-2</v>
      </c>
      <c r="AR382" s="16">
        <v>4.7619047619047603E-2</v>
      </c>
      <c r="AS382" s="16"/>
      <c r="AT382" s="16">
        <v>9.0909090909090898E-2</v>
      </c>
      <c r="AU382" s="16">
        <v>0.12540192926044999</v>
      </c>
      <c r="AV382" s="16">
        <v>0.11111111111111099</v>
      </c>
      <c r="AW382" s="16">
        <v>0.5</v>
      </c>
      <c r="AX382" s="16"/>
      <c r="AY382" s="16">
        <v>0.162162162162162</v>
      </c>
      <c r="AZ382" s="16">
        <v>0.12738853503184699</v>
      </c>
      <c r="BA382" s="16"/>
      <c r="BB382" s="16">
        <v>2.7777777777777801E-2</v>
      </c>
      <c r="BC382" s="16">
        <v>8.3333333333333301E-2</v>
      </c>
      <c r="BD382" s="16">
        <v>0.109034267912773</v>
      </c>
      <c r="BE382" s="16">
        <v>0.34328358208955201</v>
      </c>
      <c r="BF382" s="16"/>
      <c r="BG382" s="16">
        <v>0.112903225806452</v>
      </c>
      <c r="BH382" s="16">
        <v>0.11020408163265299</v>
      </c>
      <c r="BI382" s="16">
        <v>0.141891891891892</v>
      </c>
      <c r="BJ382" s="16">
        <v>0.173913043478261</v>
      </c>
      <c r="BK382" s="16">
        <v>0.18518518518518501</v>
      </c>
      <c r="BL382" s="16">
        <v>0.66666666666666696</v>
      </c>
    </row>
    <row r="383" spans="2:64" x14ac:dyDescent="0.35">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row>
    <row r="384" spans="2:64" x14ac:dyDescent="0.35">
      <c r="B384" s="5" t="s">
        <v>293</v>
      </c>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row>
    <row r="385" spans="2:64" x14ac:dyDescent="0.35">
      <c r="B385" s="23" t="s">
        <v>97</v>
      </c>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row>
    <row r="386" spans="2:64" x14ac:dyDescent="0.35">
      <c r="B386" t="s">
        <v>284</v>
      </c>
      <c r="C386" s="16">
        <v>0.41732283464566899</v>
      </c>
      <c r="D386" s="16">
        <v>0.41379310344827602</v>
      </c>
      <c r="E386" s="16">
        <v>0.421875</v>
      </c>
      <c r="F386" s="16">
        <v>0.45744680851063801</v>
      </c>
      <c r="G386" s="16">
        <v>0.36809815950920199</v>
      </c>
      <c r="H386" s="16">
        <v>0.443037974683544</v>
      </c>
      <c r="I386" s="16"/>
      <c r="J386" s="16">
        <v>0.44055944055944102</v>
      </c>
      <c r="K386" s="16">
        <v>0.38461538461538503</v>
      </c>
      <c r="L386" s="16"/>
      <c r="M386" s="16">
        <v>0.44078947368421101</v>
      </c>
      <c r="N386" s="16">
        <v>0.46</v>
      </c>
      <c r="O386" s="16">
        <v>0.28333333333333299</v>
      </c>
      <c r="P386" s="16">
        <v>0.32500000000000001</v>
      </c>
      <c r="Q386" s="16"/>
      <c r="R386" s="16">
        <v>0.42799999999999999</v>
      </c>
      <c r="S386" s="16">
        <v>0.358024691358025</v>
      </c>
      <c r="T386" s="16">
        <v>0.45751633986928097</v>
      </c>
      <c r="U386" s="16">
        <v>0.25</v>
      </c>
      <c r="V386" s="16"/>
      <c r="W386" s="16">
        <v>0.5</v>
      </c>
      <c r="X386" s="16">
        <v>0.41237113402061898</v>
      </c>
      <c r="Y386" s="16">
        <v>0.30769230769230799</v>
      </c>
      <c r="Z386" s="16">
        <v>0.32608695652173902</v>
      </c>
      <c r="AA386" s="16">
        <v>0.37837837837837801</v>
      </c>
      <c r="AB386" s="16">
        <v>0.34693877551020402</v>
      </c>
      <c r="AC386" s="16">
        <v>0.530612244897959</v>
      </c>
      <c r="AD386" s="16">
        <v>0.33333333333333298</v>
      </c>
      <c r="AE386" s="16">
        <v>0.51428571428571401</v>
      </c>
      <c r="AF386" s="16">
        <v>0.32142857142857101</v>
      </c>
      <c r="AG386" s="16">
        <v>0.7</v>
      </c>
      <c r="AH386" s="16">
        <v>0</v>
      </c>
      <c r="AI386" s="16"/>
      <c r="AJ386" s="16">
        <v>0.38805970149253699</v>
      </c>
      <c r="AK386" s="16">
        <v>0.413333333333333</v>
      </c>
      <c r="AL386" s="16">
        <v>0.40229885057471299</v>
      </c>
      <c r="AM386" s="16">
        <v>0.5</v>
      </c>
      <c r="AN386" s="16">
        <v>0.48148148148148101</v>
      </c>
      <c r="AO386" s="16"/>
      <c r="AP386" s="16">
        <v>0.39226519337016602</v>
      </c>
      <c r="AQ386" s="16">
        <v>0.45600000000000002</v>
      </c>
      <c r="AR386" s="16">
        <v>0.61904761904761896</v>
      </c>
      <c r="AS386" s="16"/>
      <c r="AT386" s="16">
        <v>0.40909090909090901</v>
      </c>
      <c r="AU386" s="16">
        <v>0.443729903536977</v>
      </c>
      <c r="AV386" s="16">
        <v>0.37777777777777799</v>
      </c>
      <c r="AW386" s="16">
        <v>0.15</v>
      </c>
      <c r="AX386" s="16"/>
      <c r="AY386" s="16">
        <v>0.35135135135135098</v>
      </c>
      <c r="AZ386" s="16">
        <v>0.42250530785562601</v>
      </c>
      <c r="BA386" s="16"/>
      <c r="BB386" s="16">
        <v>0.33333333333333298</v>
      </c>
      <c r="BC386" s="16">
        <v>0.34523809523809501</v>
      </c>
      <c r="BD386" s="16">
        <v>0.451713395638629</v>
      </c>
      <c r="BE386" s="16">
        <v>0.38805970149253699</v>
      </c>
      <c r="BF386" s="16"/>
      <c r="BG386" s="16">
        <v>0.43548387096774199</v>
      </c>
      <c r="BH386" s="16">
        <v>0.45306122448979602</v>
      </c>
      <c r="BI386" s="16">
        <v>0.37837837837837801</v>
      </c>
      <c r="BJ386" s="16">
        <v>0.34782608695652201</v>
      </c>
      <c r="BK386" s="16">
        <v>0.37037037037037002</v>
      </c>
      <c r="BL386" s="16">
        <v>0</v>
      </c>
    </row>
    <row r="387" spans="2:64" x14ac:dyDescent="0.35">
      <c r="B387" t="s">
        <v>285</v>
      </c>
      <c r="C387" s="16">
        <v>0.31496062992126</v>
      </c>
      <c r="D387" s="16">
        <v>0.37931034482758602</v>
      </c>
      <c r="E387" s="16">
        <v>0.390625</v>
      </c>
      <c r="F387" s="16">
        <v>0.37234042553191499</v>
      </c>
      <c r="G387" s="16">
        <v>0.25766871165644201</v>
      </c>
      <c r="H387" s="16">
        <v>0.29746835443038</v>
      </c>
      <c r="I387" s="16"/>
      <c r="J387" s="16">
        <v>0.304195804195804</v>
      </c>
      <c r="K387" s="16">
        <v>0.33031674208144801</v>
      </c>
      <c r="L387" s="16"/>
      <c r="M387" s="16">
        <v>0.34210526315789502</v>
      </c>
      <c r="N387" s="16">
        <v>0.28000000000000003</v>
      </c>
      <c r="O387" s="16">
        <v>0.266666666666667</v>
      </c>
      <c r="P387" s="16">
        <v>0.3</v>
      </c>
      <c r="Q387" s="16"/>
      <c r="R387" s="16">
        <v>0.34</v>
      </c>
      <c r="S387" s="16">
        <v>0.28395061728395099</v>
      </c>
      <c r="T387" s="16">
        <v>0.29411764705882398</v>
      </c>
      <c r="U387" s="16">
        <v>0.29166666666666702</v>
      </c>
      <c r="V387" s="16"/>
      <c r="W387" s="16">
        <v>0.337837837837838</v>
      </c>
      <c r="X387" s="16">
        <v>0.31958762886597902</v>
      </c>
      <c r="Y387" s="16">
        <v>0.25</v>
      </c>
      <c r="Z387" s="16">
        <v>0.30434782608695699</v>
      </c>
      <c r="AA387" s="16">
        <v>0.32432432432432401</v>
      </c>
      <c r="AB387" s="16">
        <v>0.28571428571428598</v>
      </c>
      <c r="AC387" s="16">
        <v>0.34693877551020402</v>
      </c>
      <c r="AD387" s="16">
        <v>0.38888888888888901</v>
      </c>
      <c r="AE387" s="16">
        <v>0.51428571428571401</v>
      </c>
      <c r="AF387" s="16">
        <v>7.1428571428571397E-2</v>
      </c>
      <c r="AG387" s="16">
        <v>0.3</v>
      </c>
      <c r="AH387" s="16">
        <v>0.33333333333333298</v>
      </c>
      <c r="AI387" s="16"/>
      <c r="AJ387" s="16">
        <v>0.17910447761194001</v>
      </c>
      <c r="AK387" s="16">
        <v>0.30666666666666698</v>
      </c>
      <c r="AL387" s="16">
        <v>0.35632183908046</v>
      </c>
      <c r="AM387" s="16">
        <v>0.27659574468085102</v>
      </c>
      <c r="AN387" s="16">
        <v>0.55555555555555602</v>
      </c>
      <c r="AO387" s="16"/>
      <c r="AP387" s="16">
        <v>0.30939226519336999</v>
      </c>
      <c r="AQ387" s="16">
        <v>0.36799999999999999</v>
      </c>
      <c r="AR387" s="16">
        <v>9.5238095238095205E-2</v>
      </c>
      <c r="AS387" s="16"/>
      <c r="AT387" s="16">
        <v>0.33333333333333298</v>
      </c>
      <c r="AU387" s="16">
        <v>0.32154340836012901</v>
      </c>
      <c r="AV387" s="16">
        <v>0.22222222222222199</v>
      </c>
      <c r="AW387" s="16">
        <v>0.3</v>
      </c>
      <c r="AX387" s="16"/>
      <c r="AY387" s="16">
        <v>0.21621621621621601</v>
      </c>
      <c r="AZ387" s="16">
        <v>0.322717622080679</v>
      </c>
      <c r="BA387" s="16"/>
      <c r="BB387" s="16">
        <v>0.41666666666666702</v>
      </c>
      <c r="BC387" s="16">
        <v>0.28571428571428598</v>
      </c>
      <c r="BD387" s="16">
        <v>0.30841121495327101</v>
      </c>
      <c r="BE387" s="16">
        <v>0.328358208955224</v>
      </c>
      <c r="BF387" s="16"/>
      <c r="BG387" s="16">
        <v>0.209677419354839</v>
      </c>
      <c r="BH387" s="16">
        <v>0.38367346938775498</v>
      </c>
      <c r="BI387" s="16">
        <v>0.27702702702702697</v>
      </c>
      <c r="BJ387" s="16">
        <v>0.26086956521739102</v>
      </c>
      <c r="BK387" s="16">
        <v>0.22222222222222199</v>
      </c>
      <c r="BL387" s="16">
        <v>0</v>
      </c>
    </row>
    <row r="388" spans="2:64" x14ac:dyDescent="0.35">
      <c r="B388" t="s">
        <v>286</v>
      </c>
      <c r="C388" s="16">
        <v>0.24015748031496101</v>
      </c>
      <c r="D388" s="16">
        <v>0.41379310344827602</v>
      </c>
      <c r="E388" s="16">
        <v>0.265625</v>
      </c>
      <c r="F388" s="16">
        <v>0.25531914893617003</v>
      </c>
      <c r="G388" s="16">
        <v>0.220858895705521</v>
      </c>
      <c r="H388" s="16">
        <v>0.208860759493671</v>
      </c>
      <c r="I388" s="16"/>
      <c r="J388" s="16">
        <v>0.241258741258741</v>
      </c>
      <c r="K388" s="16">
        <v>0.239819004524887</v>
      </c>
      <c r="L388" s="16"/>
      <c r="M388" s="16">
        <v>0.240131578947368</v>
      </c>
      <c r="N388" s="16">
        <v>0.23</v>
      </c>
      <c r="O388" s="16">
        <v>0.31666666666666698</v>
      </c>
      <c r="P388" s="16">
        <v>0.17499999999999999</v>
      </c>
      <c r="Q388" s="16"/>
      <c r="R388" s="16">
        <v>0.27600000000000002</v>
      </c>
      <c r="S388" s="16">
        <v>0.28395061728395099</v>
      </c>
      <c r="T388" s="16">
        <v>0.16339869281045799</v>
      </c>
      <c r="U388" s="16">
        <v>0.20833333333333301</v>
      </c>
      <c r="V388" s="16"/>
      <c r="W388" s="16">
        <v>0.162162162162162</v>
      </c>
      <c r="X388" s="16">
        <v>0.247422680412371</v>
      </c>
      <c r="Y388" s="16">
        <v>0.19230769230769201</v>
      </c>
      <c r="Z388" s="16">
        <v>0.15217391304347799</v>
      </c>
      <c r="AA388" s="16">
        <v>0.35135135135135098</v>
      </c>
      <c r="AB388" s="16">
        <v>0.183673469387755</v>
      </c>
      <c r="AC388" s="16">
        <v>0.24489795918367299</v>
      </c>
      <c r="AD388" s="16">
        <v>0.11111111111111099</v>
      </c>
      <c r="AE388" s="16">
        <v>0.371428571428571</v>
      </c>
      <c r="AF388" s="16">
        <v>0.42857142857142899</v>
      </c>
      <c r="AG388" s="16">
        <v>0.3</v>
      </c>
      <c r="AH388" s="16">
        <v>0.66666666666666696</v>
      </c>
      <c r="AI388" s="16"/>
      <c r="AJ388" s="16">
        <v>0.134328358208955</v>
      </c>
      <c r="AK388" s="16">
        <v>0.18666666666666701</v>
      </c>
      <c r="AL388" s="16">
        <v>0.27011494252873602</v>
      </c>
      <c r="AM388" s="16">
        <v>0.23404255319148901</v>
      </c>
      <c r="AN388" s="16">
        <v>0.22222222222222199</v>
      </c>
      <c r="AO388" s="16"/>
      <c r="AP388" s="16">
        <v>0.25138121546961301</v>
      </c>
      <c r="AQ388" s="16">
        <v>0.2</v>
      </c>
      <c r="AR388" s="16">
        <v>0.28571428571428598</v>
      </c>
      <c r="AS388" s="16"/>
      <c r="AT388" s="16">
        <v>0.25</v>
      </c>
      <c r="AU388" s="16">
        <v>0.21543408360128599</v>
      </c>
      <c r="AV388" s="16">
        <v>0.33333333333333298</v>
      </c>
      <c r="AW388" s="16">
        <v>0.35</v>
      </c>
      <c r="AX388" s="16"/>
      <c r="AY388" s="16">
        <v>0.32432432432432401</v>
      </c>
      <c r="AZ388" s="16">
        <v>0.233545647558386</v>
      </c>
      <c r="BA388" s="16"/>
      <c r="BB388" s="16">
        <v>0.27777777777777801</v>
      </c>
      <c r="BC388" s="16">
        <v>0.26190476190476197</v>
      </c>
      <c r="BD388" s="16">
        <v>0.23052959501557599</v>
      </c>
      <c r="BE388" s="16">
        <v>0.238805970149254</v>
      </c>
      <c r="BF388" s="16"/>
      <c r="BG388" s="16">
        <v>0.241935483870968</v>
      </c>
      <c r="BH388" s="16">
        <v>0.27346938775510199</v>
      </c>
      <c r="BI388" s="16">
        <v>0.22972972972972999</v>
      </c>
      <c r="BJ388" s="16">
        <v>8.6956521739130405E-2</v>
      </c>
      <c r="BK388" s="16">
        <v>0.148148148148148</v>
      </c>
      <c r="BL388" s="16">
        <v>0</v>
      </c>
    </row>
    <row r="389" spans="2:64" x14ac:dyDescent="0.35">
      <c r="B389" t="s">
        <v>287</v>
      </c>
      <c r="C389" s="16">
        <v>0.24015748031496101</v>
      </c>
      <c r="D389" s="16">
        <v>0.37931034482758602</v>
      </c>
      <c r="E389" s="16">
        <v>0.234375</v>
      </c>
      <c r="F389" s="16">
        <v>0.26595744680851102</v>
      </c>
      <c r="G389" s="16">
        <v>0.220858895705521</v>
      </c>
      <c r="H389" s="16">
        <v>0.221518987341772</v>
      </c>
      <c r="I389" s="16"/>
      <c r="J389" s="16">
        <v>0.23426573426573399</v>
      </c>
      <c r="K389" s="16">
        <v>0.24886877828054299</v>
      </c>
      <c r="L389" s="16"/>
      <c r="M389" s="16">
        <v>0.269736842105263</v>
      </c>
      <c r="N389" s="16">
        <v>0.18</v>
      </c>
      <c r="O389" s="16">
        <v>0.2</v>
      </c>
      <c r="P389" s="16">
        <v>0.25</v>
      </c>
      <c r="Q389" s="16"/>
      <c r="R389" s="16">
        <v>0.27600000000000002</v>
      </c>
      <c r="S389" s="16">
        <v>0.296296296296296</v>
      </c>
      <c r="T389" s="16">
        <v>0.18300653594771199</v>
      </c>
      <c r="U389" s="16">
        <v>4.1666666666666699E-2</v>
      </c>
      <c r="V389" s="16"/>
      <c r="W389" s="16">
        <v>0.18918918918918901</v>
      </c>
      <c r="X389" s="16">
        <v>0.25773195876288701</v>
      </c>
      <c r="Y389" s="16">
        <v>0.21153846153846201</v>
      </c>
      <c r="Z389" s="16">
        <v>0.23913043478260901</v>
      </c>
      <c r="AA389" s="16">
        <v>0.37837837837837801</v>
      </c>
      <c r="AB389" s="16">
        <v>0.14285714285714299</v>
      </c>
      <c r="AC389" s="16">
        <v>0.28571428571428598</v>
      </c>
      <c r="AD389" s="16">
        <v>0.11111111111111099</v>
      </c>
      <c r="AE389" s="16">
        <v>0.22857142857142901</v>
      </c>
      <c r="AF389" s="16">
        <v>0.32142857142857101</v>
      </c>
      <c r="AG389" s="16">
        <v>0.35</v>
      </c>
      <c r="AH389" s="16">
        <v>0</v>
      </c>
      <c r="AI389" s="16"/>
      <c r="AJ389" s="16">
        <v>0.19402985074626899</v>
      </c>
      <c r="AK389" s="16">
        <v>0.18666666666666701</v>
      </c>
      <c r="AL389" s="16">
        <v>0.26436781609195398</v>
      </c>
      <c r="AM389" s="16">
        <v>0.21276595744680901</v>
      </c>
      <c r="AN389" s="16">
        <v>0.44444444444444398</v>
      </c>
      <c r="AO389" s="16"/>
      <c r="AP389" s="16">
        <v>0.207182320441989</v>
      </c>
      <c r="AQ389" s="16">
        <v>0.32</v>
      </c>
      <c r="AR389" s="16">
        <v>0.33333333333333298</v>
      </c>
      <c r="AS389" s="16"/>
      <c r="AT389" s="16">
        <v>0.29545454545454503</v>
      </c>
      <c r="AU389" s="16">
        <v>0.22508038585209</v>
      </c>
      <c r="AV389" s="16">
        <v>0.266666666666667</v>
      </c>
      <c r="AW389" s="16">
        <v>0.05</v>
      </c>
      <c r="AX389" s="16"/>
      <c r="AY389" s="16">
        <v>0.27027027027027001</v>
      </c>
      <c r="AZ389" s="16">
        <v>0.23779193205944801</v>
      </c>
      <c r="BA389" s="16"/>
      <c r="BB389" s="16">
        <v>0.33333333333333298</v>
      </c>
      <c r="BC389" s="16">
        <v>0.28571428571428598</v>
      </c>
      <c r="BD389" s="16">
        <v>0.233644859813084</v>
      </c>
      <c r="BE389" s="16">
        <v>0.164179104477612</v>
      </c>
      <c r="BF389" s="16"/>
      <c r="BG389" s="16">
        <v>0.27419354838709697</v>
      </c>
      <c r="BH389" s="16">
        <v>0.22857142857142901</v>
      </c>
      <c r="BI389" s="16">
        <v>0.24324324324324301</v>
      </c>
      <c r="BJ389" s="16">
        <v>0.217391304347826</v>
      </c>
      <c r="BK389" s="16">
        <v>0.25925925925925902</v>
      </c>
      <c r="BL389" s="16">
        <v>0.33333333333333298</v>
      </c>
    </row>
    <row r="390" spans="2:64" x14ac:dyDescent="0.35">
      <c r="B390" t="s">
        <v>288</v>
      </c>
      <c r="C390" s="16">
        <v>0.22440944881889799</v>
      </c>
      <c r="D390" s="16">
        <v>0.34482758620689702</v>
      </c>
      <c r="E390" s="16">
        <v>0.328125</v>
      </c>
      <c r="F390" s="16">
        <v>0.159574468085106</v>
      </c>
      <c r="G390" s="16">
        <v>0.220858895705521</v>
      </c>
      <c r="H390" s="16">
        <v>0.20253164556962</v>
      </c>
      <c r="I390" s="16"/>
      <c r="J390" s="16">
        <v>0.25174825174825199</v>
      </c>
      <c r="K390" s="16">
        <v>0.19004524886877799</v>
      </c>
      <c r="L390" s="16"/>
      <c r="M390" s="16">
        <v>0.217105263157895</v>
      </c>
      <c r="N390" s="16">
        <v>0.28999999999999998</v>
      </c>
      <c r="O390" s="16">
        <v>0.266666666666667</v>
      </c>
      <c r="P390" s="16">
        <v>2.5000000000000001E-2</v>
      </c>
      <c r="Q390" s="16"/>
      <c r="R390" s="16">
        <v>0.27200000000000002</v>
      </c>
      <c r="S390" s="16">
        <v>0.24691358024691401</v>
      </c>
      <c r="T390" s="16">
        <v>0.16339869281045799</v>
      </c>
      <c r="U390" s="16">
        <v>4.1666666666666699E-2</v>
      </c>
      <c r="V390" s="16"/>
      <c r="W390" s="16">
        <v>0.37837837837837801</v>
      </c>
      <c r="X390" s="16">
        <v>0.164948453608247</v>
      </c>
      <c r="Y390" s="16">
        <v>0.134615384615385</v>
      </c>
      <c r="Z390" s="16">
        <v>0.173913043478261</v>
      </c>
      <c r="AA390" s="16">
        <v>0.27027027027027001</v>
      </c>
      <c r="AB390" s="16">
        <v>0.183673469387755</v>
      </c>
      <c r="AC390" s="16">
        <v>0.28571428571428598</v>
      </c>
      <c r="AD390" s="16">
        <v>0.16666666666666699</v>
      </c>
      <c r="AE390" s="16">
        <v>0.28571428571428598</v>
      </c>
      <c r="AF390" s="16">
        <v>3.5714285714285698E-2</v>
      </c>
      <c r="AG390" s="16">
        <v>0.35</v>
      </c>
      <c r="AH390" s="16">
        <v>0.33333333333333298</v>
      </c>
      <c r="AI390" s="16"/>
      <c r="AJ390" s="16">
        <v>0.26865671641791</v>
      </c>
      <c r="AK390" s="16">
        <v>0.18666666666666701</v>
      </c>
      <c r="AL390" s="16">
        <v>0.23563218390804599</v>
      </c>
      <c r="AM390" s="16">
        <v>0.23404255319148901</v>
      </c>
      <c r="AN390" s="16">
        <v>0.148148148148148</v>
      </c>
      <c r="AO390" s="16"/>
      <c r="AP390" s="16">
        <v>0.21546961325966901</v>
      </c>
      <c r="AQ390" s="16">
        <v>0.248</v>
      </c>
      <c r="AR390" s="16">
        <v>0.238095238095238</v>
      </c>
      <c r="AS390" s="16"/>
      <c r="AT390" s="16">
        <v>0.25</v>
      </c>
      <c r="AU390" s="16">
        <v>0.21543408360128599</v>
      </c>
      <c r="AV390" s="16">
        <v>0.266666666666667</v>
      </c>
      <c r="AW390" s="16">
        <v>0.1</v>
      </c>
      <c r="AX390" s="16"/>
      <c r="AY390" s="16">
        <v>0.29729729729729698</v>
      </c>
      <c r="AZ390" s="16">
        <v>0.218683651804671</v>
      </c>
      <c r="BA390" s="16"/>
      <c r="BB390" s="16">
        <v>0.22222222222222199</v>
      </c>
      <c r="BC390" s="16">
        <v>0.26190476190476197</v>
      </c>
      <c r="BD390" s="16">
        <v>0.218068535825545</v>
      </c>
      <c r="BE390" s="16">
        <v>0.20895522388059701</v>
      </c>
      <c r="BF390" s="16"/>
      <c r="BG390" s="16">
        <v>0.16129032258064499</v>
      </c>
      <c r="BH390" s="16">
        <v>0.236734693877551</v>
      </c>
      <c r="BI390" s="16">
        <v>0.25</v>
      </c>
      <c r="BJ390" s="16">
        <v>0.217391304347826</v>
      </c>
      <c r="BK390" s="16">
        <v>0.148148148148148</v>
      </c>
      <c r="BL390" s="16">
        <v>0</v>
      </c>
    </row>
    <row r="391" spans="2:64" x14ac:dyDescent="0.35">
      <c r="B391" t="s">
        <v>289</v>
      </c>
      <c r="C391" s="16">
        <v>0.12598425196850399</v>
      </c>
      <c r="D391" s="16">
        <v>0.10344827586206901</v>
      </c>
      <c r="E391" s="16">
        <v>9.375E-2</v>
      </c>
      <c r="F391" s="16">
        <v>6.3829787234042507E-2</v>
      </c>
      <c r="G391" s="16">
        <v>0.153374233128834</v>
      </c>
      <c r="H391" s="16">
        <v>0.151898734177215</v>
      </c>
      <c r="I391" s="16"/>
      <c r="J391" s="16">
        <v>0.12937062937062899</v>
      </c>
      <c r="K391" s="16">
        <v>0.122171945701357</v>
      </c>
      <c r="L391" s="16"/>
      <c r="M391" s="16">
        <v>0.108552631578947</v>
      </c>
      <c r="N391" s="16">
        <v>0.13</v>
      </c>
      <c r="O391" s="16">
        <v>0.18333333333333299</v>
      </c>
      <c r="P391" s="16">
        <v>0.15</v>
      </c>
      <c r="Q391" s="16"/>
      <c r="R391" s="16">
        <v>0.112</v>
      </c>
      <c r="S391" s="16">
        <v>3.7037037037037E-2</v>
      </c>
      <c r="T391" s="16">
        <v>0.16993464052287599</v>
      </c>
      <c r="U391" s="16">
        <v>0.29166666666666702</v>
      </c>
      <c r="V391" s="16"/>
      <c r="W391" s="16">
        <v>4.0540540540540501E-2</v>
      </c>
      <c r="X391" s="16">
        <v>0.11340206185567001</v>
      </c>
      <c r="Y391" s="16">
        <v>0.19230769230769201</v>
      </c>
      <c r="Z391" s="16">
        <v>0.282608695652174</v>
      </c>
      <c r="AA391" s="16">
        <v>8.1081081081081099E-2</v>
      </c>
      <c r="AB391" s="16">
        <v>0.20408163265306101</v>
      </c>
      <c r="AC391" s="16">
        <v>4.08163265306122E-2</v>
      </c>
      <c r="AD391" s="16">
        <v>0.16666666666666699</v>
      </c>
      <c r="AE391" s="16">
        <v>5.7142857142857099E-2</v>
      </c>
      <c r="AF391" s="16">
        <v>0.25</v>
      </c>
      <c r="AG391" s="16">
        <v>0</v>
      </c>
      <c r="AH391" s="16">
        <v>0</v>
      </c>
      <c r="AI391" s="16"/>
      <c r="AJ391" s="16">
        <v>0.14925373134328401</v>
      </c>
      <c r="AK391" s="16">
        <v>0.2</v>
      </c>
      <c r="AL391" s="16">
        <v>0.114942528735632</v>
      </c>
      <c r="AM391" s="16">
        <v>0.10638297872340401</v>
      </c>
      <c r="AN391" s="16">
        <v>0</v>
      </c>
      <c r="AO391" s="16"/>
      <c r="AP391" s="16">
        <v>0.15469613259668499</v>
      </c>
      <c r="AQ391" s="16">
        <v>6.4000000000000001E-2</v>
      </c>
      <c r="AR391" s="16">
        <v>0</v>
      </c>
      <c r="AS391" s="16"/>
      <c r="AT391" s="16">
        <v>6.8181818181818205E-2</v>
      </c>
      <c r="AU391" s="16">
        <v>0.154340836012862</v>
      </c>
      <c r="AV391" s="16">
        <v>8.8888888888888906E-2</v>
      </c>
      <c r="AW391" s="16">
        <v>0.15</v>
      </c>
      <c r="AX391" s="16"/>
      <c r="AY391" s="16">
        <v>0.135135135135135</v>
      </c>
      <c r="AZ391" s="16">
        <v>0.12526539278131599</v>
      </c>
      <c r="BA391" s="16"/>
      <c r="BB391" s="16">
        <v>0.13888888888888901</v>
      </c>
      <c r="BC391" s="16">
        <v>0.14285714285714299</v>
      </c>
      <c r="BD391" s="16">
        <v>0.118380062305296</v>
      </c>
      <c r="BE391" s="16">
        <v>0.134328358208955</v>
      </c>
      <c r="BF391" s="16"/>
      <c r="BG391" s="16">
        <v>0.14516129032258099</v>
      </c>
      <c r="BH391" s="16">
        <v>7.3469387755102006E-2</v>
      </c>
      <c r="BI391" s="16">
        <v>0.162162162162162</v>
      </c>
      <c r="BJ391" s="16">
        <v>0.13043478260869601</v>
      </c>
      <c r="BK391" s="16">
        <v>0.33333333333333298</v>
      </c>
      <c r="BL391" s="16">
        <v>0.33333333333333298</v>
      </c>
    </row>
    <row r="392" spans="2:64" x14ac:dyDescent="0.35">
      <c r="B392" t="s">
        <v>290</v>
      </c>
      <c r="C392" s="16">
        <v>0.104330708661417</v>
      </c>
      <c r="D392" s="16">
        <v>0.24137931034482801</v>
      </c>
      <c r="E392" s="16">
        <v>0.21875</v>
      </c>
      <c r="F392" s="16">
        <v>0.117021276595745</v>
      </c>
      <c r="G392" s="16">
        <v>7.3619631901840496E-2</v>
      </c>
      <c r="H392" s="16">
        <v>5.6962025316455701E-2</v>
      </c>
      <c r="I392" s="16"/>
      <c r="J392" s="16">
        <v>9.0909090909090898E-2</v>
      </c>
      <c r="K392" s="16">
        <v>0.11764705882352899</v>
      </c>
      <c r="L392" s="16"/>
      <c r="M392" s="16">
        <v>9.8684210526315805E-2</v>
      </c>
      <c r="N392" s="16">
        <v>0.11</v>
      </c>
      <c r="O392" s="16">
        <v>0.116666666666667</v>
      </c>
      <c r="P392" s="16">
        <v>0.125</v>
      </c>
      <c r="Q392" s="16"/>
      <c r="R392" s="16">
        <v>0.128</v>
      </c>
      <c r="S392" s="16">
        <v>0.13580246913580199</v>
      </c>
      <c r="T392" s="16">
        <v>3.9215686274509803E-2</v>
      </c>
      <c r="U392" s="16">
        <v>0.16666666666666699</v>
      </c>
      <c r="V392" s="16"/>
      <c r="W392" s="16">
        <v>0.20270270270270299</v>
      </c>
      <c r="X392" s="16">
        <v>6.18556701030928E-2</v>
      </c>
      <c r="Y392" s="16">
        <v>0.115384615384615</v>
      </c>
      <c r="Z392" s="16">
        <v>8.6956521739130405E-2</v>
      </c>
      <c r="AA392" s="16">
        <v>0.135135135135135</v>
      </c>
      <c r="AB392" s="16">
        <v>6.1224489795918401E-2</v>
      </c>
      <c r="AC392" s="16">
        <v>4.08163265306122E-2</v>
      </c>
      <c r="AD392" s="16">
        <v>5.5555555555555601E-2</v>
      </c>
      <c r="AE392" s="16">
        <v>0.14285714285714299</v>
      </c>
      <c r="AF392" s="16">
        <v>0.14285714285714299</v>
      </c>
      <c r="AG392" s="16">
        <v>0.1</v>
      </c>
      <c r="AH392" s="16">
        <v>0</v>
      </c>
      <c r="AI392" s="16"/>
      <c r="AJ392" s="16">
        <v>0.104477611940299</v>
      </c>
      <c r="AK392" s="16">
        <v>5.3333333333333302E-2</v>
      </c>
      <c r="AL392" s="16">
        <v>9.1954022988505704E-2</v>
      </c>
      <c r="AM392" s="16">
        <v>0.159574468085106</v>
      </c>
      <c r="AN392" s="16">
        <v>0.148148148148148</v>
      </c>
      <c r="AO392" s="16"/>
      <c r="AP392" s="16">
        <v>9.9447513812154706E-2</v>
      </c>
      <c r="AQ392" s="16">
        <v>0.128</v>
      </c>
      <c r="AR392" s="16">
        <v>4.7619047619047603E-2</v>
      </c>
      <c r="AS392" s="16"/>
      <c r="AT392" s="16">
        <v>0.12878787878787901</v>
      </c>
      <c r="AU392" s="16">
        <v>8.0385852090032198E-2</v>
      </c>
      <c r="AV392" s="16">
        <v>0.155555555555556</v>
      </c>
      <c r="AW392" s="16">
        <v>0.2</v>
      </c>
      <c r="AX392" s="16"/>
      <c r="AY392" s="16">
        <v>0.162162162162162</v>
      </c>
      <c r="AZ392" s="16">
        <v>9.9787685774946899E-2</v>
      </c>
      <c r="BA392" s="16"/>
      <c r="BB392" s="16">
        <v>0.22222222222222199</v>
      </c>
      <c r="BC392" s="16">
        <v>5.95238095238095E-2</v>
      </c>
      <c r="BD392" s="16">
        <v>0.105919003115265</v>
      </c>
      <c r="BE392" s="16">
        <v>8.9552238805970102E-2</v>
      </c>
      <c r="BF392" s="16"/>
      <c r="BG392" s="16">
        <v>8.0645161290322606E-2</v>
      </c>
      <c r="BH392" s="16">
        <v>0.13877551020408199</v>
      </c>
      <c r="BI392" s="16">
        <v>8.7837837837837801E-2</v>
      </c>
      <c r="BJ392" s="16">
        <v>4.3478260869565202E-2</v>
      </c>
      <c r="BK392" s="16">
        <v>0</v>
      </c>
      <c r="BL392" s="16">
        <v>0</v>
      </c>
    </row>
    <row r="393" spans="2:64" x14ac:dyDescent="0.35">
      <c r="B393" t="s">
        <v>291</v>
      </c>
      <c r="C393" s="16">
        <v>0.102362204724409</v>
      </c>
      <c r="D393" s="16">
        <v>0.10344827586206901</v>
      </c>
      <c r="E393" s="16">
        <v>0.15625</v>
      </c>
      <c r="F393" s="16">
        <v>0.12765957446808501</v>
      </c>
      <c r="G393" s="16">
        <v>9.8159509202454004E-2</v>
      </c>
      <c r="H393" s="16">
        <v>6.9620253164557E-2</v>
      </c>
      <c r="I393" s="16"/>
      <c r="J393" s="16">
        <v>9.0909090909090898E-2</v>
      </c>
      <c r="K393" s="16">
        <v>0.11764705882352899</v>
      </c>
      <c r="L393" s="16"/>
      <c r="M393" s="16">
        <v>9.5394736842105296E-2</v>
      </c>
      <c r="N393" s="16">
        <v>0.11</v>
      </c>
      <c r="O393" s="16">
        <v>0.1</v>
      </c>
      <c r="P393" s="16">
        <v>0.125</v>
      </c>
      <c r="Q393" s="16"/>
      <c r="R393" s="16">
        <v>0.108</v>
      </c>
      <c r="S393" s="16">
        <v>0.13580246913580199</v>
      </c>
      <c r="T393" s="16">
        <v>7.8431372549019607E-2</v>
      </c>
      <c r="U393" s="16">
        <v>8.3333333333333301E-2</v>
      </c>
      <c r="V393" s="16"/>
      <c r="W393" s="16">
        <v>0.108108108108108</v>
      </c>
      <c r="X393" s="16">
        <v>0.10309278350515499</v>
      </c>
      <c r="Y393" s="16">
        <v>9.6153846153846201E-2</v>
      </c>
      <c r="Z393" s="16">
        <v>4.3478260869565202E-2</v>
      </c>
      <c r="AA393" s="16">
        <v>0.108108108108108</v>
      </c>
      <c r="AB393" s="16">
        <v>0.102040816326531</v>
      </c>
      <c r="AC393" s="16">
        <v>4.08163265306122E-2</v>
      </c>
      <c r="AD393" s="16">
        <v>0.11111111111111099</v>
      </c>
      <c r="AE393" s="16">
        <v>0.14285714285714299</v>
      </c>
      <c r="AF393" s="16">
        <v>3.5714285714285698E-2</v>
      </c>
      <c r="AG393" s="16">
        <v>0.4</v>
      </c>
      <c r="AH393" s="16">
        <v>0</v>
      </c>
      <c r="AI393" s="16"/>
      <c r="AJ393" s="16">
        <v>8.9552238805970102E-2</v>
      </c>
      <c r="AK393" s="16">
        <v>0.133333333333333</v>
      </c>
      <c r="AL393" s="16">
        <v>6.3218390804597693E-2</v>
      </c>
      <c r="AM393" s="16">
        <v>0.117021276595745</v>
      </c>
      <c r="AN393" s="16">
        <v>0.148148148148148</v>
      </c>
      <c r="AO393" s="16"/>
      <c r="AP393" s="16">
        <v>9.11602209944751E-2</v>
      </c>
      <c r="AQ393" s="16">
        <v>0.12</v>
      </c>
      <c r="AR393" s="16">
        <v>0.19047619047618999</v>
      </c>
      <c r="AS393" s="16"/>
      <c r="AT393" s="16">
        <v>0.14393939393939401</v>
      </c>
      <c r="AU393" s="16">
        <v>8.0385852090032198E-2</v>
      </c>
      <c r="AV393" s="16">
        <v>0.17777777777777801</v>
      </c>
      <c r="AW393" s="16">
        <v>0</v>
      </c>
      <c r="AX393" s="16"/>
      <c r="AY393" s="16">
        <v>0.21621621621621601</v>
      </c>
      <c r="AZ393" s="16">
        <v>9.34182590233546E-2</v>
      </c>
      <c r="BA393" s="16"/>
      <c r="BB393" s="16">
        <v>8.3333333333333301E-2</v>
      </c>
      <c r="BC393" s="16">
        <v>0.238095238095238</v>
      </c>
      <c r="BD393" s="16">
        <v>7.7881619937694699E-2</v>
      </c>
      <c r="BE393" s="16">
        <v>5.9701492537313397E-2</v>
      </c>
      <c r="BF393" s="16"/>
      <c r="BG393" s="16">
        <v>9.6774193548387094E-2</v>
      </c>
      <c r="BH393" s="16">
        <v>0.102040816326531</v>
      </c>
      <c r="BI393" s="16">
        <v>9.45945945945946E-2</v>
      </c>
      <c r="BJ393" s="16">
        <v>0.217391304347826</v>
      </c>
      <c r="BK393" s="16">
        <v>3.7037037037037E-2</v>
      </c>
      <c r="BL393" s="16">
        <v>0.33333333333333298</v>
      </c>
    </row>
    <row r="394" spans="2:64" x14ac:dyDescent="0.35">
      <c r="B394" t="s">
        <v>292</v>
      </c>
      <c r="C394" s="16">
        <v>5.3149606299212601E-2</v>
      </c>
      <c r="D394" s="16">
        <v>0.20689655172413801</v>
      </c>
      <c r="E394" s="16">
        <v>6.25E-2</v>
      </c>
      <c r="F394" s="16">
        <v>6.3829787234042507E-2</v>
      </c>
      <c r="G394" s="16">
        <v>1.84049079754601E-2</v>
      </c>
      <c r="H394" s="16">
        <v>5.0632911392405097E-2</v>
      </c>
      <c r="I394" s="16"/>
      <c r="J394" s="16">
        <v>4.8951048951049E-2</v>
      </c>
      <c r="K394" s="16">
        <v>5.8823529411764698E-2</v>
      </c>
      <c r="L394" s="16"/>
      <c r="M394" s="16">
        <v>6.25E-2</v>
      </c>
      <c r="N394" s="16">
        <v>0.03</v>
      </c>
      <c r="O394" s="16">
        <v>3.3333333333333298E-2</v>
      </c>
      <c r="P394" s="16">
        <v>7.4999999999999997E-2</v>
      </c>
      <c r="Q394" s="16"/>
      <c r="R394" s="16">
        <v>6.8000000000000005E-2</v>
      </c>
      <c r="S394" s="16">
        <v>2.4691358024691398E-2</v>
      </c>
      <c r="T394" s="16">
        <v>4.5751633986928102E-2</v>
      </c>
      <c r="U394" s="16">
        <v>4.1666666666666699E-2</v>
      </c>
      <c r="V394" s="16"/>
      <c r="W394" s="16">
        <v>6.7567567567567599E-2</v>
      </c>
      <c r="X394" s="16">
        <v>3.09278350515464E-2</v>
      </c>
      <c r="Y394" s="16">
        <v>3.8461538461538498E-2</v>
      </c>
      <c r="Z394" s="16">
        <v>4.3478260869565202E-2</v>
      </c>
      <c r="AA394" s="16">
        <v>0</v>
      </c>
      <c r="AB394" s="16">
        <v>6.1224489795918401E-2</v>
      </c>
      <c r="AC394" s="16">
        <v>0.14285714285714299</v>
      </c>
      <c r="AD394" s="16">
        <v>5.5555555555555601E-2</v>
      </c>
      <c r="AE394" s="16">
        <v>5.7142857142857099E-2</v>
      </c>
      <c r="AF394" s="16">
        <v>7.1428571428571397E-2</v>
      </c>
      <c r="AG394" s="16">
        <v>0</v>
      </c>
      <c r="AH394" s="16">
        <v>0</v>
      </c>
      <c r="AI394" s="16"/>
      <c r="AJ394" s="16">
        <v>0</v>
      </c>
      <c r="AK394" s="16">
        <v>2.66666666666667E-2</v>
      </c>
      <c r="AL394" s="16">
        <v>4.5977011494252901E-2</v>
      </c>
      <c r="AM394" s="16">
        <v>8.5106382978723402E-2</v>
      </c>
      <c r="AN394" s="16">
        <v>0.18518518518518501</v>
      </c>
      <c r="AO394" s="16"/>
      <c r="AP394" s="16">
        <v>4.4198895027624301E-2</v>
      </c>
      <c r="AQ394" s="16">
        <v>0.08</v>
      </c>
      <c r="AR394" s="16">
        <v>4.7619047619047603E-2</v>
      </c>
      <c r="AS394" s="16"/>
      <c r="AT394" s="16">
        <v>6.0606060606060601E-2</v>
      </c>
      <c r="AU394" s="16">
        <v>4.8231511254019303E-2</v>
      </c>
      <c r="AV394" s="16">
        <v>6.6666666666666693E-2</v>
      </c>
      <c r="AW394" s="16">
        <v>0.05</v>
      </c>
      <c r="AX394" s="16"/>
      <c r="AY394" s="16">
        <v>8.1081081081081099E-2</v>
      </c>
      <c r="AZ394" s="16">
        <v>5.0955414012738898E-2</v>
      </c>
      <c r="BA394" s="16"/>
      <c r="BB394" s="16">
        <v>0.194444444444444</v>
      </c>
      <c r="BC394" s="16">
        <v>2.3809523809523801E-2</v>
      </c>
      <c r="BD394" s="16">
        <v>4.67289719626168E-2</v>
      </c>
      <c r="BE394" s="16">
        <v>4.47761194029851E-2</v>
      </c>
      <c r="BF394" s="16"/>
      <c r="BG394" s="16">
        <v>6.4516129032258104E-2</v>
      </c>
      <c r="BH394" s="16">
        <v>6.5306122448979598E-2</v>
      </c>
      <c r="BI394" s="16">
        <v>4.0540540540540501E-2</v>
      </c>
      <c r="BJ394" s="16">
        <v>4.3478260869565202E-2</v>
      </c>
      <c r="BK394" s="16">
        <v>0</v>
      </c>
      <c r="BL394" s="16">
        <v>0</v>
      </c>
    </row>
    <row r="395" spans="2:64" x14ac:dyDescent="0.35">
      <c r="B395" t="s">
        <v>159</v>
      </c>
      <c r="C395" s="16">
        <v>3.3464566929133903E-2</v>
      </c>
      <c r="D395" s="16">
        <v>3.4482758620689703E-2</v>
      </c>
      <c r="E395" s="16">
        <v>3.125E-2</v>
      </c>
      <c r="F395" s="16">
        <v>3.1914893617021302E-2</v>
      </c>
      <c r="G395" s="16">
        <v>4.9079754601227002E-2</v>
      </c>
      <c r="H395" s="16">
        <v>1.8987341772151899E-2</v>
      </c>
      <c r="I395" s="16"/>
      <c r="J395" s="16">
        <v>2.7972027972028E-2</v>
      </c>
      <c r="K395" s="16">
        <v>4.0723981900452497E-2</v>
      </c>
      <c r="L395" s="16"/>
      <c r="M395" s="16">
        <v>2.30263157894737E-2</v>
      </c>
      <c r="N395" s="16">
        <v>0.06</v>
      </c>
      <c r="O395" s="16">
        <v>6.6666666666666693E-2</v>
      </c>
      <c r="P395" s="16">
        <v>0</v>
      </c>
      <c r="Q395" s="16"/>
      <c r="R395" s="16">
        <v>0.04</v>
      </c>
      <c r="S395" s="16">
        <v>3.7037037037037E-2</v>
      </c>
      <c r="T395" s="16">
        <v>1.9607843137254902E-2</v>
      </c>
      <c r="U395" s="16">
        <v>4.1666666666666699E-2</v>
      </c>
      <c r="V395" s="16"/>
      <c r="W395" s="16">
        <v>6.7567567567567599E-2</v>
      </c>
      <c r="X395" s="16">
        <v>1.03092783505155E-2</v>
      </c>
      <c r="Y395" s="16">
        <v>3.8461538461538498E-2</v>
      </c>
      <c r="Z395" s="16">
        <v>2.1739130434782601E-2</v>
      </c>
      <c r="AA395" s="16">
        <v>0</v>
      </c>
      <c r="AB395" s="16">
        <v>6.1224489795918401E-2</v>
      </c>
      <c r="AC395" s="16">
        <v>2.04081632653061E-2</v>
      </c>
      <c r="AD395" s="16">
        <v>0.11111111111111099</v>
      </c>
      <c r="AE395" s="16">
        <v>0</v>
      </c>
      <c r="AF395" s="16">
        <v>7.1428571428571397E-2</v>
      </c>
      <c r="AG395" s="16">
        <v>0</v>
      </c>
      <c r="AH395" s="16">
        <v>0</v>
      </c>
      <c r="AI395" s="16"/>
      <c r="AJ395" s="16">
        <v>5.9701492537313397E-2</v>
      </c>
      <c r="AK395" s="16">
        <v>5.3333333333333302E-2</v>
      </c>
      <c r="AL395" s="16">
        <v>1.72413793103448E-2</v>
      </c>
      <c r="AM395" s="16">
        <v>4.2553191489361701E-2</v>
      </c>
      <c r="AN395" s="16">
        <v>3.7037037037037E-2</v>
      </c>
      <c r="AO395" s="16"/>
      <c r="AP395" s="16">
        <v>3.5911602209944701E-2</v>
      </c>
      <c r="AQ395" s="16">
        <v>2.4E-2</v>
      </c>
      <c r="AR395" s="16">
        <v>4.7619047619047603E-2</v>
      </c>
      <c r="AS395" s="16"/>
      <c r="AT395" s="16">
        <v>5.3030303030302997E-2</v>
      </c>
      <c r="AU395" s="16">
        <v>1.9292604501607701E-2</v>
      </c>
      <c r="AV395" s="16">
        <v>4.4444444444444398E-2</v>
      </c>
      <c r="AW395" s="16">
        <v>0.1</v>
      </c>
      <c r="AX395" s="16"/>
      <c r="AY395" s="16">
        <v>8.1081081081081099E-2</v>
      </c>
      <c r="AZ395" s="16">
        <v>2.9723991507431002E-2</v>
      </c>
      <c r="BA395" s="16"/>
      <c r="BB395" s="16">
        <v>0</v>
      </c>
      <c r="BC395" s="16">
        <v>4.7619047619047603E-2</v>
      </c>
      <c r="BD395" s="16">
        <v>2.4922118380062301E-2</v>
      </c>
      <c r="BE395" s="16">
        <v>7.4626865671641798E-2</v>
      </c>
      <c r="BF395" s="16"/>
      <c r="BG395" s="16">
        <v>1.6129032258064498E-2</v>
      </c>
      <c r="BH395" s="16">
        <v>3.6734693877551003E-2</v>
      </c>
      <c r="BI395" s="16">
        <v>3.37837837837838E-2</v>
      </c>
      <c r="BJ395" s="16">
        <v>4.3478260869565202E-2</v>
      </c>
      <c r="BK395" s="16">
        <v>0</v>
      </c>
      <c r="BL395" s="16">
        <v>0.33333333333333298</v>
      </c>
    </row>
    <row r="396" spans="2:64" x14ac:dyDescent="0.35">
      <c r="B396" t="s">
        <v>143</v>
      </c>
      <c r="C396" s="16">
        <v>0.108267716535433</v>
      </c>
      <c r="D396" s="16">
        <v>0</v>
      </c>
      <c r="E396" s="16">
        <v>1.5625E-2</v>
      </c>
      <c r="F396" s="16">
        <v>5.31914893617021E-2</v>
      </c>
      <c r="G396" s="16">
        <v>0.13496932515337401</v>
      </c>
      <c r="H396" s="16">
        <v>0.170886075949367</v>
      </c>
      <c r="I396" s="16"/>
      <c r="J396" s="16">
        <v>0.11888111888111901</v>
      </c>
      <c r="K396" s="16">
        <v>9.5022624434389094E-2</v>
      </c>
      <c r="L396" s="16"/>
      <c r="M396" s="16">
        <v>0.12828947368421101</v>
      </c>
      <c r="N396" s="16">
        <v>7.0000000000000007E-2</v>
      </c>
      <c r="O396" s="16">
        <v>3.3333333333333298E-2</v>
      </c>
      <c r="P396" s="16">
        <v>0.15</v>
      </c>
      <c r="Q396" s="16"/>
      <c r="R396" s="16">
        <v>6.8000000000000005E-2</v>
      </c>
      <c r="S396" s="16">
        <v>0.11111111111111099</v>
      </c>
      <c r="T396" s="16">
        <v>0.17647058823529399</v>
      </c>
      <c r="U396" s="16">
        <v>8.3333333333333301E-2</v>
      </c>
      <c r="V396" s="16"/>
      <c r="W396" s="16">
        <v>4.0540540540540501E-2</v>
      </c>
      <c r="X396" s="16">
        <v>0.23711340206185599</v>
      </c>
      <c r="Y396" s="16">
        <v>0.115384615384615</v>
      </c>
      <c r="Z396" s="16">
        <v>8.6956521739130405E-2</v>
      </c>
      <c r="AA396" s="16">
        <v>0.135135135135135</v>
      </c>
      <c r="AB396" s="16">
        <v>8.1632653061224497E-2</v>
      </c>
      <c r="AC396" s="16">
        <v>6.1224489795918401E-2</v>
      </c>
      <c r="AD396" s="16">
        <v>0.11111111111111099</v>
      </c>
      <c r="AE396" s="16">
        <v>5.7142857142857099E-2</v>
      </c>
      <c r="AF396" s="16">
        <v>3.5714285714285698E-2</v>
      </c>
      <c r="AG396" s="16">
        <v>0.05</v>
      </c>
      <c r="AH396" s="16">
        <v>0.33333333333333298</v>
      </c>
      <c r="AI396" s="16"/>
      <c r="AJ396" s="16">
        <v>8.9552238805970102E-2</v>
      </c>
      <c r="AK396" s="16">
        <v>5.3333333333333302E-2</v>
      </c>
      <c r="AL396" s="16">
        <v>0.12068965517241401</v>
      </c>
      <c r="AM396" s="16">
        <v>0.117021276595745</v>
      </c>
      <c r="AN396" s="16">
        <v>0.148148148148148</v>
      </c>
      <c r="AO396" s="16"/>
      <c r="AP396" s="16">
        <v>8.5635359116022103E-2</v>
      </c>
      <c r="AQ396" s="16">
        <v>0.16</v>
      </c>
      <c r="AR396" s="16">
        <v>0.19047619047618999</v>
      </c>
      <c r="AS396" s="16"/>
      <c r="AT396" s="16">
        <v>0.10606060606060599</v>
      </c>
      <c r="AU396" s="16">
        <v>0.122186495176849</v>
      </c>
      <c r="AV396" s="16">
        <v>4.4444444444444398E-2</v>
      </c>
      <c r="AW396" s="16">
        <v>0.05</v>
      </c>
      <c r="AX396" s="16"/>
      <c r="AY396" s="16">
        <v>0</v>
      </c>
      <c r="AZ396" s="16">
        <v>0.116772823779193</v>
      </c>
      <c r="BA396" s="16"/>
      <c r="BB396" s="16">
        <v>8.3333333333333301E-2</v>
      </c>
      <c r="BC396" s="16">
        <v>0.107142857142857</v>
      </c>
      <c r="BD396" s="16">
        <v>0.11526479750778799</v>
      </c>
      <c r="BE396" s="16">
        <v>8.9552238805970102E-2</v>
      </c>
      <c r="BF396" s="16"/>
      <c r="BG396" s="16">
        <v>0.112903225806452</v>
      </c>
      <c r="BH396" s="16">
        <v>0.15102040816326501</v>
      </c>
      <c r="BI396" s="16">
        <v>6.08108108108108E-2</v>
      </c>
      <c r="BJ396" s="16">
        <v>8.6956521739130405E-2</v>
      </c>
      <c r="BK396" s="16">
        <v>0</v>
      </c>
      <c r="BL396" s="16">
        <v>0</v>
      </c>
    </row>
    <row r="397" spans="2:64" x14ac:dyDescent="0.35">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row>
    <row r="398" spans="2:64" x14ac:dyDescent="0.35">
      <c r="B398" s="5" t="s">
        <v>305</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row>
    <row r="399" spans="2:64" x14ac:dyDescent="0.35">
      <c r="B399" s="23" t="s">
        <v>97</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row>
    <row r="400" spans="2:64" x14ac:dyDescent="0.35">
      <c r="B400" t="s">
        <v>294</v>
      </c>
      <c r="C400" s="16">
        <v>0.34842519685039403</v>
      </c>
      <c r="D400" s="16">
        <v>0.31034482758620702</v>
      </c>
      <c r="E400" s="16">
        <v>0.390625</v>
      </c>
      <c r="F400" s="16">
        <v>0.36170212765957399</v>
      </c>
      <c r="G400" s="16">
        <v>0.32515337423312901</v>
      </c>
      <c r="H400" s="16">
        <v>0.354430379746835</v>
      </c>
      <c r="I400" s="16"/>
      <c r="J400" s="16">
        <v>0.37762237762237799</v>
      </c>
      <c r="K400" s="16">
        <v>0.31221719457013603</v>
      </c>
      <c r="L400" s="16"/>
      <c r="M400" s="16">
        <v>0.38157894736842102</v>
      </c>
      <c r="N400" s="16">
        <v>0.36</v>
      </c>
      <c r="O400" s="16">
        <v>0.18333333333333299</v>
      </c>
      <c r="P400" s="16">
        <v>0.32500000000000001</v>
      </c>
      <c r="Q400" s="16"/>
      <c r="R400" s="16">
        <v>0.36799999999999999</v>
      </c>
      <c r="S400" s="16">
        <v>0.30864197530864201</v>
      </c>
      <c r="T400" s="16">
        <v>0.33986928104575198</v>
      </c>
      <c r="U400" s="16">
        <v>0.33333333333333298</v>
      </c>
      <c r="V400" s="16"/>
      <c r="W400" s="16">
        <v>0.32432432432432401</v>
      </c>
      <c r="X400" s="16">
        <v>0.41237113402061898</v>
      </c>
      <c r="Y400" s="16">
        <v>0.25</v>
      </c>
      <c r="Z400" s="16">
        <v>0.34782608695652201</v>
      </c>
      <c r="AA400" s="16">
        <v>0.40540540540540498</v>
      </c>
      <c r="AB400" s="16">
        <v>0.36734693877551</v>
      </c>
      <c r="AC400" s="16">
        <v>0.30612244897959201</v>
      </c>
      <c r="AD400" s="16">
        <v>0.44444444444444398</v>
      </c>
      <c r="AE400" s="16">
        <v>0.314285714285714</v>
      </c>
      <c r="AF400" s="16">
        <v>0.28571428571428598</v>
      </c>
      <c r="AG400" s="16">
        <v>0.35</v>
      </c>
      <c r="AH400" s="16">
        <v>0.66666666666666696</v>
      </c>
      <c r="AI400" s="16"/>
      <c r="AJ400" s="16">
        <v>0.31343283582089598</v>
      </c>
      <c r="AK400" s="16">
        <v>0.28000000000000003</v>
      </c>
      <c r="AL400" s="16">
        <v>0.41954022988505701</v>
      </c>
      <c r="AM400" s="16">
        <v>0.29787234042553201</v>
      </c>
      <c r="AN400" s="16">
        <v>0.37037037037037002</v>
      </c>
      <c r="AO400" s="16"/>
      <c r="AP400" s="16">
        <v>0.35359116022099402</v>
      </c>
      <c r="AQ400" s="16">
        <v>0.32</v>
      </c>
      <c r="AR400" s="16">
        <v>0.42857142857142899</v>
      </c>
      <c r="AS400" s="16"/>
      <c r="AT400" s="16">
        <v>0.37878787878787901</v>
      </c>
      <c r="AU400" s="16">
        <v>0.33762057877813501</v>
      </c>
      <c r="AV400" s="16">
        <v>0.4</v>
      </c>
      <c r="AW400" s="16">
        <v>0.2</v>
      </c>
      <c r="AX400" s="16"/>
      <c r="AY400" s="16">
        <v>0.29729729729729698</v>
      </c>
      <c r="AZ400" s="16">
        <v>0.35244161358810999</v>
      </c>
      <c r="BA400" s="16"/>
      <c r="BB400" s="16">
        <v>0.36111111111111099</v>
      </c>
      <c r="BC400" s="16">
        <v>0.41666666666666702</v>
      </c>
      <c r="BD400" s="16">
        <v>0.33021806853582603</v>
      </c>
      <c r="BE400" s="16">
        <v>0.34328358208955201</v>
      </c>
      <c r="BF400" s="16"/>
      <c r="BG400" s="16">
        <v>0.30645161290322598</v>
      </c>
      <c r="BH400" s="16">
        <v>0.33877551020408198</v>
      </c>
      <c r="BI400" s="16">
        <v>0.39864864864864902</v>
      </c>
      <c r="BJ400" s="16">
        <v>0.34782608695652201</v>
      </c>
      <c r="BK400" s="16">
        <v>0.296296296296296</v>
      </c>
      <c r="BL400" s="16">
        <v>0</v>
      </c>
    </row>
    <row r="401" spans="2:64" x14ac:dyDescent="0.35">
      <c r="B401" t="s">
        <v>295</v>
      </c>
      <c r="C401" s="16">
        <v>0.32874015748031499</v>
      </c>
      <c r="D401" s="16">
        <v>0.24137931034482801</v>
      </c>
      <c r="E401" s="16">
        <v>0.34375</v>
      </c>
      <c r="F401" s="16">
        <v>0.42553191489361702</v>
      </c>
      <c r="G401" s="16">
        <v>0.31901840490797501</v>
      </c>
      <c r="H401" s="16">
        <v>0.291139240506329</v>
      </c>
      <c r="I401" s="16"/>
      <c r="J401" s="16">
        <v>0.33216783216783202</v>
      </c>
      <c r="K401" s="16">
        <v>0.32579185520361997</v>
      </c>
      <c r="L401" s="16"/>
      <c r="M401" s="16">
        <v>0.38157894736842102</v>
      </c>
      <c r="N401" s="16">
        <v>0.31</v>
      </c>
      <c r="O401" s="16">
        <v>0.233333333333333</v>
      </c>
      <c r="P401" s="16">
        <v>0.15</v>
      </c>
      <c r="Q401" s="16"/>
      <c r="R401" s="16">
        <v>0.35199999999999998</v>
      </c>
      <c r="S401" s="16">
        <v>0.41975308641975301</v>
      </c>
      <c r="T401" s="16">
        <v>0.26143790849673199</v>
      </c>
      <c r="U401" s="16">
        <v>0.20833333333333301</v>
      </c>
      <c r="V401" s="16"/>
      <c r="W401" s="16">
        <v>0.391891891891892</v>
      </c>
      <c r="X401" s="16">
        <v>0.30927835051546398</v>
      </c>
      <c r="Y401" s="16">
        <v>0.32692307692307698</v>
      </c>
      <c r="Z401" s="16">
        <v>0.26086956521739102</v>
      </c>
      <c r="AA401" s="16">
        <v>0.35135135135135098</v>
      </c>
      <c r="AB401" s="16">
        <v>0.36734693877551</v>
      </c>
      <c r="AC401" s="16">
        <v>0.32653061224489799</v>
      </c>
      <c r="AD401" s="16">
        <v>0.38888888888888901</v>
      </c>
      <c r="AE401" s="16">
        <v>0.22857142857142901</v>
      </c>
      <c r="AF401" s="16">
        <v>0.35714285714285698</v>
      </c>
      <c r="AG401" s="16">
        <v>0.3</v>
      </c>
      <c r="AH401" s="16">
        <v>0.33333333333333298</v>
      </c>
      <c r="AI401" s="16"/>
      <c r="AJ401" s="16">
        <v>0.25373134328358199</v>
      </c>
      <c r="AK401" s="16">
        <v>0.18666666666666701</v>
      </c>
      <c r="AL401" s="16">
        <v>0.40229885057471299</v>
      </c>
      <c r="AM401" s="16">
        <v>0.340425531914894</v>
      </c>
      <c r="AN401" s="16">
        <v>0.296296296296296</v>
      </c>
      <c r="AO401" s="16"/>
      <c r="AP401" s="16">
        <v>0.30939226519336999</v>
      </c>
      <c r="AQ401" s="16">
        <v>0.36</v>
      </c>
      <c r="AR401" s="16">
        <v>0.476190476190476</v>
      </c>
      <c r="AS401" s="16"/>
      <c r="AT401" s="16">
        <v>0.38636363636363602</v>
      </c>
      <c r="AU401" s="16">
        <v>0.32154340836012901</v>
      </c>
      <c r="AV401" s="16">
        <v>0.28888888888888897</v>
      </c>
      <c r="AW401" s="16">
        <v>0.15</v>
      </c>
      <c r="AX401" s="16"/>
      <c r="AY401" s="16">
        <v>0.32432432432432401</v>
      </c>
      <c r="AZ401" s="16">
        <v>0.32908704883227202</v>
      </c>
      <c r="BA401" s="16"/>
      <c r="BB401" s="16">
        <v>0.38888888888888901</v>
      </c>
      <c r="BC401" s="16">
        <v>0.35714285714285698</v>
      </c>
      <c r="BD401" s="16">
        <v>0.31464174454828697</v>
      </c>
      <c r="BE401" s="16">
        <v>0.328358208955224</v>
      </c>
      <c r="BF401" s="16"/>
      <c r="BG401" s="16">
        <v>0.25806451612903197</v>
      </c>
      <c r="BH401" s="16">
        <v>0.31020408163265301</v>
      </c>
      <c r="BI401" s="16">
        <v>0.37837837837837801</v>
      </c>
      <c r="BJ401" s="16">
        <v>0.47826086956521702</v>
      </c>
      <c r="BK401" s="16">
        <v>0.296296296296296</v>
      </c>
      <c r="BL401" s="16">
        <v>0</v>
      </c>
    </row>
    <row r="402" spans="2:64" x14ac:dyDescent="0.35">
      <c r="B402" t="s">
        <v>296</v>
      </c>
      <c r="C402" s="16">
        <v>0.30708661417322802</v>
      </c>
      <c r="D402" s="16">
        <v>0.20689655172413801</v>
      </c>
      <c r="E402" s="16">
        <v>0.265625</v>
      </c>
      <c r="F402" s="16">
        <v>0.36170212765957399</v>
      </c>
      <c r="G402" s="16">
        <v>0.33742331288343602</v>
      </c>
      <c r="H402" s="16">
        <v>0.278481012658228</v>
      </c>
      <c r="I402" s="16"/>
      <c r="J402" s="16">
        <v>0.304195804195804</v>
      </c>
      <c r="K402" s="16">
        <v>0.31221719457013603</v>
      </c>
      <c r="L402" s="16"/>
      <c r="M402" s="16">
        <v>0.30263157894736797</v>
      </c>
      <c r="N402" s="16">
        <v>0.3</v>
      </c>
      <c r="O402" s="16">
        <v>0.41666666666666702</v>
      </c>
      <c r="P402" s="16">
        <v>0.22500000000000001</v>
      </c>
      <c r="Q402" s="16"/>
      <c r="R402" s="16">
        <v>0.316</v>
      </c>
      <c r="S402" s="16">
        <v>0.37037037037037002</v>
      </c>
      <c r="T402" s="16">
        <v>0.26143790849673199</v>
      </c>
      <c r="U402" s="16">
        <v>0.29166666666666702</v>
      </c>
      <c r="V402" s="16"/>
      <c r="W402" s="16">
        <v>0.35135135135135098</v>
      </c>
      <c r="X402" s="16">
        <v>0.247422680412371</v>
      </c>
      <c r="Y402" s="16">
        <v>0.30769230769230799</v>
      </c>
      <c r="Z402" s="16">
        <v>0.32608695652173902</v>
      </c>
      <c r="AA402" s="16">
        <v>0.27027027027027001</v>
      </c>
      <c r="AB402" s="16">
        <v>0.26530612244898</v>
      </c>
      <c r="AC402" s="16">
        <v>0.42857142857142899</v>
      </c>
      <c r="AD402" s="16">
        <v>0.33333333333333298</v>
      </c>
      <c r="AE402" s="16">
        <v>0.34285714285714303</v>
      </c>
      <c r="AF402" s="16">
        <v>0.214285714285714</v>
      </c>
      <c r="AG402" s="16">
        <v>0.35</v>
      </c>
      <c r="AH402" s="16">
        <v>0</v>
      </c>
      <c r="AI402" s="16"/>
      <c r="AJ402" s="16">
        <v>0.29850746268656703</v>
      </c>
      <c r="AK402" s="16">
        <v>0.32</v>
      </c>
      <c r="AL402" s="16">
        <v>0.31034482758620702</v>
      </c>
      <c r="AM402" s="16">
        <v>0.29787234042553201</v>
      </c>
      <c r="AN402" s="16">
        <v>0.33333333333333298</v>
      </c>
      <c r="AO402" s="16"/>
      <c r="AP402" s="16">
        <v>0.28176795580110497</v>
      </c>
      <c r="AQ402" s="16">
        <v>0.376</v>
      </c>
      <c r="AR402" s="16">
        <v>0.33333333333333298</v>
      </c>
      <c r="AS402" s="16"/>
      <c r="AT402" s="16">
        <v>0.33333333333333298</v>
      </c>
      <c r="AU402" s="16">
        <v>0.31511254019292601</v>
      </c>
      <c r="AV402" s="16">
        <v>0.22222222222222199</v>
      </c>
      <c r="AW402" s="16">
        <v>0.2</v>
      </c>
      <c r="AX402" s="16"/>
      <c r="AY402" s="16">
        <v>0.24324324324324301</v>
      </c>
      <c r="AZ402" s="16">
        <v>0.31210191082802502</v>
      </c>
      <c r="BA402" s="16"/>
      <c r="BB402" s="16">
        <v>0.27777777777777801</v>
      </c>
      <c r="BC402" s="16">
        <v>0.25</v>
      </c>
      <c r="BD402" s="16">
        <v>0.34267912772585701</v>
      </c>
      <c r="BE402" s="16">
        <v>0.22388059701492499</v>
      </c>
      <c r="BF402" s="16"/>
      <c r="BG402" s="16">
        <v>0.38709677419354799</v>
      </c>
      <c r="BH402" s="16">
        <v>0.29795918367346902</v>
      </c>
      <c r="BI402" s="16">
        <v>0.304054054054054</v>
      </c>
      <c r="BJ402" s="16">
        <v>0.30434782608695699</v>
      </c>
      <c r="BK402" s="16">
        <v>0.25925925925925902</v>
      </c>
      <c r="BL402" s="16">
        <v>0</v>
      </c>
    </row>
    <row r="403" spans="2:64" x14ac:dyDescent="0.35">
      <c r="B403" t="s">
        <v>297</v>
      </c>
      <c r="C403" s="16">
        <v>0.29921259842519699</v>
      </c>
      <c r="D403" s="16">
        <v>0.17241379310344801</v>
      </c>
      <c r="E403" s="16">
        <v>0.203125</v>
      </c>
      <c r="F403" s="16">
        <v>0.29787234042553201</v>
      </c>
      <c r="G403" s="16">
        <v>0.30674846625766899</v>
      </c>
      <c r="H403" s="16">
        <v>0.354430379746835</v>
      </c>
      <c r="I403" s="16"/>
      <c r="J403" s="16">
        <v>0.29370629370629397</v>
      </c>
      <c r="K403" s="16">
        <v>0.30316742081448</v>
      </c>
      <c r="L403" s="16"/>
      <c r="M403" s="16">
        <v>0.332236842105263</v>
      </c>
      <c r="N403" s="16">
        <v>0.26</v>
      </c>
      <c r="O403" s="16">
        <v>0.21666666666666701</v>
      </c>
      <c r="P403" s="16">
        <v>0.25</v>
      </c>
      <c r="Q403" s="16"/>
      <c r="R403" s="16">
        <v>0.26400000000000001</v>
      </c>
      <c r="S403" s="16">
        <v>0.24691358024691401</v>
      </c>
      <c r="T403" s="16">
        <v>0.37254901960784298</v>
      </c>
      <c r="U403" s="16">
        <v>0.375</v>
      </c>
      <c r="V403" s="16"/>
      <c r="W403" s="16">
        <v>0.20270270270270299</v>
      </c>
      <c r="X403" s="16">
        <v>0.37113402061855699</v>
      </c>
      <c r="Y403" s="16">
        <v>0.32692307692307698</v>
      </c>
      <c r="Z403" s="16">
        <v>0.26086956521739102</v>
      </c>
      <c r="AA403" s="16">
        <v>0.32432432432432401</v>
      </c>
      <c r="AB403" s="16">
        <v>0.122448979591837</v>
      </c>
      <c r="AC403" s="16">
        <v>0.20408163265306101</v>
      </c>
      <c r="AD403" s="16">
        <v>0.16666666666666699</v>
      </c>
      <c r="AE403" s="16">
        <v>0.57142857142857095</v>
      </c>
      <c r="AF403" s="16">
        <v>0.39285714285714302</v>
      </c>
      <c r="AG403" s="16">
        <v>0.45</v>
      </c>
      <c r="AH403" s="16">
        <v>0.33333333333333298</v>
      </c>
      <c r="AI403" s="16"/>
      <c r="AJ403" s="16">
        <v>0.29850746268656703</v>
      </c>
      <c r="AK403" s="16">
        <v>0.24</v>
      </c>
      <c r="AL403" s="16">
        <v>0.30459770114942503</v>
      </c>
      <c r="AM403" s="16">
        <v>0.27659574468085102</v>
      </c>
      <c r="AN403" s="16">
        <v>0.37037037037037002</v>
      </c>
      <c r="AO403" s="16"/>
      <c r="AP403" s="16">
        <v>0.29005524861878501</v>
      </c>
      <c r="AQ403" s="16">
        <v>0.28799999999999998</v>
      </c>
      <c r="AR403" s="16">
        <v>0.52380952380952395</v>
      </c>
      <c r="AS403" s="16"/>
      <c r="AT403" s="16">
        <v>0.24242424242424199</v>
      </c>
      <c r="AU403" s="16">
        <v>0.33440514469453397</v>
      </c>
      <c r="AV403" s="16">
        <v>0.33333333333333298</v>
      </c>
      <c r="AW403" s="16">
        <v>0.05</v>
      </c>
      <c r="AX403" s="16"/>
      <c r="AY403" s="16">
        <v>0.29729729729729698</v>
      </c>
      <c r="AZ403" s="16">
        <v>0.29936305732484098</v>
      </c>
      <c r="BA403" s="16"/>
      <c r="BB403" s="16">
        <v>0.27777777777777801</v>
      </c>
      <c r="BC403" s="16">
        <v>0.26190476190476197</v>
      </c>
      <c r="BD403" s="16">
        <v>0.31464174454828697</v>
      </c>
      <c r="BE403" s="16">
        <v>0.28358208955223901</v>
      </c>
      <c r="BF403" s="16"/>
      <c r="BG403" s="16">
        <v>0.225806451612903</v>
      </c>
      <c r="BH403" s="16">
        <v>0.32244897959183699</v>
      </c>
      <c r="BI403" s="16">
        <v>0.29729729729729698</v>
      </c>
      <c r="BJ403" s="16">
        <v>0.26086956521739102</v>
      </c>
      <c r="BK403" s="16">
        <v>0.296296296296296</v>
      </c>
      <c r="BL403" s="16">
        <v>0.33333333333333298</v>
      </c>
    </row>
    <row r="404" spans="2:64" x14ac:dyDescent="0.35">
      <c r="B404" t="s">
        <v>298</v>
      </c>
      <c r="C404" s="16">
        <v>0.26968503937007898</v>
      </c>
      <c r="D404" s="16">
        <v>0.27586206896551702</v>
      </c>
      <c r="E404" s="16">
        <v>0.296875</v>
      </c>
      <c r="F404" s="16">
        <v>0.19148936170212799</v>
      </c>
      <c r="G404" s="16">
        <v>0.26993865030674802</v>
      </c>
      <c r="H404" s="16">
        <v>0.30379746835443</v>
      </c>
      <c r="I404" s="16"/>
      <c r="J404" s="16">
        <v>0.25874125874125897</v>
      </c>
      <c r="K404" s="16">
        <v>0.28506787330316702</v>
      </c>
      <c r="L404" s="16"/>
      <c r="M404" s="16">
        <v>0.27302631578947401</v>
      </c>
      <c r="N404" s="16">
        <v>0.22</v>
      </c>
      <c r="O404" s="16">
        <v>0.25</v>
      </c>
      <c r="P404" s="16">
        <v>0.375</v>
      </c>
      <c r="Q404" s="16"/>
      <c r="R404" s="16">
        <v>0.27200000000000002</v>
      </c>
      <c r="S404" s="16">
        <v>0.22222222222222199</v>
      </c>
      <c r="T404" s="16">
        <v>0.28758169934640498</v>
      </c>
      <c r="U404" s="16">
        <v>0.29166666666666702</v>
      </c>
      <c r="V404" s="16"/>
      <c r="W404" s="16">
        <v>0.27027027027027001</v>
      </c>
      <c r="X404" s="16">
        <v>0.27835051546391798</v>
      </c>
      <c r="Y404" s="16">
        <v>0.34615384615384598</v>
      </c>
      <c r="Z404" s="16">
        <v>0.26086956521739102</v>
      </c>
      <c r="AA404" s="16">
        <v>0.37837837837837801</v>
      </c>
      <c r="AB404" s="16">
        <v>0.14285714285714299</v>
      </c>
      <c r="AC404" s="16">
        <v>0.20408163265306101</v>
      </c>
      <c r="AD404" s="16">
        <v>0.38888888888888901</v>
      </c>
      <c r="AE404" s="16">
        <v>0.28571428571428598</v>
      </c>
      <c r="AF404" s="16">
        <v>0.28571428571428598</v>
      </c>
      <c r="AG404" s="16">
        <v>0.2</v>
      </c>
      <c r="AH404" s="16">
        <v>0</v>
      </c>
      <c r="AI404" s="16"/>
      <c r="AJ404" s="16">
        <v>0.25373134328358199</v>
      </c>
      <c r="AK404" s="16">
        <v>0.25333333333333302</v>
      </c>
      <c r="AL404" s="16">
        <v>0.27586206896551702</v>
      </c>
      <c r="AM404" s="16">
        <v>0.26595744680851102</v>
      </c>
      <c r="AN404" s="16">
        <v>0.22222222222222199</v>
      </c>
      <c r="AO404" s="16"/>
      <c r="AP404" s="16">
        <v>0.22928176795580099</v>
      </c>
      <c r="AQ404" s="16">
        <v>0.36799999999999999</v>
      </c>
      <c r="AR404" s="16">
        <v>0.38095238095238099</v>
      </c>
      <c r="AS404" s="16"/>
      <c r="AT404" s="16">
        <v>0.26515151515151503</v>
      </c>
      <c r="AU404" s="16">
        <v>0.25401929260450201</v>
      </c>
      <c r="AV404" s="16">
        <v>0.37777777777777799</v>
      </c>
      <c r="AW404" s="16">
        <v>0.3</v>
      </c>
      <c r="AX404" s="16"/>
      <c r="AY404" s="16">
        <v>0.18918918918918901</v>
      </c>
      <c r="AZ404" s="16">
        <v>0.27600849256900201</v>
      </c>
      <c r="BA404" s="16"/>
      <c r="BB404" s="16">
        <v>0.25</v>
      </c>
      <c r="BC404" s="16">
        <v>0.26190476190476197</v>
      </c>
      <c r="BD404" s="16">
        <v>0.29595015576324002</v>
      </c>
      <c r="BE404" s="16">
        <v>0.164179104477612</v>
      </c>
      <c r="BF404" s="16"/>
      <c r="BG404" s="16">
        <v>0.32258064516128998</v>
      </c>
      <c r="BH404" s="16">
        <v>0.29795918367346902</v>
      </c>
      <c r="BI404" s="16">
        <v>0.26351351351351299</v>
      </c>
      <c r="BJ404" s="16">
        <v>8.6956521739130405E-2</v>
      </c>
      <c r="BK404" s="16">
        <v>0.11111111111111099</v>
      </c>
      <c r="BL404" s="16">
        <v>0</v>
      </c>
    </row>
    <row r="405" spans="2:64" x14ac:dyDescent="0.35">
      <c r="B405" t="s">
        <v>299</v>
      </c>
      <c r="C405" s="16">
        <v>0.226377952755905</v>
      </c>
      <c r="D405" s="16">
        <v>0.31034482758620702</v>
      </c>
      <c r="E405" s="16">
        <v>0.234375</v>
      </c>
      <c r="F405" s="16">
        <v>0.170212765957447</v>
      </c>
      <c r="G405" s="16">
        <v>0.27607361963190202</v>
      </c>
      <c r="H405" s="16">
        <v>0.189873417721519</v>
      </c>
      <c r="I405" s="16"/>
      <c r="J405" s="16">
        <v>0.17482517482517501</v>
      </c>
      <c r="K405" s="16">
        <v>0.289592760180996</v>
      </c>
      <c r="L405" s="16"/>
      <c r="M405" s="16">
        <v>0.25328947368421101</v>
      </c>
      <c r="N405" s="16">
        <v>0.13</v>
      </c>
      <c r="O405" s="16">
        <v>0.28333333333333299</v>
      </c>
      <c r="P405" s="16">
        <v>0.17499999999999999</v>
      </c>
      <c r="Q405" s="16"/>
      <c r="R405" s="16">
        <v>0.192</v>
      </c>
      <c r="S405" s="16">
        <v>0.30864197530864201</v>
      </c>
      <c r="T405" s="16">
        <v>0.20915032679738599</v>
      </c>
      <c r="U405" s="16">
        <v>0.41666666666666702</v>
      </c>
      <c r="V405" s="16"/>
      <c r="W405" s="16">
        <v>0.22972972972972999</v>
      </c>
      <c r="X405" s="16">
        <v>0.20618556701030899</v>
      </c>
      <c r="Y405" s="16">
        <v>0.230769230769231</v>
      </c>
      <c r="Z405" s="16">
        <v>0.282608695652174</v>
      </c>
      <c r="AA405" s="16">
        <v>0.29729729729729698</v>
      </c>
      <c r="AB405" s="16">
        <v>0.22448979591836701</v>
      </c>
      <c r="AC405" s="16">
        <v>0.24489795918367299</v>
      </c>
      <c r="AD405" s="16">
        <v>0.11111111111111099</v>
      </c>
      <c r="AE405" s="16">
        <v>0.2</v>
      </c>
      <c r="AF405" s="16">
        <v>7.1428571428571397E-2</v>
      </c>
      <c r="AG405" s="16">
        <v>0.35</v>
      </c>
      <c r="AH405" s="16">
        <v>0.33333333333333298</v>
      </c>
      <c r="AI405" s="16"/>
      <c r="AJ405" s="16">
        <v>0.19402985074626899</v>
      </c>
      <c r="AK405" s="16">
        <v>0.12</v>
      </c>
      <c r="AL405" s="16">
        <v>0.27586206896551702</v>
      </c>
      <c r="AM405" s="16">
        <v>0.30851063829787201</v>
      </c>
      <c r="AN405" s="16">
        <v>0.22222222222222199</v>
      </c>
      <c r="AO405" s="16"/>
      <c r="AP405" s="16">
        <v>0.22375690607734799</v>
      </c>
      <c r="AQ405" s="16">
        <v>0.27200000000000002</v>
      </c>
      <c r="AR405" s="16">
        <v>0</v>
      </c>
      <c r="AS405" s="16"/>
      <c r="AT405" s="16">
        <v>0.234848484848485</v>
      </c>
      <c r="AU405" s="16">
        <v>0.23472668810289399</v>
      </c>
      <c r="AV405" s="16">
        <v>0.155555555555556</v>
      </c>
      <c r="AW405" s="16">
        <v>0.2</v>
      </c>
      <c r="AX405" s="16"/>
      <c r="AY405" s="16">
        <v>0.18918918918918901</v>
      </c>
      <c r="AZ405" s="16">
        <v>0.22929936305732501</v>
      </c>
      <c r="BA405" s="16"/>
      <c r="BB405" s="16">
        <v>0.30555555555555602</v>
      </c>
      <c r="BC405" s="16">
        <v>0.14285714285714299</v>
      </c>
      <c r="BD405" s="16">
        <v>0.23987538940809999</v>
      </c>
      <c r="BE405" s="16">
        <v>0.22388059701492499</v>
      </c>
      <c r="BF405" s="16"/>
      <c r="BG405" s="16">
        <v>0.41935483870967699</v>
      </c>
      <c r="BH405" s="16">
        <v>0.30612244897959201</v>
      </c>
      <c r="BI405" s="16">
        <v>9.45945945945946E-2</v>
      </c>
      <c r="BJ405" s="16">
        <v>0</v>
      </c>
      <c r="BK405" s="16">
        <v>0</v>
      </c>
      <c r="BL405" s="16">
        <v>0</v>
      </c>
    </row>
    <row r="406" spans="2:64" x14ac:dyDescent="0.35">
      <c r="B406" t="s">
        <v>300</v>
      </c>
      <c r="C406" s="16">
        <v>0.17913385826771699</v>
      </c>
      <c r="D406" s="16">
        <v>0.31034482758620702</v>
      </c>
      <c r="E406" s="16">
        <v>0.1875</v>
      </c>
      <c r="F406" s="16">
        <v>0.22340425531914901</v>
      </c>
      <c r="G406" s="16">
        <v>0.16564417177914101</v>
      </c>
      <c r="H406" s="16">
        <v>0.139240506329114</v>
      </c>
      <c r="I406" s="16"/>
      <c r="J406" s="16">
        <v>0.16433566433566399</v>
      </c>
      <c r="K406" s="16">
        <v>0.19909502262443399</v>
      </c>
      <c r="L406" s="16"/>
      <c r="M406" s="16">
        <v>0.197368421052632</v>
      </c>
      <c r="N406" s="16">
        <v>0.13</v>
      </c>
      <c r="O406" s="16">
        <v>0.2</v>
      </c>
      <c r="P406" s="16">
        <v>0.125</v>
      </c>
      <c r="Q406" s="16"/>
      <c r="R406" s="16">
        <v>0.22</v>
      </c>
      <c r="S406" s="16">
        <v>0.11111111111111099</v>
      </c>
      <c r="T406" s="16">
        <v>0.15032679738562099</v>
      </c>
      <c r="U406" s="16">
        <v>0.16666666666666699</v>
      </c>
      <c r="V406" s="16"/>
      <c r="W406" s="16">
        <v>0.18918918918918901</v>
      </c>
      <c r="X406" s="16">
        <v>0.15463917525773199</v>
      </c>
      <c r="Y406" s="16">
        <v>9.6153846153846201E-2</v>
      </c>
      <c r="Z406" s="16">
        <v>0.15217391304347799</v>
      </c>
      <c r="AA406" s="16">
        <v>0.135135135135135</v>
      </c>
      <c r="AB406" s="16">
        <v>0.22448979591836701</v>
      </c>
      <c r="AC406" s="16">
        <v>0.34693877551020402</v>
      </c>
      <c r="AD406" s="16">
        <v>0.16666666666666699</v>
      </c>
      <c r="AE406" s="16">
        <v>0.17142857142857101</v>
      </c>
      <c r="AF406" s="16">
        <v>0.107142857142857</v>
      </c>
      <c r="AG406" s="16">
        <v>0.2</v>
      </c>
      <c r="AH406" s="16">
        <v>0.33333333333333298</v>
      </c>
      <c r="AI406" s="16"/>
      <c r="AJ406" s="16">
        <v>0.17910447761194001</v>
      </c>
      <c r="AK406" s="16">
        <v>0.2</v>
      </c>
      <c r="AL406" s="16">
        <v>0.17241379310344801</v>
      </c>
      <c r="AM406" s="16">
        <v>0.170212765957447</v>
      </c>
      <c r="AN406" s="16">
        <v>0.18518518518518501</v>
      </c>
      <c r="AO406" s="16"/>
      <c r="AP406" s="16">
        <v>0.16022099447513799</v>
      </c>
      <c r="AQ406" s="16">
        <v>0.216</v>
      </c>
      <c r="AR406" s="16">
        <v>0.28571428571428598</v>
      </c>
      <c r="AS406" s="16"/>
      <c r="AT406" s="16">
        <v>0.204545454545455</v>
      </c>
      <c r="AU406" s="16">
        <v>0.173633440514469</v>
      </c>
      <c r="AV406" s="16">
        <v>0.22222222222222199</v>
      </c>
      <c r="AW406" s="16">
        <v>0</v>
      </c>
      <c r="AX406" s="16"/>
      <c r="AY406" s="16">
        <v>0.162162162162162</v>
      </c>
      <c r="AZ406" s="16">
        <v>0.18046709129511701</v>
      </c>
      <c r="BA406" s="16"/>
      <c r="BB406" s="16">
        <v>0.25</v>
      </c>
      <c r="BC406" s="16">
        <v>0.15476190476190499</v>
      </c>
      <c r="BD406" s="16">
        <v>0.19003115264797499</v>
      </c>
      <c r="BE406" s="16">
        <v>0.119402985074627</v>
      </c>
      <c r="BF406" s="16"/>
      <c r="BG406" s="16">
        <v>0.225806451612903</v>
      </c>
      <c r="BH406" s="16">
        <v>0.17551020408163301</v>
      </c>
      <c r="BI406" s="16">
        <v>0.14864864864864899</v>
      </c>
      <c r="BJ406" s="16">
        <v>0.217391304347826</v>
      </c>
      <c r="BK406" s="16">
        <v>0.25925925925925902</v>
      </c>
      <c r="BL406" s="16">
        <v>0</v>
      </c>
    </row>
    <row r="407" spans="2:64" x14ac:dyDescent="0.35">
      <c r="B407" t="s">
        <v>301</v>
      </c>
      <c r="C407" s="16">
        <v>0.127952755905512</v>
      </c>
      <c r="D407" s="16">
        <v>0.17241379310344801</v>
      </c>
      <c r="E407" s="16">
        <v>0.1875</v>
      </c>
      <c r="F407" s="16">
        <v>0.12765957446808501</v>
      </c>
      <c r="G407" s="16">
        <v>0.104294478527607</v>
      </c>
      <c r="H407" s="16">
        <v>0.120253164556962</v>
      </c>
      <c r="I407" s="16"/>
      <c r="J407" s="16">
        <v>0.12237762237762199</v>
      </c>
      <c r="K407" s="16">
        <v>0.13574660633484201</v>
      </c>
      <c r="L407" s="16"/>
      <c r="M407" s="16">
        <v>0.12828947368421101</v>
      </c>
      <c r="N407" s="16">
        <v>0.13</v>
      </c>
      <c r="O407" s="16">
        <v>0.15</v>
      </c>
      <c r="P407" s="16">
        <v>0.1</v>
      </c>
      <c r="Q407" s="16"/>
      <c r="R407" s="16">
        <v>0.14000000000000001</v>
      </c>
      <c r="S407" s="16">
        <v>0.12345679012345701</v>
      </c>
      <c r="T407" s="16">
        <v>0.12418300653594801</v>
      </c>
      <c r="U407" s="16">
        <v>4.1666666666666699E-2</v>
      </c>
      <c r="V407" s="16"/>
      <c r="W407" s="16">
        <v>0.121621621621622</v>
      </c>
      <c r="X407" s="16">
        <v>8.2474226804123696E-2</v>
      </c>
      <c r="Y407" s="16">
        <v>0.230769230769231</v>
      </c>
      <c r="Z407" s="16">
        <v>0.108695652173913</v>
      </c>
      <c r="AA407" s="16">
        <v>0.162162162162162</v>
      </c>
      <c r="AB407" s="16">
        <v>0.16326530612244899</v>
      </c>
      <c r="AC407" s="16">
        <v>0.16326530612244899</v>
      </c>
      <c r="AD407" s="16">
        <v>0.11111111111111099</v>
      </c>
      <c r="AE407" s="16">
        <v>8.5714285714285701E-2</v>
      </c>
      <c r="AF407" s="16">
        <v>7.1428571428571397E-2</v>
      </c>
      <c r="AG407" s="16">
        <v>0.1</v>
      </c>
      <c r="AH407" s="16">
        <v>0</v>
      </c>
      <c r="AI407" s="16"/>
      <c r="AJ407" s="16">
        <v>0.104477611940299</v>
      </c>
      <c r="AK407" s="16">
        <v>0.133333333333333</v>
      </c>
      <c r="AL407" s="16">
        <v>0.12068965517241401</v>
      </c>
      <c r="AM407" s="16">
        <v>0.170212765957447</v>
      </c>
      <c r="AN407" s="16">
        <v>0.11111111111111099</v>
      </c>
      <c r="AO407" s="16"/>
      <c r="AP407" s="16">
        <v>0.116022099447514</v>
      </c>
      <c r="AQ407" s="16">
        <v>0.14399999999999999</v>
      </c>
      <c r="AR407" s="16">
        <v>0.238095238095238</v>
      </c>
      <c r="AS407" s="16"/>
      <c r="AT407" s="16">
        <v>0.16666666666666699</v>
      </c>
      <c r="AU407" s="16">
        <v>0.102893890675241</v>
      </c>
      <c r="AV407" s="16">
        <v>0.2</v>
      </c>
      <c r="AW407" s="16">
        <v>0.1</v>
      </c>
      <c r="AX407" s="16"/>
      <c r="AY407" s="16">
        <v>0.135135135135135</v>
      </c>
      <c r="AZ407" s="16">
        <v>0.12738853503184699</v>
      </c>
      <c r="BA407" s="16"/>
      <c r="BB407" s="16">
        <v>0.11111111111111099</v>
      </c>
      <c r="BC407" s="16">
        <v>0.14285714285714299</v>
      </c>
      <c r="BD407" s="16">
        <v>0.11214953271028</v>
      </c>
      <c r="BE407" s="16">
        <v>0.19402985074626899</v>
      </c>
      <c r="BF407" s="16"/>
      <c r="BG407" s="16">
        <v>0.12903225806451599</v>
      </c>
      <c r="BH407" s="16">
        <v>0.159183673469388</v>
      </c>
      <c r="BI407" s="16">
        <v>0.108108108108108</v>
      </c>
      <c r="BJ407" s="16">
        <v>0</v>
      </c>
      <c r="BK407" s="16">
        <v>3.7037037037037E-2</v>
      </c>
      <c r="BL407" s="16">
        <v>0.33333333333333298</v>
      </c>
    </row>
    <row r="408" spans="2:64" x14ac:dyDescent="0.35">
      <c r="B408" t="s">
        <v>302</v>
      </c>
      <c r="C408" s="16">
        <v>0.122047244094488</v>
      </c>
      <c r="D408" s="16">
        <v>0.13793103448275901</v>
      </c>
      <c r="E408" s="16">
        <v>0.203125</v>
      </c>
      <c r="F408" s="16">
        <v>0.180851063829787</v>
      </c>
      <c r="G408" s="16">
        <v>0.104294478527607</v>
      </c>
      <c r="H408" s="16">
        <v>6.9620253164557E-2</v>
      </c>
      <c r="I408" s="16"/>
      <c r="J408" s="16">
        <v>0.13986013986014001</v>
      </c>
      <c r="K408" s="16">
        <v>9.9547511312217202E-2</v>
      </c>
      <c r="L408" s="16"/>
      <c r="M408" s="16">
        <v>0.13157894736842099</v>
      </c>
      <c r="N408" s="16">
        <v>0.09</v>
      </c>
      <c r="O408" s="16">
        <v>0.15</v>
      </c>
      <c r="P408" s="16">
        <v>0.1</v>
      </c>
      <c r="Q408" s="16"/>
      <c r="R408" s="16">
        <v>0.16400000000000001</v>
      </c>
      <c r="S408" s="16">
        <v>0.13580246913580199</v>
      </c>
      <c r="T408" s="16">
        <v>5.8823529411764698E-2</v>
      </c>
      <c r="U408" s="16">
        <v>4.1666666666666699E-2</v>
      </c>
      <c r="V408" s="16"/>
      <c r="W408" s="16">
        <v>0.162162162162162</v>
      </c>
      <c r="X408" s="16">
        <v>0.10309278350515499</v>
      </c>
      <c r="Y408" s="16">
        <v>9.6153846153846201E-2</v>
      </c>
      <c r="Z408" s="16">
        <v>6.5217391304347797E-2</v>
      </c>
      <c r="AA408" s="16">
        <v>0.135135135135135</v>
      </c>
      <c r="AB408" s="16">
        <v>0.20408163265306101</v>
      </c>
      <c r="AC408" s="16">
        <v>0.16326530612244899</v>
      </c>
      <c r="AD408" s="16">
        <v>0.16666666666666699</v>
      </c>
      <c r="AE408" s="16">
        <v>8.5714285714285701E-2</v>
      </c>
      <c r="AF408" s="16">
        <v>3.5714285714285698E-2</v>
      </c>
      <c r="AG408" s="16">
        <v>0.1</v>
      </c>
      <c r="AH408" s="16">
        <v>0</v>
      </c>
      <c r="AI408" s="16"/>
      <c r="AJ408" s="16">
        <v>7.4626865671641798E-2</v>
      </c>
      <c r="AK408" s="16">
        <v>0.16</v>
      </c>
      <c r="AL408" s="16">
        <v>0.10344827586206901</v>
      </c>
      <c r="AM408" s="16">
        <v>0.13829787234042601</v>
      </c>
      <c r="AN408" s="16">
        <v>0.18518518518518501</v>
      </c>
      <c r="AO408" s="16"/>
      <c r="AP408" s="16">
        <v>0.12707182320442001</v>
      </c>
      <c r="AQ408" s="16">
        <v>0.112</v>
      </c>
      <c r="AR408" s="16">
        <v>9.5238095238095205E-2</v>
      </c>
      <c r="AS408" s="16"/>
      <c r="AT408" s="16">
        <v>0.14393939393939401</v>
      </c>
      <c r="AU408" s="16">
        <v>0.10610932475884199</v>
      </c>
      <c r="AV408" s="16">
        <v>0.17777777777777801</v>
      </c>
      <c r="AW408" s="16">
        <v>0.1</v>
      </c>
      <c r="AX408" s="16"/>
      <c r="AY408" s="16">
        <v>0.108108108108108</v>
      </c>
      <c r="AZ408" s="16">
        <v>0.12314225053078599</v>
      </c>
      <c r="BA408" s="16"/>
      <c r="BB408" s="16">
        <v>0.22222222222222199</v>
      </c>
      <c r="BC408" s="16">
        <v>0.119047619047619</v>
      </c>
      <c r="BD408" s="16">
        <v>0.118380062305296</v>
      </c>
      <c r="BE408" s="16">
        <v>8.9552238805970102E-2</v>
      </c>
      <c r="BF408" s="16"/>
      <c r="BG408" s="16">
        <v>6.4516129032258104E-2</v>
      </c>
      <c r="BH408" s="16">
        <v>0.15102040816326501</v>
      </c>
      <c r="BI408" s="16">
        <v>0.12837837837837801</v>
      </c>
      <c r="BJ408" s="16">
        <v>8.6956521739130405E-2</v>
      </c>
      <c r="BK408" s="16">
        <v>0</v>
      </c>
      <c r="BL408" s="16">
        <v>0</v>
      </c>
    </row>
    <row r="409" spans="2:64" x14ac:dyDescent="0.35">
      <c r="B409" t="s">
        <v>303</v>
      </c>
      <c r="C409" s="16">
        <v>0.104330708661417</v>
      </c>
      <c r="D409" s="16">
        <v>0.13793103448275901</v>
      </c>
      <c r="E409" s="16">
        <v>7.8125E-2</v>
      </c>
      <c r="F409" s="16">
        <v>8.5106382978723402E-2</v>
      </c>
      <c r="G409" s="16">
        <v>0.13496932515337401</v>
      </c>
      <c r="H409" s="16">
        <v>8.8607594936708903E-2</v>
      </c>
      <c r="I409" s="16"/>
      <c r="J409" s="16">
        <v>0.12237762237762199</v>
      </c>
      <c r="K409" s="16">
        <v>8.1447963800904993E-2</v>
      </c>
      <c r="L409" s="16"/>
      <c r="M409" s="16">
        <v>0.118421052631579</v>
      </c>
      <c r="N409" s="16">
        <v>0.09</v>
      </c>
      <c r="O409" s="16">
        <v>8.3333333333333301E-2</v>
      </c>
      <c r="P409" s="16">
        <v>7.4999999999999997E-2</v>
      </c>
      <c r="Q409" s="16"/>
      <c r="R409" s="16">
        <v>0.1</v>
      </c>
      <c r="S409" s="16">
        <v>0.11111111111111099</v>
      </c>
      <c r="T409" s="16">
        <v>0.11111111111111099</v>
      </c>
      <c r="U409" s="16">
        <v>8.3333333333333301E-2</v>
      </c>
      <c r="V409" s="16"/>
      <c r="W409" s="16">
        <v>0.162162162162162</v>
      </c>
      <c r="X409" s="16">
        <v>7.2164948453608199E-2</v>
      </c>
      <c r="Y409" s="16">
        <v>7.69230769230769E-2</v>
      </c>
      <c r="Z409" s="16">
        <v>0.19565217391304299</v>
      </c>
      <c r="AA409" s="16">
        <v>5.4054054054054099E-2</v>
      </c>
      <c r="AB409" s="16">
        <v>4.08163265306122E-2</v>
      </c>
      <c r="AC409" s="16">
        <v>0.102040816326531</v>
      </c>
      <c r="AD409" s="16">
        <v>0.11111111111111099</v>
      </c>
      <c r="AE409" s="16">
        <v>0.114285714285714</v>
      </c>
      <c r="AF409" s="16">
        <v>0.107142857142857</v>
      </c>
      <c r="AG409" s="16">
        <v>0.15</v>
      </c>
      <c r="AH409" s="16">
        <v>0</v>
      </c>
      <c r="AI409" s="16"/>
      <c r="AJ409" s="16">
        <v>8.9552238805970102E-2</v>
      </c>
      <c r="AK409" s="16">
        <v>9.3333333333333296E-2</v>
      </c>
      <c r="AL409" s="16">
        <v>0.114942528735632</v>
      </c>
      <c r="AM409" s="16">
        <v>0.12765957446808501</v>
      </c>
      <c r="AN409" s="16">
        <v>0.11111111111111099</v>
      </c>
      <c r="AO409" s="16"/>
      <c r="AP409" s="16">
        <v>0.12707182320442001</v>
      </c>
      <c r="AQ409" s="16">
        <v>4.8000000000000001E-2</v>
      </c>
      <c r="AR409" s="16">
        <v>4.7619047619047603E-2</v>
      </c>
      <c r="AS409" s="16"/>
      <c r="AT409" s="16">
        <v>6.0606060606060601E-2</v>
      </c>
      <c r="AU409" s="16">
        <v>0.122186495176849</v>
      </c>
      <c r="AV409" s="16">
        <v>0.133333333333333</v>
      </c>
      <c r="AW409" s="16">
        <v>0.05</v>
      </c>
      <c r="AX409" s="16"/>
      <c r="AY409" s="16">
        <v>0.108108108108108</v>
      </c>
      <c r="AZ409" s="16">
        <v>0.104033970276008</v>
      </c>
      <c r="BA409" s="16"/>
      <c r="BB409" s="16">
        <v>0.11111111111111099</v>
      </c>
      <c r="BC409" s="16">
        <v>0.13095238095238099</v>
      </c>
      <c r="BD409" s="16">
        <v>9.34579439252336E-2</v>
      </c>
      <c r="BE409" s="16">
        <v>0.119402985074627</v>
      </c>
      <c r="BF409" s="16"/>
      <c r="BG409" s="16">
        <v>8.0645161290322606E-2</v>
      </c>
      <c r="BH409" s="16">
        <v>0.118367346938776</v>
      </c>
      <c r="BI409" s="16">
        <v>0.108108108108108</v>
      </c>
      <c r="BJ409" s="16">
        <v>0</v>
      </c>
      <c r="BK409" s="16">
        <v>0.11111111111111099</v>
      </c>
      <c r="BL409" s="16">
        <v>0</v>
      </c>
    </row>
    <row r="410" spans="2:64" x14ac:dyDescent="0.35">
      <c r="B410" t="s">
        <v>304</v>
      </c>
      <c r="C410" s="16">
        <v>7.0866141732283505E-2</v>
      </c>
      <c r="D410" s="16">
        <v>6.8965517241379296E-2</v>
      </c>
      <c r="E410" s="16">
        <v>1.5625E-2</v>
      </c>
      <c r="F410" s="16">
        <v>8.5106382978723402E-2</v>
      </c>
      <c r="G410" s="16">
        <v>5.5214723926380403E-2</v>
      </c>
      <c r="H410" s="16">
        <v>0.10126582278481</v>
      </c>
      <c r="I410" s="16"/>
      <c r="J410" s="16">
        <v>7.69230769230769E-2</v>
      </c>
      <c r="K410" s="16">
        <v>6.3348416289592799E-2</v>
      </c>
      <c r="L410" s="16"/>
      <c r="M410" s="16">
        <v>4.2763157894736802E-2</v>
      </c>
      <c r="N410" s="16">
        <v>0.09</v>
      </c>
      <c r="O410" s="16">
        <v>8.3333333333333301E-2</v>
      </c>
      <c r="P410" s="16">
        <v>0.2</v>
      </c>
      <c r="Q410" s="16"/>
      <c r="R410" s="16">
        <v>6.4000000000000001E-2</v>
      </c>
      <c r="S410" s="16">
        <v>3.7037037037037E-2</v>
      </c>
      <c r="T410" s="16">
        <v>9.8039215686274495E-2</v>
      </c>
      <c r="U410" s="16">
        <v>8.3333333333333301E-2</v>
      </c>
      <c r="V410" s="16"/>
      <c r="W410" s="16">
        <v>4.0540540540540501E-2</v>
      </c>
      <c r="X410" s="16">
        <v>0.11340206185567001</v>
      </c>
      <c r="Y410" s="16">
        <v>0.115384615384615</v>
      </c>
      <c r="Z410" s="16">
        <v>4.3478260869565202E-2</v>
      </c>
      <c r="AA410" s="16">
        <v>5.4054054054054099E-2</v>
      </c>
      <c r="AB410" s="16">
        <v>6.1224489795918401E-2</v>
      </c>
      <c r="AC410" s="16">
        <v>4.08163265306122E-2</v>
      </c>
      <c r="AD410" s="16">
        <v>0.11111111111111099</v>
      </c>
      <c r="AE410" s="16">
        <v>2.8571428571428598E-2</v>
      </c>
      <c r="AF410" s="16">
        <v>0.107142857142857</v>
      </c>
      <c r="AG410" s="16">
        <v>0.05</v>
      </c>
      <c r="AH410" s="16">
        <v>0</v>
      </c>
      <c r="AI410" s="16"/>
      <c r="AJ410" s="16">
        <v>8.9552238805970102E-2</v>
      </c>
      <c r="AK410" s="16">
        <v>0.133333333333333</v>
      </c>
      <c r="AL410" s="16">
        <v>5.1724137931034503E-2</v>
      </c>
      <c r="AM410" s="16">
        <v>4.2553191489361701E-2</v>
      </c>
      <c r="AN410" s="16">
        <v>7.4074074074074098E-2</v>
      </c>
      <c r="AO410" s="16"/>
      <c r="AP410" s="16">
        <v>8.0110497237569106E-2</v>
      </c>
      <c r="AQ410" s="16">
        <v>5.6000000000000001E-2</v>
      </c>
      <c r="AR410" s="16">
        <v>0</v>
      </c>
      <c r="AS410" s="16"/>
      <c r="AT410" s="16">
        <v>4.5454545454545497E-2</v>
      </c>
      <c r="AU410" s="16">
        <v>7.3954983922829606E-2</v>
      </c>
      <c r="AV410" s="16">
        <v>4.4444444444444398E-2</v>
      </c>
      <c r="AW410" s="16">
        <v>0.25</v>
      </c>
      <c r="AX410" s="16"/>
      <c r="AY410" s="16">
        <v>0.135135135135135</v>
      </c>
      <c r="AZ410" s="16">
        <v>6.5817409766454393E-2</v>
      </c>
      <c r="BA410" s="16"/>
      <c r="BB410" s="16">
        <v>5.5555555555555601E-2</v>
      </c>
      <c r="BC410" s="16">
        <v>8.3333333333333301E-2</v>
      </c>
      <c r="BD410" s="16">
        <v>6.8535825545171306E-2</v>
      </c>
      <c r="BE410" s="16">
        <v>7.4626865671641798E-2</v>
      </c>
      <c r="BF410" s="16"/>
      <c r="BG410" s="16">
        <v>6.4516129032258104E-2</v>
      </c>
      <c r="BH410" s="16">
        <v>5.3061224489795902E-2</v>
      </c>
      <c r="BI410" s="16">
        <v>6.7567567567567599E-2</v>
      </c>
      <c r="BJ410" s="16">
        <v>0.173913043478261</v>
      </c>
      <c r="BK410" s="16">
        <v>0.18518518518518501</v>
      </c>
      <c r="BL410" s="16">
        <v>0</v>
      </c>
    </row>
    <row r="411" spans="2:64" x14ac:dyDescent="0.35">
      <c r="B411" t="s">
        <v>159</v>
      </c>
      <c r="C411" s="16">
        <v>1.7716535433070901E-2</v>
      </c>
      <c r="D411" s="16">
        <v>0</v>
      </c>
      <c r="E411" s="16">
        <v>1.5625E-2</v>
      </c>
      <c r="F411" s="16">
        <v>1.0638297872340399E-2</v>
      </c>
      <c r="G411" s="16">
        <v>1.84049079754601E-2</v>
      </c>
      <c r="H411" s="16">
        <v>2.53164556962025E-2</v>
      </c>
      <c r="I411" s="16"/>
      <c r="J411" s="16">
        <v>1.7482517482517501E-2</v>
      </c>
      <c r="K411" s="16">
        <v>1.8099547511312201E-2</v>
      </c>
      <c r="L411" s="16"/>
      <c r="M411" s="16">
        <v>9.8684210526315801E-3</v>
      </c>
      <c r="N411" s="16">
        <v>0.06</v>
      </c>
      <c r="O411" s="16">
        <v>0</v>
      </c>
      <c r="P411" s="16">
        <v>0</v>
      </c>
      <c r="Q411" s="16"/>
      <c r="R411" s="16">
        <v>1.2E-2</v>
      </c>
      <c r="S411" s="16">
        <v>2.4691358024691398E-2</v>
      </c>
      <c r="T411" s="16">
        <v>2.61437908496732E-2</v>
      </c>
      <c r="U411" s="16">
        <v>0</v>
      </c>
      <c r="V411" s="16"/>
      <c r="W411" s="16">
        <v>1.35135135135135E-2</v>
      </c>
      <c r="X411" s="16">
        <v>0</v>
      </c>
      <c r="Y411" s="16">
        <v>0</v>
      </c>
      <c r="Z411" s="16">
        <v>2.1739130434782601E-2</v>
      </c>
      <c r="AA411" s="16">
        <v>0</v>
      </c>
      <c r="AB411" s="16">
        <v>4.08163265306122E-2</v>
      </c>
      <c r="AC411" s="16">
        <v>0</v>
      </c>
      <c r="AD411" s="16">
        <v>0</v>
      </c>
      <c r="AE411" s="16">
        <v>2.8571428571428598E-2</v>
      </c>
      <c r="AF411" s="16">
        <v>0.107142857142857</v>
      </c>
      <c r="AG411" s="16">
        <v>0</v>
      </c>
      <c r="AH411" s="16">
        <v>0.33333333333333298</v>
      </c>
      <c r="AI411" s="16"/>
      <c r="AJ411" s="16">
        <v>0</v>
      </c>
      <c r="AK411" s="16">
        <v>5.3333333333333302E-2</v>
      </c>
      <c r="AL411" s="16">
        <v>0</v>
      </c>
      <c r="AM411" s="16">
        <v>2.1276595744680899E-2</v>
      </c>
      <c r="AN411" s="16">
        <v>0</v>
      </c>
      <c r="AO411" s="16"/>
      <c r="AP411" s="16">
        <v>2.4861878453038701E-2</v>
      </c>
      <c r="AQ411" s="16">
        <v>0</v>
      </c>
      <c r="AR411" s="16">
        <v>0</v>
      </c>
      <c r="AS411" s="16"/>
      <c r="AT411" s="16">
        <v>7.5757575757575803E-3</v>
      </c>
      <c r="AU411" s="16">
        <v>1.9292604501607701E-2</v>
      </c>
      <c r="AV411" s="16">
        <v>0</v>
      </c>
      <c r="AW411" s="16">
        <v>0.1</v>
      </c>
      <c r="AX411" s="16"/>
      <c r="AY411" s="16">
        <v>2.7027027027027001E-2</v>
      </c>
      <c r="AZ411" s="16">
        <v>1.6985138004246302E-2</v>
      </c>
      <c r="BA411" s="16"/>
      <c r="BB411" s="16">
        <v>0</v>
      </c>
      <c r="BC411" s="16">
        <v>0</v>
      </c>
      <c r="BD411" s="16">
        <v>1.5576323987538899E-2</v>
      </c>
      <c r="BE411" s="16">
        <v>5.9701492537313397E-2</v>
      </c>
      <c r="BF411" s="16"/>
      <c r="BG411" s="16">
        <v>3.2258064516128997E-2</v>
      </c>
      <c r="BH411" s="16">
        <v>1.6326530612244899E-2</v>
      </c>
      <c r="BI411" s="16">
        <v>6.7567567567567597E-3</v>
      </c>
      <c r="BJ411" s="16">
        <v>0</v>
      </c>
      <c r="BK411" s="16">
        <v>3.7037037037037E-2</v>
      </c>
      <c r="BL411" s="16">
        <v>0.33333333333333298</v>
      </c>
    </row>
    <row r="412" spans="2:64" x14ac:dyDescent="0.35">
      <c r="B412" t="s">
        <v>143</v>
      </c>
      <c r="C412" s="16">
        <v>2.16535433070866E-2</v>
      </c>
      <c r="D412" s="16">
        <v>0</v>
      </c>
      <c r="E412" s="16">
        <v>0</v>
      </c>
      <c r="F412" s="16">
        <v>1.0638297872340399E-2</v>
      </c>
      <c r="G412" s="16">
        <v>4.2944785276073601E-2</v>
      </c>
      <c r="H412" s="16">
        <v>1.8987341772151899E-2</v>
      </c>
      <c r="I412" s="16"/>
      <c r="J412" s="16">
        <v>2.44755244755245E-2</v>
      </c>
      <c r="K412" s="16">
        <v>1.8099547511312201E-2</v>
      </c>
      <c r="L412" s="16"/>
      <c r="M412" s="16">
        <v>1.3157894736842099E-2</v>
      </c>
      <c r="N412" s="16">
        <v>0.06</v>
      </c>
      <c r="O412" s="16">
        <v>0</v>
      </c>
      <c r="P412" s="16">
        <v>2.5000000000000001E-2</v>
      </c>
      <c r="Q412" s="16"/>
      <c r="R412" s="16">
        <v>0.02</v>
      </c>
      <c r="S412" s="16">
        <v>0</v>
      </c>
      <c r="T412" s="16">
        <v>2.61437908496732E-2</v>
      </c>
      <c r="U412" s="16">
        <v>8.3333333333333301E-2</v>
      </c>
      <c r="V412" s="16"/>
      <c r="W412" s="16">
        <v>0</v>
      </c>
      <c r="X412" s="16">
        <v>4.1237113402061903E-2</v>
      </c>
      <c r="Y412" s="16">
        <v>1.9230769230769201E-2</v>
      </c>
      <c r="Z412" s="16">
        <v>6.5217391304347797E-2</v>
      </c>
      <c r="AA412" s="16">
        <v>2.7027027027027001E-2</v>
      </c>
      <c r="AB412" s="16">
        <v>2.04081632653061E-2</v>
      </c>
      <c r="AC412" s="16">
        <v>2.04081632653061E-2</v>
      </c>
      <c r="AD412" s="16">
        <v>0</v>
      </c>
      <c r="AE412" s="16">
        <v>0</v>
      </c>
      <c r="AF412" s="16">
        <v>0</v>
      </c>
      <c r="AG412" s="16">
        <v>0</v>
      </c>
      <c r="AH412" s="16">
        <v>0</v>
      </c>
      <c r="AI412" s="16"/>
      <c r="AJ412" s="16">
        <v>1.49253731343284E-2</v>
      </c>
      <c r="AK412" s="16">
        <v>0.04</v>
      </c>
      <c r="AL412" s="16">
        <v>1.72413793103448E-2</v>
      </c>
      <c r="AM412" s="16">
        <v>3.1914893617021302E-2</v>
      </c>
      <c r="AN412" s="16">
        <v>3.7037037037037E-2</v>
      </c>
      <c r="AO412" s="16"/>
      <c r="AP412" s="16">
        <v>2.4861878453038701E-2</v>
      </c>
      <c r="AQ412" s="16">
        <v>8.0000000000000002E-3</v>
      </c>
      <c r="AR412" s="16">
        <v>4.7619047619047603E-2</v>
      </c>
      <c r="AS412" s="16"/>
      <c r="AT412" s="16">
        <v>1.5151515151515201E-2</v>
      </c>
      <c r="AU412" s="16">
        <v>2.57234726688103E-2</v>
      </c>
      <c r="AV412" s="16">
        <v>2.2222222222222199E-2</v>
      </c>
      <c r="AW412" s="16">
        <v>0</v>
      </c>
      <c r="AX412" s="16"/>
      <c r="AY412" s="16">
        <v>0</v>
      </c>
      <c r="AZ412" s="16">
        <v>2.3354564755838601E-2</v>
      </c>
      <c r="BA412" s="16"/>
      <c r="BB412" s="16">
        <v>5.5555555555555601E-2</v>
      </c>
      <c r="BC412" s="16">
        <v>3.5714285714285698E-2</v>
      </c>
      <c r="BD412" s="16">
        <v>1.86915887850467E-2</v>
      </c>
      <c r="BE412" s="16">
        <v>0</v>
      </c>
      <c r="BF412" s="16"/>
      <c r="BG412" s="16">
        <v>3.2258064516128997E-2</v>
      </c>
      <c r="BH412" s="16">
        <v>1.6326530612244899E-2</v>
      </c>
      <c r="BI412" s="16">
        <v>2.0270270270270299E-2</v>
      </c>
      <c r="BJ412" s="16">
        <v>4.3478260869565202E-2</v>
      </c>
      <c r="BK412" s="16">
        <v>3.7037037037037E-2</v>
      </c>
      <c r="BL412" s="16">
        <v>0</v>
      </c>
    </row>
    <row r="413" spans="2:64" x14ac:dyDescent="0.35">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row>
    <row r="414" spans="2:64" x14ac:dyDescent="0.35">
      <c r="B414" s="5" t="s">
        <v>314</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row>
    <row r="415" spans="2:64" x14ac:dyDescent="0.35">
      <c r="B415" s="23" t="s">
        <v>97</v>
      </c>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row>
    <row r="416" spans="2:64" x14ac:dyDescent="0.35">
      <c r="B416" t="s">
        <v>306</v>
      </c>
      <c r="C416" s="16">
        <v>0.54527559055118102</v>
      </c>
      <c r="D416" s="16">
        <v>0.48275862068965503</v>
      </c>
      <c r="E416" s="16">
        <v>0.421875</v>
      </c>
      <c r="F416" s="16">
        <v>0.5</v>
      </c>
      <c r="G416" s="16">
        <v>0.58282208588957096</v>
      </c>
      <c r="H416" s="16">
        <v>0.594936708860759</v>
      </c>
      <c r="I416" s="16"/>
      <c r="J416" s="16">
        <v>0.534965034965035</v>
      </c>
      <c r="K416" s="16">
        <v>0.56108597285067896</v>
      </c>
      <c r="L416" s="16"/>
      <c r="M416" s="16">
        <v>0.56907894736842102</v>
      </c>
      <c r="N416" s="16">
        <v>0.55000000000000004</v>
      </c>
      <c r="O416" s="16">
        <v>0.46666666666666701</v>
      </c>
      <c r="P416" s="16">
        <v>0.5</v>
      </c>
      <c r="Q416" s="16"/>
      <c r="R416" s="16">
        <v>0.52</v>
      </c>
      <c r="S416" s="16">
        <v>0.51851851851851805</v>
      </c>
      <c r="T416" s="16">
        <v>0.60130718954248397</v>
      </c>
      <c r="U416" s="16">
        <v>0.54166666666666696</v>
      </c>
      <c r="V416" s="16"/>
      <c r="W416" s="16">
        <v>0.45945945945945899</v>
      </c>
      <c r="X416" s="16">
        <v>0.57731958762886604</v>
      </c>
      <c r="Y416" s="16">
        <v>0.63461538461538503</v>
      </c>
      <c r="Z416" s="16">
        <v>0.565217391304348</v>
      </c>
      <c r="AA416" s="16">
        <v>0.59459459459459496</v>
      </c>
      <c r="AB416" s="16">
        <v>0.469387755102041</v>
      </c>
      <c r="AC416" s="16">
        <v>0.48979591836734698</v>
      </c>
      <c r="AD416" s="16">
        <v>0.5</v>
      </c>
      <c r="AE416" s="16">
        <v>0.54285714285714304</v>
      </c>
      <c r="AF416" s="16">
        <v>0.46428571428571402</v>
      </c>
      <c r="AG416" s="16">
        <v>0.8</v>
      </c>
      <c r="AH416" s="16">
        <v>0.66666666666666696</v>
      </c>
      <c r="AI416" s="16"/>
      <c r="AJ416" s="16">
        <v>0.462686567164179</v>
      </c>
      <c r="AK416" s="16">
        <v>0.48</v>
      </c>
      <c r="AL416" s="16">
        <v>0.59770114942528696</v>
      </c>
      <c r="AM416" s="16">
        <v>0.53191489361702105</v>
      </c>
      <c r="AN416" s="16">
        <v>0.592592592592593</v>
      </c>
      <c r="AO416" s="16"/>
      <c r="AP416" s="16">
        <v>0.50552486187845302</v>
      </c>
      <c r="AQ416" s="16">
        <v>0.64</v>
      </c>
      <c r="AR416" s="16">
        <v>0.66666666666666696</v>
      </c>
      <c r="AS416" s="16"/>
      <c r="AT416" s="16">
        <v>0.51515151515151503</v>
      </c>
      <c r="AU416" s="16">
        <v>0.57556270096463003</v>
      </c>
      <c r="AV416" s="16">
        <v>0.57777777777777795</v>
      </c>
      <c r="AW416" s="16">
        <v>0.2</v>
      </c>
      <c r="AX416" s="16"/>
      <c r="AY416" s="16">
        <v>0.40540540540540498</v>
      </c>
      <c r="AZ416" s="16">
        <v>0.55626326963906603</v>
      </c>
      <c r="BA416" s="16"/>
      <c r="BB416" s="16">
        <v>0.44444444444444398</v>
      </c>
      <c r="BC416" s="16">
        <v>0.48809523809523803</v>
      </c>
      <c r="BD416" s="16">
        <v>0.579439252336449</v>
      </c>
      <c r="BE416" s="16">
        <v>0.50746268656716398</v>
      </c>
      <c r="BF416" s="16"/>
      <c r="BG416" s="16">
        <v>0.64516129032258096</v>
      </c>
      <c r="BH416" s="16">
        <v>0.61632653061224496</v>
      </c>
      <c r="BI416" s="16">
        <v>0.47297297297297303</v>
      </c>
      <c r="BJ416" s="16">
        <v>0.34782608695652201</v>
      </c>
      <c r="BK416" s="16">
        <v>0.296296296296296</v>
      </c>
      <c r="BL416" s="16">
        <v>0</v>
      </c>
    </row>
    <row r="417" spans="2:64" x14ac:dyDescent="0.35">
      <c r="B417" t="s">
        <v>307</v>
      </c>
      <c r="C417" s="16">
        <v>0.46850393700787402</v>
      </c>
      <c r="D417" s="16">
        <v>0.44827586206896602</v>
      </c>
      <c r="E417" s="16">
        <v>0.5625</v>
      </c>
      <c r="F417" s="16">
        <v>0.44680851063829802</v>
      </c>
      <c r="G417" s="16">
        <v>0.496932515337423</v>
      </c>
      <c r="H417" s="16">
        <v>0.417721518987342</v>
      </c>
      <c r="I417" s="16"/>
      <c r="J417" s="16">
        <v>0.447552447552448</v>
      </c>
      <c r="K417" s="16">
        <v>0.49773755656108598</v>
      </c>
      <c r="L417" s="16"/>
      <c r="M417" s="16">
        <v>0.47368421052631599</v>
      </c>
      <c r="N417" s="16">
        <v>0.44</v>
      </c>
      <c r="O417" s="16">
        <v>0.483333333333333</v>
      </c>
      <c r="P417" s="16">
        <v>0.45</v>
      </c>
      <c r="Q417" s="16"/>
      <c r="R417" s="16">
        <v>0.47599999999999998</v>
      </c>
      <c r="S417" s="16">
        <v>0.48148148148148101</v>
      </c>
      <c r="T417" s="16">
        <v>0.43790849673202598</v>
      </c>
      <c r="U417" s="16">
        <v>0.54166666666666696</v>
      </c>
      <c r="V417" s="16"/>
      <c r="W417" s="16">
        <v>0.41891891891891903</v>
      </c>
      <c r="X417" s="16">
        <v>0.45360824742268002</v>
      </c>
      <c r="Y417" s="16">
        <v>0.53846153846153799</v>
      </c>
      <c r="Z417" s="16">
        <v>0.54347826086956497</v>
      </c>
      <c r="AA417" s="16">
        <v>0.54054054054054101</v>
      </c>
      <c r="AB417" s="16">
        <v>0.42857142857142899</v>
      </c>
      <c r="AC417" s="16">
        <v>0.40816326530612201</v>
      </c>
      <c r="AD417" s="16">
        <v>0.72222222222222199</v>
      </c>
      <c r="AE417" s="16">
        <v>0.51428571428571401</v>
      </c>
      <c r="AF417" s="16">
        <v>0.35714285714285698</v>
      </c>
      <c r="AG417" s="16">
        <v>0.35</v>
      </c>
      <c r="AH417" s="16">
        <v>0.33333333333333298</v>
      </c>
      <c r="AI417" s="16"/>
      <c r="AJ417" s="16">
        <v>0.41791044776119401</v>
      </c>
      <c r="AK417" s="16">
        <v>0.4</v>
      </c>
      <c r="AL417" s="16">
        <v>0.56321839080459801</v>
      </c>
      <c r="AM417" s="16">
        <v>0.43617021276595702</v>
      </c>
      <c r="AN417" s="16">
        <v>0.44444444444444398</v>
      </c>
      <c r="AO417" s="16"/>
      <c r="AP417" s="16">
        <v>0.44198895027624302</v>
      </c>
      <c r="AQ417" s="16">
        <v>0.52</v>
      </c>
      <c r="AR417" s="16">
        <v>0.61904761904761896</v>
      </c>
      <c r="AS417" s="16"/>
      <c r="AT417" s="16">
        <v>0.47727272727272702</v>
      </c>
      <c r="AU417" s="16">
        <v>0.49196141479099698</v>
      </c>
      <c r="AV417" s="16">
        <v>0.37777777777777799</v>
      </c>
      <c r="AW417" s="16">
        <v>0.25</v>
      </c>
      <c r="AX417" s="16"/>
      <c r="AY417" s="16">
        <v>0.43243243243243201</v>
      </c>
      <c r="AZ417" s="16">
        <v>0.47133757961783401</v>
      </c>
      <c r="BA417" s="16"/>
      <c r="BB417" s="16">
        <v>0.55555555555555602</v>
      </c>
      <c r="BC417" s="16">
        <v>0.44047619047619002</v>
      </c>
      <c r="BD417" s="16">
        <v>0.48909657320872302</v>
      </c>
      <c r="BE417" s="16">
        <v>0.35820895522388102</v>
      </c>
      <c r="BF417" s="16"/>
      <c r="BG417" s="16">
        <v>0.532258064516129</v>
      </c>
      <c r="BH417" s="16">
        <v>0.49795918367346897</v>
      </c>
      <c r="BI417" s="16">
        <v>0.43243243243243201</v>
      </c>
      <c r="BJ417" s="16">
        <v>0.34782608695652201</v>
      </c>
      <c r="BK417" s="16">
        <v>0.37037037037037002</v>
      </c>
      <c r="BL417" s="16">
        <v>0.33333333333333298</v>
      </c>
    </row>
    <row r="418" spans="2:64" x14ac:dyDescent="0.35">
      <c r="B418" t="s">
        <v>308</v>
      </c>
      <c r="C418" s="16">
        <v>0.37007874015747999</v>
      </c>
      <c r="D418" s="16">
        <v>0.24137931034482801</v>
      </c>
      <c r="E418" s="16">
        <v>0.34375</v>
      </c>
      <c r="F418" s="16">
        <v>0.329787234042553</v>
      </c>
      <c r="G418" s="16">
        <v>0.42331288343558299</v>
      </c>
      <c r="H418" s="16">
        <v>0.373417721518987</v>
      </c>
      <c r="I418" s="16"/>
      <c r="J418" s="16">
        <v>0.41258741258741299</v>
      </c>
      <c r="K418" s="16">
        <v>0.31674208144796401</v>
      </c>
      <c r="L418" s="16"/>
      <c r="M418" s="16">
        <v>0.43421052631578899</v>
      </c>
      <c r="N418" s="16">
        <v>0.27</v>
      </c>
      <c r="O418" s="16">
        <v>0.3</v>
      </c>
      <c r="P418" s="16">
        <v>0.22500000000000001</v>
      </c>
      <c r="Q418" s="16"/>
      <c r="R418" s="16">
        <v>0.38400000000000001</v>
      </c>
      <c r="S418" s="16">
        <v>0.38271604938271597</v>
      </c>
      <c r="T418" s="16">
        <v>0.35947712418300698</v>
      </c>
      <c r="U418" s="16">
        <v>0.25</v>
      </c>
      <c r="V418" s="16"/>
      <c r="W418" s="16">
        <v>0.445945945945946</v>
      </c>
      <c r="X418" s="16">
        <v>0.30927835051546398</v>
      </c>
      <c r="Y418" s="16">
        <v>0.38461538461538503</v>
      </c>
      <c r="Z418" s="16">
        <v>0.34782608695652201</v>
      </c>
      <c r="AA418" s="16">
        <v>0.48648648648648701</v>
      </c>
      <c r="AB418" s="16">
        <v>0.22448979591836701</v>
      </c>
      <c r="AC418" s="16">
        <v>0.469387755102041</v>
      </c>
      <c r="AD418" s="16">
        <v>0.5</v>
      </c>
      <c r="AE418" s="16">
        <v>0.28571428571428598</v>
      </c>
      <c r="AF418" s="16">
        <v>0.35714285714285698</v>
      </c>
      <c r="AG418" s="16">
        <v>0.4</v>
      </c>
      <c r="AH418" s="16">
        <v>0</v>
      </c>
      <c r="AI418" s="16"/>
      <c r="AJ418" s="16">
        <v>0.28358208955223901</v>
      </c>
      <c r="AK418" s="16">
        <v>0.24</v>
      </c>
      <c r="AL418" s="16">
        <v>0.40804597701149398</v>
      </c>
      <c r="AM418" s="16">
        <v>0.45744680851063801</v>
      </c>
      <c r="AN418" s="16">
        <v>0.407407407407407</v>
      </c>
      <c r="AO418" s="16"/>
      <c r="AP418" s="16">
        <v>0.33977900552486201</v>
      </c>
      <c r="AQ418" s="16">
        <v>0.432</v>
      </c>
      <c r="AR418" s="16">
        <v>0.52380952380952395</v>
      </c>
      <c r="AS418" s="16"/>
      <c r="AT418" s="16">
        <v>0.42424242424242398</v>
      </c>
      <c r="AU418" s="16">
        <v>0.36334405144694498</v>
      </c>
      <c r="AV418" s="16">
        <v>0.33333333333333298</v>
      </c>
      <c r="AW418" s="16">
        <v>0.2</v>
      </c>
      <c r="AX418" s="16"/>
      <c r="AY418" s="16">
        <v>0.40540540540540498</v>
      </c>
      <c r="AZ418" s="16">
        <v>0.36730360934182599</v>
      </c>
      <c r="BA418" s="16"/>
      <c r="BB418" s="16">
        <v>0.5</v>
      </c>
      <c r="BC418" s="16">
        <v>0.38095238095238099</v>
      </c>
      <c r="BD418" s="16">
        <v>0.38940809968847401</v>
      </c>
      <c r="BE418" s="16">
        <v>0.19402985074626899</v>
      </c>
      <c r="BF418" s="16"/>
      <c r="BG418" s="16">
        <v>0.38709677419354799</v>
      </c>
      <c r="BH418" s="16">
        <v>0.37959183673469399</v>
      </c>
      <c r="BI418" s="16">
        <v>0.36486486486486502</v>
      </c>
      <c r="BJ418" s="16">
        <v>0.34782608695652201</v>
      </c>
      <c r="BK418" s="16">
        <v>0.33333333333333298</v>
      </c>
      <c r="BL418" s="16">
        <v>0</v>
      </c>
    </row>
    <row r="419" spans="2:64" x14ac:dyDescent="0.35">
      <c r="B419" t="s">
        <v>309</v>
      </c>
      <c r="C419" s="16">
        <v>0.28149606299212598</v>
      </c>
      <c r="D419" s="16">
        <v>0.31034482758620702</v>
      </c>
      <c r="E419" s="16">
        <v>0.3125</v>
      </c>
      <c r="F419" s="16">
        <v>0.38297872340425498</v>
      </c>
      <c r="G419" s="16">
        <v>0.251533742331288</v>
      </c>
      <c r="H419" s="16">
        <v>0.234177215189873</v>
      </c>
      <c r="I419" s="16"/>
      <c r="J419" s="16">
        <v>0.23426573426573399</v>
      </c>
      <c r="K419" s="16">
        <v>0.34389140271493202</v>
      </c>
      <c r="L419" s="16"/>
      <c r="M419" s="16">
        <v>0.29934210526315802</v>
      </c>
      <c r="N419" s="16">
        <v>0.21</v>
      </c>
      <c r="O419" s="16">
        <v>0.2</v>
      </c>
      <c r="P419" s="16">
        <v>0.45</v>
      </c>
      <c r="Q419" s="16"/>
      <c r="R419" s="16">
        <v>0.3</v>
      </c>
      <c r="S419" s="16">
        <v>0.28395061728395099</v>
      </c>
      <c r="T419" s="16">
        <v>0.24183006535947699</v>
      </c>
      <c r="U419" s="16">
        <v>0.33333333333333298</v>
      </c>
      <c r="V419" s="16"/>
      <c r="W419" s="16">
        <v>0.31081081081081102</v>
      </c>
      <c r="X419" s="16">
        <v>0.268041237113402</v>
      </c>
      <c r="Y419" s="16">
        <v>0.230769230769231</v>
      </c>
      <c r="Z419" s="16">
        <v>0.26086956521739102</v>
      </c>
      <c r="AA419" s="16">
        <v>0.29729729729729698</v>
      </c>
      <c r="AB419" s="16">
        <v>0.26530612244898</v>
      </c>
      <c r="AC419" s="16">
        <v>0.34693877551020402</v>
      </c>
      <c r="AD419" s="16">
        <v>0.22222222222222199</v>
      </c>
      <c r="AE419" s="16">
        <v>0.314285714285714</v>
      </c>
      <c r="AF419" s="16">
        <v>0.25</v>
      </c>
      <c r="AG419" s="16">
        <v>0.35</v>
      </c>
      <c r="AH419" s="16">
        <v>0</v>
      </c>
      <c r="AI419" s="16"/>
      <c r="AJ419" s="16">
        <v>0.22388059701492499</v>
      </c>
      <c r="AK419" s="16">
        <v>0.30666666666666698</v>
      </c>
      <c r="AL419" s="16">
        <v>0.28160919540229901</v>
      </c>
      <c r="AM419" s="16">
        <v>0.28723404255319201</v>
      </c>
      <c r="AN419" s="16">
        <v>0.37037037037037002</v>
      </c>
      <c r="AO419" s="16"/>
      <c r="AP419" s="16">
        <v>0.24861878453038699</v>
      </c>
      <c r="AQ419" s="16">
        <v>0.38400000000000001</v>
      </c>
      <c r="AR419" s="16">
        <v>0.238095238095238</v>
      </c>
      <c r="AS419" s="16"/>
      <c r="AT419" s="16">
        <v>0.32575757575757602</v>
      </c>
      <c r="AU419" s="16">
        <v>0.27331189710610898</v>
      </c>
      <c r="AV419" s="16">
        <v>0.28888888888888897</v>
      </c>
      <c r="AW419" s="16">
        <v>0.1</v>
      </c>
      <c r="AX419" s="16"/>
      <c r="AY419" s="16">
        <v>0.24324324324324301</v>
      </c>
      <c r="AZ419" s="16">
        <v>0.28450106157112498</v>
      </c>
      <c r="BA419" s="16"/>
      <c r="BB419" s="16">
        <v>0.36111111111111099</v>
      </c>
      <c r="BC419" s="16">
        <v>0.238095238095238</v>
      </c>
      <c r="BD419" s="16">
        <v>0.289719626168224</v>
      </c>
      <c r="BE419" s="16">
        <v>0.25373134328358199</v>
      </c>
      <c r="BF419" s="16"/>
      <c r="BG419" s="16">
        <v>0.241935483870968</v>
      </c>
      <c r="BH419" s="16">
        <v>0.318367346938775</v>
      </c>
      <c r="BI419" s="16">
        <v>0.27027027027027001</v>
      </c>
      <c r="BJ419" s="16">
        <v>0.26086956521739102</v>
      </c>
      <c r="BK419" s="16">
        <v>0.148148148148148</v>
      </c>
      <c r="BL419" s="16">
        <v>0</v>
      </c>
    </row>
    <row r="420" spans="2:64" x14ac:dyDescent="0.35">
      <c r="B420" t="s">
        <v>310</v>
      </c>
      <c r="C420" s="16">
        <v>0.14370078740157499</v>
      </c>
      <c r="D420" s="16">
        <v>0.34482758620689702</v>
      </c>
      <c r="E420" s="16">
        <v>0.375</v>
      </c>
      <c r="F420" s="16">
        <v>0.180851063829787</v>
      </c>
      <c r="G420" s="16">
        <v>8.5889570552147201E-2</v>
      </c>
      <c r="H420" s="16">
        <v>5.0632911392405097E-2</v>
      </c>
      <c r="I420" s="16"/>
      <c r="J420" s="16">
        <v>0.160839160839161</v>
      </c>
      <c r="K420" s="16">
        <v>0.122171945701357</v>
      </c>
      <c r="L420" s="16"/>
      <c r="M420" s="16">
        <v>0.15131578947368399</v>
      </c>
      <c r="N420" s="16">
        <v>0.09</v>
      </c>
      <c r="O420" s="16">
        <v>0.21666666666666701</v>
      </c>
      <c r="P420" s="16">
        <v>0.1</v>
      </c>
      <c r="Q420" s="16"/>
      <c r="R420" s="16">
        <v>0.23200000000000001</v>
      </c>
      <c r="S420" s="16">
        <v>7.4074074074074098E-2</v>
      </c>
      <c r="T420" s="16">
        <v>4.5751633986928102E-2</v>
      </c>
      <c r="U420" s="16">
        <v>8.3333333333333301E-2</v>
      </c>
      <c r="V420" s="16"/>
      <c r="W420" s="16">
        <v>0.27027027027027001</v>
      </c>
      <c r="X420" s="16">
        <v>0.14432989690721601</v>
      </c>
      <c r="Y420" s="16">
        <v>7.69230769230769E-2</v>
      </c>
      <c r="Z420" s="16">
        <v>0.15217391304347799</v>
      </c>
      <c r="AA420" s="16">
        <v>8.1081081081081099E-2</v>
      </c>
      <c r="AB420" s="16">
        <v>0.102040816326531</v>
      </c>
      <c r="AC420" s="16">
        <v>0.20408163265306101</v>
      </c>
      <c r="AD420" s="16">
        <v>5.5555555555555601E-2</v>
      </c>
      <c r="AE420" s="16">
        <v>0.14285714285714299</v>
      </c>
      <c r="AF420" s="16">
        <v>3.5714285714285698E-2</v>
      </c>
      <c r="AG420" s="16">
        <v>0.15</v>
      </c>
      <c r="AH420" s="16">
        <v>0</v>
      </c>
      <c r="AI420" s="16"/>
      <c r="AJ420" s="16">
        <v>0.119402985074627</v>
      </c>
      <c r="AK420" s="16">
        <v>0.12</v>
      </c>
      <c r="AL420" s="16">
        <v>0.160919540229885</v>
      </c>
      <c r="AM420" s="16">
        <v>0.12765957446808501</v>
      </c>
      <c r="AN420" s="16">
        <v>0.11111111111111099</v>
      </c>
      <c r="AO420" s="16"/>
      <c r="AP420" s="16">
        <v>0.15193370165745901</v>
      </c>
      <c r="AQ420" s="16">
        <v>0.128</v>
      </c>
      <c r="AR420" s="16">
        <v>9.5238095238095205E-2</v>
      </c>
      <c r="AS420" s="16"/>
      <c r="AT420" s="16">
        <v>0.18181818181818199</v>
      </c>
      <c r="AU420" s="16">
        <v>0.118971061093248</v>
      </c>
      <c r="AV420" s="16">
        <v>0.22222222222222199</v>
      </c>
      <c r="AW420" s="16">
        <v>0.1</v>
      </c>
      <c r="AX420" s="16"/>
      <c r="AY420" s="16">
        <v>0.18918918918918901</v>
      </c>
      <c r="AZ420" s="16">
        <v>0.14012738853503201</v>
      </c>
      <c r="BA420" s="16"/>
      <c r="BB420" s="16">
        <v>0.30555555555555602</v>
      </c>
      <c r="BC420" s="16">
        <v>0.16666666666666699</v>
      </c>
      <c r="BD420" s="16">
        <v>0.11526479750778799</v>
      </c>
      <c r="BE420" s="16">
        <v>0.164179104477612</v>
      </c>
      <c r="BF420" s="16"/>
      <c r="BG420" s="16">
        <v>0.19354838709677399</v>
      </c>
      <c r="BH420" s="16">
        <v>0.130612244897959</v>
      </c>
      <c r="BI420" s="16">
        <v>0.162162162162162</v>
      </c>
      <c r="BJ420" s="16">
        <v>0</v>
      </c>
      <c r="BK420" s="16">
        <v>0.148148148148148</v>
      </c>
      <c r="BL420" s="16">
        <v>0.33333333333333298</v>
      </c>
    </row>
    <row r="421" spans="2:64" x14ac:dyDescent="0.35">
      <c r="B421" t="s">
        <v>311</v>
      </c>
      <c r="C421" s="16">
        <v>0.104330708661417</v>
      </c>
      <c r="D421" s="16">
        <v>0.20689655172413801</v>
      </c>
      <c r="E421" s="16">
        <v>9.375E-2</v>
      </c>
      <c r="F421" s="16">
        <v>0.159574468085106</v>
      </c>
      <c r="G421" s="16">
        <v>9.8159509202454004E-2</v>
      </c>
      <c r="H421" s="16">
        <v>6.3291139240506306E-2</v>
      </c>
      <c r="I421" s="16"/>
      <c r="J421" s="16">
        <v>0.115384615384615</v>
      </c>
      <c r="K421" s="16">
        <v>8.5972850678733004E-2</v>
      </c>
      <c r="L421" s="16"/>
      <c r="M421" s="16">
        <v>8.55263157894737E-2</v>
      </c>
      <c r="N421" s="16">
        <v>0.13</v>
      </c>
      <c r="O421" s="16">
        <v>0.2</v>
      </c>
      <c r="P421" s="16">
        <v>0.05</v>
      </c>
      <c r="Q421" s="16"/>
      <c r="R421" s="16">
        <v>0.14799999999999999</v>
      </c>
      <c r="S421" s="16">
        <v>7.4074074074074098E-2</v>
      </c>
      <c r="T421" s="16">
        <v>3.9215686274509803E-2</v>
      </c>
      <c r="U421" s="16">
        <v>0.16666666666666699</v>
      </c>
      <c r="V421" s="16"/>
      <c r="W421" s="16">
        <v>0.135135135135135</v>
      </c>
      <c r="X421" s="16">
        <v>8.2474226804123696E-2</v>
      </c>
      <c r="Y421" s="16">
        <v>5.7692307692307702E-2</v>
      </c>
      <c r="Z421" s="16">
        <v>6.5217391304347797E-2</v>
      </c>
      <c r="AA421" s="16">
        <v>0.108108108108108</v>
      </c>
      <c r="AB421" s="16">
        <v>8.1632653061224497E-2</v>
      </c>
      <c r="AC421" s="16">
        <v>0.22448979591836701</v>
      </c>
      <c r="AD421" s="16">
        <v>0.11111111111111099</v>
      </c>
      <c r="AE421" s="16">
        <v>8.5714285714285701E-2</v>
      </c>
      <c r="AF421" s="16">
        <v>0</v>
      </c>
      <c r="AG421" s="16">
        <v>0.25</v>
      </c>
      <c r="AH421" s="16">
        <v>0</v>
      </c>
      <c r="AI421" s="16"/>
      <c r="AJ421" s="16">
        <v>8.9552238805970102E-2</v>
      </c>
      <c r="AK421" s="16">
        <v>9.3333333333333296E-2</v>
      </c>
      <c r="AL421" s="16">
        <v>0.10344827586206901</v>
      </c>
      <c r="AM421" s="16">
        <v>0.10638297872340401</v>
      </c>
      <c r="AN421" s="16">
        <v>0.18518518518518501</v>
      </c>
      <c r="AO421" s="16"/>
      <c r="AP421" s="16">
        <v>0.113259668508287</v>
      </c>
      <c r="AQ421" s="16">
        <v>8.7999999999999995E-2</v>
      </c>
      <c r="AR421" s="16">
        <v>4.7619047619047603E-2</v>
      </c>
      <c r="AS421" s="16"/>
      <c r="AT421" s="16">
        <v>0.11363636363636399</v>
      </c>
      <c r="AU421" s="16">
        <v>8.6816720257234706E-2</v>
      </c>
      <c r="AV421" s="16">
        <v>0.22222222222222199</v>
      </c>
      <c r="AW421" s="16">
        <v>0.05</v>
      </c>
      <c r="AX421" s="16"/>
      <c r="AY421" s="16">
        <v>0.162162162162162</v>
      </c>
      <c r="AZ421" s="16">
        <v>9.9787685774946899E-2</v>
      </c>
      <c r="BA421" s="16"/>
      <c r="BB421" s="16">
        <v>8.3333333333333301E-2</v>
      </c>
      <c r="BC421" s="16">
        <v>8.3333333333333301E-2</v>
      </c>
      <c r="BD421" s="16">
        <v>0.109034267912773</v>
      </c>
      <c r="BE421" s="16">
        <v>0.119402985074627</v>
      </c>
      <c r="BF421" s="16"/>
      <c r="BG421" s="16">
        <v>0.12903225806451599</v>
      </c>
      <c r="BH421" s="16">
        <v>0.14693877551020401</v>
      </c>
      <c r="BI421" s="16">
        <v>5.4054054054054099E-2</v>
      </c>
      <c r="BJ421" s="16">
        <v>4.3478260869565202E-2</v>
      </c>
      <c r="BK421" s="16">
        <v>0</v>
      </c>
      <c r="BL421" s="16">
        <v>0</v>
      </c>
    </row>
    <row r="422" spans="2:64" x14ac:dyDescent="0.35">
      <c r="B422" t="s">
        <v>312</v>
      </c>
      <c r="C422" s="16">
        <v>9.2519685039370095E-2</v>
      </c>
      <c r="D422" s="16">
        <v>0.20689655172413801</v>
      </c>
      <c r="E422" s="16">
        <v>0.109375</v>
      </c>
      <c r="F422" s="16">
        <v>8.5106382978723402E-2</v>
      </c>
      <c r="G422" s="16">
        <v>9.2024539877300596E-2</v>
      </c>
      <c r="H422" s="16">
        <v>6.9620253164557E-2</v>
      </c>
      <c r="I422" s="16"/>
      <c r="J422" s="16">
        <v>8.7412587412587395E-2</v>
      </c>
      <c r="K422" s="16">
        <v>9.9547511312217202E-2</v>
      </c>
      <c r="L422" s="16"/>
      <c r="M422" s="16">
        <v>0.11184210526315801</v>
      </c>
      <c r="N422" s="16">
        <v>0.08</v>
      </c>
      <c r="O422" s="16">
        <v>3.3333333333333298E-2</v>
      </c>
      <c r="P422" s="16">
        <v>7.4999999999999997E-2</v>
      </c>
      <c r="Q422" s="16"/>
      <c r="R422" s="16">
        <v>9.6000000000000002E-2</v>
      </c>
      <c r="S422" s="16">
        <v>0.172839506172839</v>
      </c>
      <c r="T422" s="16">
        <v>3.9215686274509803E-2</v>
      </c>
      <c r="U422" s="16">
        <v>0.125</v>
      </c>
      <c r="V422" s="16"/>
      <c r="W422" s="16">
        <v>8.1081081081081099E-2</v>
      </c>
      <c r="X422" s="16">
        <v>8.2474226804123696E-2</v>
      </c>
      <c r="Y422" s="16">
        <v>0.115384615384615</v>
      </c>
      <c r="Z422" s="16">
        <v>2.1739130434782601E-2</v>
      </c>
      <c r="AA422" s="16">
        <v>0.18918918918918901</v>
      </c>
      <c r="AB422" s="16">
        <v>0.183673469387755</v>
      </c>
      <c r="AC422" s="16">
        <v>6.1224489795918401E-2</v>
      </c>
      <c r="AD422" s="16">
        <v>5.5555555555555601E-2</v>
      </c>
      <c r="AE422" s="16">
        <v>5.7142857142857099E-2</v>
      </c>
      <c r="AF422" s="16">
        <v>3.5714285714285698E-2</v>
      </c>
      <c r="AG422" s="16">
        <v>0.05</v>
      </c>
      <c r="AH422" s="16">
        <v>0.66666666666666696</v>
      </c>
      <c r="AI422" s="16"/>
      <c r="AJ422" s="16">
        <v>5.9701492537313397E-2</v>
      </c>
      <c r="AK422" s="16">
        <v>9.3333333333333296E-2</v>
      </c>
      <c r="AL422" s="16">
        <v>9.7701149425287404E-2</v>
      </c>
      <c r="AM422" s="16">
        <v>0.14893617021276601</v>
      </c>
      <c r="AN422" s="16">
        <v>3.7037037037037E-2</v>
      </c>
      <c r="AO422" s="16"/>
      <c r="AP422" s="16">
        <v>7.18232044198895E-2</v>
      </c>
      <c r="AQ422" s="16">
        <v>0.112</v>
      </c>
      <c r="AR422" s="16">
        <v>0.33333333333333298</v>
      </c>
      <c r="AS422" s="16"/>
      <c r="AT422" s="16">
        <v>9.8484848484848495E-2</v>
      </c>
      <c r="AU422" s="16">
        <v>7.3954983922829606E-2</v>
      </c>
      <c r="AV422" s="16">
        <v>0.17777777777777801</v>
      </c>
      <c r="AW422" s="16">
        <v>0.15</v>
      </c>
      <c r="AX422" s="16"/>
      <c r="AY422" s="16">
        <v>0.162162162162162</v>
      </c>
      <c r="AZ422" s="16">
        <v>8.7048832271762203E-2</v>
      </c>
      <c r="BA422" s="16"/>
      <c r="BB422" s="16">
        <v>0.194444444444444</v>
      </c>
      <c r="BC422" s="16">
        <v>0.119047619047619</v>
      </c>
      <c r="BD422" s="16">
        <v>8.4112149532710304E-2</v>
      </c>
      <c r="BE422" s="16">
        <v>4.47761194029851E-2</v>
      </c>
      <c r="BF422" s="16"/>
      <c r="BG422" s="16">
        <v>8.0645161290322606E-2</v>
      </c>
      <c r="BH422" s="16">
        <v>0.106122448979592</v>
      </c>
      <c r="BI422" s="16">
        <v>7.4324324324324301E-2</v>
      </c>
      <c r="BJ422" s="16">
        <v>0.13043478260869601</v>
      </c>
      <c r="BK422" s="16">
        <v>7.4074074074074098E-2</v>
      </c>
      <c r="BL422" s="16">
        <v>0</v>
      </c>
    </row>
    <row r="423" spans="2:64" x14ac:dyDescent="0.35">
      <c r="B423" t="s">
        <v>313</v>
      </c>
      <c r="C423" s="16">
        <v>8.0708661417322802E-2</v>
      </c>
      <c r="D423" s="16">
        <v>0</v>
      </c>
      <c r="E423" s="16">
        <v>1.5625E-2</v>
      </c>
      <c r="F423" s="16">
        <v>8.5106382978723402E-2</v>
      </c>
      <c r="G423" s="16">
        <v>9.2024539877300596E-2</v>
      </c>
      <c r="H423" s="16">
        <v>0.107594936708861</v>
      </c>
      <c r="I423" s="16"/>
      <c r="J423" s="16">
        <v>9.4405594405594401E-2</v>
      </c>
      <c r="K423" s="16">
        <v>6.3348416289592799E-2</v>
      </c>
      <c r="L423" s="16"/>
      <c r="M423" s="16">
        <v>5.9210526315789498E-2</v>
      </c>
      <c r="N423" s="16">
        <v>0.14000000000000001</v>
      </c>
      <c r="O423" s="16">
        <v>8.3333333333333301E-2</v>
      </c>
      <c r="P423" s="16">
        <v>7.4999999999999997E-2</v>
      </c>
      <c r="Q423" s="16"/>
      <c r="R423" s="16">
        <v>6.4000000000000001E-2</v>
      </c>
      <c r="S423" s="16">
        <v>6.1728395061728399E-2</v>
      </c>
      <c r="T423" s="16">
        <v>0.12418300653594801</v>
      </c>
      <c r="U423" s="16">
        <v>4.1666666666666699E-2</v>
      </c>
      <c r="V423" s="16"/>
      <c r="W423" s="16">
        <v>2.7027027027027001E-2</v>
      </c>
      <c r="X423" s="16">
        <v>9.2783505154639206E-2</v>
      </c>
      <c r="Y423" s="16">
        <v>9.6153846153846201E-2</v>
      </c>
      <c r="Z423" s="16">
        <v>0.13043478260869601</v>
      </c>
      <c r="AA423" s="16">
        <v>2.7027027027027001E-2</v>
      </c>
      <c r="AB423" s="16">
        <v>6.1224489795918401E-2</v>
      </c>
      <c r="AC423" s="16">
        <v>6.1224489795918401E-2</v>
      </c>
      <c r="AD423" s="16">
        <v>0.11111111111111099</v>
      </c>
      <c r="AE423" s="16">
        <v>8.5714285714285701E-2</v>
      </c>
      <c r="AF423" s="16">
        <v>0.214285714285714</v>
      </c>
      <c r="AG423" s="16">
        <v>0.05</v>
      </c>
      <c r="AH423" s="16">
        <v>0</v>
      </c>
      <c r="AI423" s="16"/>
      <c r="AJ423" s="16">
        <v>0.104477611940299</v>
      </c>
      <c r="AK423" s="16">
        <v>0.133333333333333</v>
      </c>
      <c r="AL423" s="16">
        <v>3.4482758620689703E-2</v>
      </c>
      <c r="AM423" s="16">
        <v>6.3829787234042507E-2</v>
      </c>
      <c r="AN423" s="16">
        <v>7.4074074074074098E-2</v>
      </c>
      <c r="AO423" s="16"/>
      <c r="AP423" s="16">
        <v>8.8397790055248601E-2</v>
      </c>
      <c r="AQ423" s="16">
        <v>5.6000000000000001E-2</v>
      </c>
      <c r="AR423" s="16">
        <v>9.5238095238095205E-2</v>
      </c>
      <c r="AS423" s="16"/>
      <c r="AT423" s="16">
        <v>3.7878787878787901E-2</v>
      </c>
      <c r="AU423" s="16">
        <v>9.9678456591639902E-2</v>
      </c>
      <c r="AV423" s="16">
        <v>4.4444444444444398E-2</v>
      </c>
      <c r="AW423" s="16">
        <v>0.15</v>
      </c>
      <c r="AX423" s="16"/>
      <c r="AY423" s="16">
        <v>0.135135135135135</v>
      </c>
      <c r="AZ423" s="16">
        <v>7.6433121019108305E-2</v>
      </c>
      <c r="BA423" s="16"/>
      <c r="BB423" s="16">
        <v>5.5555555555555601E-2</v>
      </c>
      <c r="BC423" s="16">
        <v>0.14285714285714299</v>
      </c>
      <c r="BD423" s="16">
        <v>6.2305295950155798E-2</v>
      </c>
      <c r="BE423" s="16">
        <v>0.104477611940299</v>
      </c>
      <c r="BF423" s="16"/>
      <c r="BG423" s="16">
        <v>8.0645161290322606E-2</v>
      </c>
      <c r="BH423" s="16">
        <v>3.6734693877551003E-2</v>
      </c>
      <c r="BI423" s="16">
        <v>0.101351351351351</v>
      </c>
      <c r="BJ423" s="16">
        <v>0.217391304347826</v>
      </c>
      <c r="BK423" s="16">
        <v>0.25925925925925902</v>
      </c>
      <c r="BL423" s="16">
        <v>0</v>
      </c>
    </row>
    <row r="424" spans="2:64" x14ac:dyDescent="0.35">
      <c r="B424" t="s">
        <v>159</v>
      </c>
      <c r="C424" s="16">
        <v>4.1338582677165399E-2</v>
      </c>
      <c r="D424" s="16">
        <v>0</v>
      </c>
      <c r="E424" s="16">
        <v>4.6875E-2</v>
      </c>
      <c r="F424" s="16">
        <v>1.0638297872340399E-2</v>
      </c>
      <c r="G424" s="16">
        <v>4.9079754601227002E-2</v>
      </c>
      <c r="H424" s="16">
        <v>5.6962025316455701E-2</v>
      </c>
      <c r="I424" s="16"/>
      <c r="J424" s="16">
        <v>2.7972027972028E-2</v>
      </c>
      <c r="K424" s="16">
        <v>5.8823529411764698E-2</v>
      </c>
      <c r="L424" s="16"/>
      <c r="M424" s="16">
        <v>2.9605263157894701E-2</v>
      </c>
      <c r="N424" s="16">
        <v>0.06</v>
      </c>
      <c r="O424" s="16">
        <v>0.05</v>
      </c>
      <c r="P424" s="16">
        <v>7.4999999999999997E-2</v>
      </c>
      <c r="Q424" s="16"/>
      <c r="R424" s="16">
        <v>2.4E-2</v>
      </c>
      <c r="S424" s="16">
        <v>4.9382716049382699E-2</v>
      </c>
      <c r="T424" s="16">
        <v>6.5359477124182996E-2</v>
      </c>
      <c r="U424" s="16">
        <v>4.1666666666666699E-2</v>
      </c>
      <c r="V424" s="16"/>
      <c r="W424" s="16">
        <v>4.0540540540540501E-2</v>
      </c>
      <c r="X424" s="16">
        <v>1.03092783505155E-2</v>
      </c>
      <c r="Y424" s="16">
        <v>3.8461538461538498E-2</v>
      </c>
      <c r="Z424" s="16">
        <v>0</v>
      </c>
      <c r="AA424" s="16">
        <v>5.4054054054054099E-2</v>
      </c>
      <c r="AB424" s="16">
        <v>0.102040816326531</v>
      </c>
      <c r="AC424" s="16">
        <v>4.08163265306122E-2</v>
      </c>
      <c r="AD424" s="16">
        <v>0</v>
      </c>
      <c r="AE424" s="16">
        <v>8.5714285714285701E-2</v>
      </c>
      <c r="AF424" s="16">
        <v>7.1428571428571397E-2</v>
      </c>
      <c r="AG424" s="16">
        <v>0</v>
      </c>
      <c r="AH424" s="16">
        <v>0.33333333333333298</v>
      </c>
      <c r="AI424" s="16"/>
      <c r="AJ424" s="16">
        <v>8.9552238805970102E-2</v>
      </c>
      <c r="AK424" s="16">
        <v>0.08</v>
      </c>
      <c r="AL424" s="16">
        <v>3.4482758620689703E-2</v>
      </c>
      <c r="AM424" s="16">
        <v>2.1276595744680899E-2</v>
      </c>
      <c r="AN424" s="16">
        <v>0</v>
      </c>
      <c r="AO424" s="16"/>
      <c r="AP424" s="16">
        <v>4.6961325966850799E-2</v>
      </c>
      <c r="AQ424" s="16">
        <v>3.2000000000000001E-2</v>
      </c>
      <c r="AR424" s="16">
        <v>0</v>
      </c>
      <c r="AS424" s="16"/>
      <c r="AT424" s="16">
        <v>2.27272727272727E-2</v>
      </c>
      <c r="AU424" s="16">
        <v>3.8585209003215402E-2</v>
      </c>
      <c r="AV424" s="16">
        <v>2.2222222222222199E-2</v>
      </c>
      <c r="AW424" s="16">
        <v>0.25</v>
      </c>
      <c r="AX424" s="16"/>
      <c r="AY424" s="16">
        <v>2.7027027027027001E-2</v>
      </c>
      <c r="AZ424" s="16">
        <v>4.2462845010615702E-2</v>
      </c>
      <c r="BA424" s="16"/>
      <c r="BB424" s="16">
        <v>0</v>
      </c>
      <c r="BC424" s="16">
        <v>1.1904761904761901E-2</v>
      </c>
      <c r="BD424" s="16">
        <v>4.0498442367601202E-2</v>
      </c>
      <c r="BE424" s="16">
        <v>0.104477611940299</v>
      </c>
      <c r="BF424" s="16"/>
      <c r="BG424" s="16">
        <v>3.2258064516128997E-2</v>
      </c>
      <c r="BH424" s="16">
        <v>4.08163265306122E-2</v>
      </c>
      <c r="BI424" s="16">
        <v>4.0540540540540501E-2</v>
      </c>
      <c r="BJ424" s="16">
        <v>4.3478260869565202E-2</v>
      </c>
      <c r="BK424" s="16">
        <v>3.7037037037037E-2</v>
      </c>
      <c r="BL424" s="16">
        <v>0.33333333333333298</v>
      </c>
    </row>
    <row r="425" spans="2:64" x14ac:dyDescent="0.35">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row>
    <row r="426" spans="2:64" x14ac:dyDescent="0.35">
      <c r="B426" s="5" t="s">
        <v>315</v>
      </c>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row>
    <row r="427" spans="2:64" x14ac:dyDescent="0.35">
      <c r="B427" s="23" t="s">
        <v>97</v>
      </c>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row>
    <row r="428" spans="2:64" x14ac:dyDescent="0.35">
      <c r="B428" t="s">
        <v>149</v>
      </c>
      <c r="C428" s="16">
        <v>0.79330708661417304</v>
      </c>
      <c r="D428" s="16">
        <v>0.58620689655172398</v>
      </c>
      <c r="E428" s="16">
        <v>0.734375</v>
      </c>
      <c r="F428" s="16">
        <v>0.82978723404255295</v>
      </c>
      <c r="G428" s="16">
        <v>0.83435582822085896</v>
      </c>
      <c r="H428" s="16">
        <v>0.791139240506329</v>
      </c>
      <c r="I428" s="16"/>
      <c r="J428" s="16">
        <v>0.77972027972028002</v>
      </c>
      <c r="K428" s="16">
        <v>0.80995475113122195</v>
      </c>
      <c r="L428" s="16"/>
      <c r="M428" s="16">
        <v>0.78289473684210498</v>
      </c>
      <c r="N428" s="16">
        <v>0.81</v>
      </c>
      <c r="O428" s="16">
        <v>0.81666666666666698</v>
      </c>
      <c r="P428" s="16">
        <v>0.82499999999999996</v>
      </c>
      <c r="Q428" s="16"/>
      <c r="R428" s="16">
        <v>0.76800000000000002</v>
      </c>
      <c r="S428" s="16">
        <v>0.79012345679012297</v>
      </c>
      <c r="T428" s="16">
        <v>0.81045751633986896</v>
      </c>
      <c r="U428" s="16">
        <v>0.95833333333333304</v>
      </c>
      <c r="V428" s="16"/>
      <c r="W428" s="16">
        <v>0.64864864864864902</v>
      </c>
      <c r="X428" s="16">
        <v>0.88659793814432997</v>
      </c>
      <c r="Y428" s="16">
        <v>0.76923076923076905</v>
      </c>
      <c r="Z428" s="16">
        <v>0.84782608695652195</v>
      </c>
      <c r="AA428" s="16">
        <v>0.64864864864864902</v>
      </c>
      <c r="AB428" s="16">
        <v>0.81632653061224503</v>
      </c>
      <c r="AC428" s="16">
        <v>0.79591836734693899</v>
      </c>
      <c r="AD428" s="16">
        <v>0.83333333333333304</v>
      </c>
      <c r="AE428" s="16">
        <v>0.88571428571428601</v>
      </c>
      <c r="AF428" s="16">
        <v>0.71428571428571397</v>
      </c>
      <c r="AG428" s="16">
        <v>0.9</v>
      </c>
      <c r="AH428" s="16">
        <v>1</v>
      </c>
      <c r="AI428" s="16"/>
      <c r="AJ428" s="16">
        <v>0.83582089552238803</v>
      </c>
      <c r="AK428" s="16">
        <v>0.78666666666666696</v>
      </c>
      <c r="AL428" s="16">
        <v>0.79310344827586199</v>
      </c>
      <c r="AM428" s="16">
        <v>0.70212765957446799</v>
      </c>
      <c r="AN428" s="16">
        <v>0.70370370370370405</v>
      </c>
      <c r="AO428" s="16"/>
      <c r="AP428" s="16">
        <v>0.79281767955801097</v>
      </c>
      <c r="AQ428" s="16">
        <v>0.8</v>
      </c>
      <c r="AR428" s="16">
        <v>0.76190476190476197</v>
      </c>
      <c r="AS428" s="16"/>
      <c r="AT428" s="16">
        <v>0.77272727272727304</v>
      </c>
      <c r="AU428" s="16">
        <v>0.83601286173633405</v>
      </c>
      <c r="AV428" s="16">
        <v>0.62222222222222201</v>
      </c>
      <c r="AW428" s="16">
        <v>0.65</v>
      </c>
      <c r="AX428" s="16"/>
      <c r="AY428" s="16">
        <v>0.72972972972973005</v>
      </c>
      <c r="AZ428" s="16">
        <v>0.79830148619957497</v>
      </c>
      <c r="BA428" s="16"/>
      <c r="BB428" s="16">
        <v>0.66666666666666696</v>
      </c>
      <c r="BC428" s="16">
        <v>0.77380952380952395</v>
      </c>
      <c r="BD428" s="16">
        <v>0.81931464174454804</v>
      </c>
      <c r="BE428" s="16">
        <v>0.76119402985074602</v>
      </c>
      <c r="BF428" s="16"/>
      <c r="BG428" s="16">
        <v>0.82258064516129004</v>
      </c>
      <c r="BH428" s="16">
        <v>0.8</v>
      </c>
      <c r="BI428" s="16">
        <v>0.76351351351351304</v>
      </c>
      <c r="BJ428" s="16">
        <v>0.86956521739130399</v>
      </c>
      <c r="BK428" s="16">
        <v>0.77777777777777801</v>
      </c>
      <c r="BL428" s="16">
        <v>0.66666666666666696</v>
      </c>
    </row>
    <row r="429" spans="2:64" x14ac:dyDescent="0.35">
      <c r="B429" t="s">
        <v>150</v>
      </c>
      <c r="C429" s="16">
        <v>0.77755905511810997</v>
      </c>
      <c r="D429" s="16">
        <v>0.58620689655172398</v>
      </c>
      <c r="E429" s="16">
        <v>0.640625</v>
      </c>
      <c r="F429" s="16">
        <v>0.819148936170213</v>
      </c>
      <c r="G429" s="16">
        <v>0.84049079754601197</v>
      </c>
      <c r="H429" s="16">
        <v>0.778481012658228</v>
      </c>
      <c r="I429" s="16"/>
      <c r="J429" s="16">
        <v>0.77272727272727304</v>
      </c>
      <c r="K429" s="16">
        <v>0.78733031674208098</v>
      </c>
      <c r="L429" s="16"/>
      <c r="M429" s="16">
        <v>0.77960526315789502</v>
      </c>
      <c r="N429" s="16">
        <v>0.78</v>
      </c>
      <c r="O429" s="16">
        <v>0.76666666666666705</v>
      </c>
      <c r="P429" s="16">
        <v>0.77500000000000002</v>
      </c>
      <c r="Q429" s="16"/>
      <c r="R429" s="16">
        <v>0.752</v>
      </c>
      <c r="S429" s="16">
        <v>0.76543209876543195</v>
      </c>
      <c r="T429" s="16">
        <v>0.81045751633986896</v>
      </c>
      <c r="U429" s="16">
        <v>0.875</v>
      </c>
      <c r="V429" s="16"/>
      <c r="W429" s="16">
        <v>0.62162162162162204</v>
      </c>
      <c r="X429" s="16">
        <v>0.81443298969072198</v>
      </c>
      <c r="Y429" s="16">
        <v>0.71153846153846201</v>
      </c>
      <c r="Z429" s="16">
        <v>0.82608695652173902</v>
      </c>
      <c r="AA429" s="16">
        <v>0.72972972972973005</v>
      </c>
      <c r="AB429" s="16">
        <v>0.81632653061224503</v>
      </c>
      <c r="AC429" s="16">
        <v>0.85714285714285698</v>
      </c>
      <c r="AD429" s="16">
        <v>0.77777777777777801</v>
      </c>
      <c r="AE429" s="16">
        <v>0.91428571428571404</v>
      </c>
      <c r="AF429" s="16">
        <v>0.75</v>
      </c>
      <c r="AG429" s="16">
        <v>0.8</v>
      </c>
      <c r="AH429" s="16">
        <v>1</v>
      </c>
      <c r="AI429" s="16"/>
      <c r="AJ429" s="16">
        <v>0.89552238805970197</v>
      </c>
      <c r="AK429" s="16">
        <v>0.74666666666666703</v>
      </c>
      <c r="AL429" s="16">
        <v>0.75862068965517204</v>
      </c>
      <c r="AM429" s="16">
        <v>0.72340425531914898</v>
      </c>
      <c r="AN429" s="16">
        <v>0.85185185185185197</v>
      </c>
      <c r="AO429" s="16"/>
      <c r="AP429" s="16">
        <v>0.77348066298342499</v>
      </c>
      <c r="AQ429" s="16">
        <v>0.76800000000000002</v>
      </c>
      <c r="AR429" s="16">
        <v>0.90476190476190499</v>
      </c>
      <c r="AS429" s="16"/>
      <c r="AT429" s="16">
        <v>0.75</v>
      </c>
      <c r="AU429" s="16">
        <v>0.81350482315112504</v>
      </c>
      <c r="AV429" s="16">
        <v>0.71111111111111103</v>
      </c>
      <c r="AW429" s="16">
        <v>0.55000000000000004</v>
      </c>
      <c r="AX429" s="16"/>
      <c r="AY429" s="16">
        <v>0.75675675675675702</v>
      </c>
      <c r="AZ429" s="16">
        <v>0.77919320594479802</v>
      </c>
      <c r="BA429" s="16"/>
      <c r="BB429" s="16">
        <v>0.61111111111111105</v>
      </c>
      <c r="BC429" s="16">
        <v>0.77380952380952395</v>
      </c>
      <c r="BD429" s="16">
        <v>0.81931464174454804</v>
      </c>
      <c r="BE429" s="16">
        <v>0.67164179104477595</v>
      </c>
      <c r="BF429" s="16"/>
      <c r="BG429" s="16">
        <v>0.85483870967741904</v>
      </c>
      <c r="BH429" s="16">
        <v>0.75510204081632604</v>
      </c>
      <c r="BI429" s="16">
        <v>0.81756756756756799</v>
      </c>
      <c r="BJ429" s="16">
        <v>0.65217391304347805</v>
      </c>
      <c r="BK429" s="16">
        <v>0.74074074074074103</v>
      </c>
      <c r="BL429" s="16">
        <v>0.33333333333333298</v>
      </c>
    </row>
    <row r="430" spans="2:64" x14ac:dyDescent="0.35">
      <c r="B430" t="s">
        <v>151</v>
      </c>
      <c r="C430" s="16">
        <v>0.61023622047244097</v>
      </c>
      <c r="D430" s="16">
        <v>0.41379310344827602</v>
      </c>
      <c r="E430" s="16">
        <v>0.59375</v>
      </c>
      <c r="F430" s="16">
        <v>0.659574468085106</v>
      </c>
      <c r="G430" s="16">
        <v>0.60122699386503098</v>
      </c>
      <c r="H430" s="16">
        <v>0.632911392405063</v>
      </c>
      <c r="I430" s="16"/>
      <c r="J430" s="16">
        <v>0.63286713286713303</v>
      </c>
      <c r="K430" s="16">
        <v>0.58371040723981904</v>
      </c>
      <c r="L430" s="16"/>
      <c r="M430" s="16">
        <v>0.59868421052631604</v>
      </c>
      <c r="N430" s="16">
        <v>0.61</v>
      </c>
      <c r="O430" s="16">
        <v>0.65</v>
      </c>
      <c r="P430" s="16">
        <v>0.625</v>
      </c>
      <c r="Q430" s="16"/>
      <c r="R430" s="16">
        <v>0.57199999999999995</v>
      </c>
      <c r="S430" s="16">
        <v>0.65432098765432101</v>
      </c>
      <c r="T430" s="16">
        <v>0.62745098039215697</v>
      </c>
      <c r="U430" s="16">
        <v>0.75</v>
      </c>
      <c r="V430" s="16"/>
      <c r="W430" s="16">
        <v>0.337837837837838</v>
      </c>
      <c r="X430" s="16">
        <v>0.71134020618556704</v>
      </c>
      <c r="Y430" s="16">
        <v>0.71153846153846201</v>
      </c>
      <c r="Z430" s="16">
        <v>0.69565217391304301</v>
      </c>
      <c r="AA430" s="16">
        <v>0.64864864864864902</v>
      </c>
      <c r="AB430" s="16">
        <v>0.61224489795918402</v>
      </c>
      <c r="AC430" s="16">
        <v>0.65306122448979598</v>
      </c>
      <c r="AD430" s="16">
        <v>0.66666666666666696</v>
      </c>
      <c r="AE430" s="16">
        <v>0.628571428571429</v>
      </c>
      <c r="AF430" s="16">
        <v>0.46428571428571402</v>
      </c>
      <c r="AG430" s="16">
        <v>0.55000000000000004</v>
      </c>
      <c r="AH430" s="16">
        <v>1</v>
      </c>
      <c r="AI430" s="16"/>
      <c r="AJ430" s="16">
        <v>0.68656716417910402</v>
      </c>
      <c r="AK430" s="16">
        <v>0.61333333333333295</v>
      </c>
      <c r="AL430" s="16">
        <v>0.56321839080459801</v>
      </c>
      <c r="AM430" s="16">
        <v>0.54255319148936199</v>
      </c>
      <c r="AN430" s="16">
        <v>0.55555555555555602</v>
      </c>
      <c r="AO430" s="16"/>
      <c r="AP430" s="16">
        <v>0.599447513812155</v>
      </c>
      <c r="AQ430" s="16">
        <v>0.63200000000000001</v>
      </c>
      <c r="AR430" s="16">
        <v>0.66666666666666696</v>
      </c>
      <c r="AS430" s="16"/>
      <c r="AT430" s="16">
        <v>0.61363636363636398</v>
      </c>
      <c r="AU430" s="16">
        <v>0.62700964630225098</v>
      </c>
      <c r="AV430" s="16">
        <v>0.57777777777777795</v>
      </c>
      <c r="AW430" s="16">
        <v>0.4</v>
      </c>
      <c r="AX430" s="16"/>
      <c r="AY430" s="16">
        <v>0.67567567567567599</v>
      </c>
      <c r="AZ430" s="16">
        <v>0.60509554140127397</v>
      </c>
      <c r="BA430" s="16"/>
      <c r="BB430" s="16">
        <v>0.44444444444444398</v>
      </c>
      <c r="BC430" s="16">
        <v>0.59523809523809501</v>
      </c>
      <c r="BD430" s="16">
        <v>0.63862928348909698</v>
      </c>
      <c r="BE430" s="16">
        <v>0.58208955223880599</v>
      </c>
      <c r="BF430" s="16"/>
      <c r="BG430" s="16">
        <v>0.70967741935483897</v>
      </c>
      <c r="BH430" s="16">
        <v>0.60816326530612197</v>
      </c>
      <c r="BI430" s="16">
        <v>0.58783783783783805</v>
      </c>
      <c r="BJ430" s="16">
        <v>0.565217391304348</v>
      </c>
      <c r="BK430" s="16">
        <v>0.592592592592593</v>
      </c>
      <c r="BL430" s="16">
        <v>0.33333333333333298</v>
      </c>
    </row>
    <row r="431" spans="2:64" x14ac:dyDescent="0.35">
      <c r="B431" t="s">
        <v>153</v>
      </c>
      <c r="C431" s="16">
        <v>0.41535433070866101</v>
      </c>
      <c r="D431" s="16">
        <v>0.44827586206896602</v>
      </c>
      <c r="E431" s="16">
        <v>0.359375</v>
      </c>
      <c r="F431" s="16">
        <v>0.44680851063829802</v>
      </c>
      <c r="G431" s="16">
        <v>0.35582822085889598</v>
      </c>
      <c r="H431" s="16">
        <v>0.474683544303797</v>
      </c>
      <c r="I431" s="16"/>
      <c r="J431" s="16">
        <v>0.44055944055944102</v>
      </c>
      <c r="K431" s="16">
        <v>0.38009049773755699</v>
      </c>
      <c r="L431" s="16"/>
      <c r="M431" s="16">
        <v>0.43421052631578899</v>
      </c>
      <c r="N431" s="16">
        <v>0.36</v>
      </c>
      <c r="O431" s="16">
        <v>0.35</v>
      </c>
      <c r="P431" s="16">
        <v>0.52500000000000002</v>
      </c>
      <c r="Q431" s="16"/>
      <c r="R431" s="16">
        <v>0.42</v>
      </c>
      <c r="S431" s="16">
        <v>0.30864197530864201</v>
      </c>
      <c r="T431" s="16">
        <v>0.48366013071895397</v>
      </c>
      <c r="U431" s="16">
        <v>0.29166666666666702</v>
      </c>
      <c r="V431" s="16"/>
      <c r="W431" s="16">
        <v>0.22972972972972999</v>
      </c>
      <c r="X431" s="16">
        <v>0.49484536082474201</v>
      </c>
      <c r="Y431" s="16">
        <v>0.42307692307692302</v>
      </c>
      <c r="Z431" s="16">
        <v>0.5</v>
      </c>
      <c r="AA431" s="16">
        <v>0.37837837837837801</v>
      </c>
      <c r="AB431" s="16">
        <v>0.36734693877551</v>
      </c>
      <c r="AC431" s="16">
        <v>0.38775510204081598</v>
      </c>
      <c r="AD431" s="16">
        <v>0.61111111111111105</v>
      </c>
      <c r="AE431" s="16">
        <v>0.54285714285714304</v>
      </c>
      <c r="AF431" s="16">
        <v>0.32142857142857101</v>
      </c>
      <c r="AG431" s="16">
        <v>0.45</v>
      </c>
      <c r="AH431" s="16">
        <v>0.66666666666666696</v>
      </c>
      <c r="AI431" s="16"/>
      <c r="AJ431" s="16">
        <v>0.462686567164179</v>
      </c>
      <c r="AK431" s="16">
        <v>0.45333333333333298</v>
      </c>
      <c r="AL431" s="16">
        <v>0.37931034482758602</v>
      </c>
      <c r="AM431" s="16">
        <v>0.40425531914893598</v>
      </c>
      <c r="AN431" s="16">
        <v>0.55555555555555602</v>
      </c>
      <c r="AO431" s="16"/>
      <c r="AP431" s="16">
        <v>0.41436464088397801</v>
      </c>
      <c r="AQ431" s="16">
        <v>0.432</v>
      </c>
      <c r="AR431" s="16">
        <v>0.33333333333333298</v>
      </c>
      <c r="AS431" s="16"/>
      <c r="AT431" s="16">
        <v>0.32575757575757602</v>
      </c>
      <c r="AU431" s="16">
        <v>0.45016077170418001</v>
      </c>
      <c r="AV431" s="16">
        <v>0.46666666666666701</v>
      </c>
      <c r="AW431" s="16">
        <v>0.35</v>
      </c>
      <c r="AX431" s="16"/>
      <c r="AY431" s="16">
        <v>0.37837837837837801</v>
      </c>
      <c r="AZ431" s="16">
        <v>0.418259023354565</v>
      </c>
      <c r="BA431" s="16"/>
      <c r="BB431" s="16">
        <v>0.33333333333333298</v>
      </c>
      <c r="BC431" s="16">
        <v>0.41666666666666702</v>
      </c>
      <c r="BD431" s="16">
        <v>0.43925233644859801</v>
      </c>
      <c r="BE431" s="16">
        <v>0.34328358208955201</v>
      </c>
      <c r="BF431" s="16"/>
      <c r="BG431" s="16">
        <v>0.532258064516129</v>
      </c>
      <c r="BH431" s="16">
        <v>0.38775510204081598</v>
      </c>
      <c r="BI431" s="16">
        <v>0.42567567567567599</v>
      </c>
      <c r="BJ431" s="16">
        <v>0.30434782608695699</v>
      </c>
      <c r="BK431" s="16">
        <v>0.407407407407407</v>
      </c>
      <c r="BL431" s="16">
        <v>0.66666666666666696</v>
      </c>
    </row>
    <row r="432" spans="2:64" x14ac:dyDescent="0.35">
      <c r="B432" t="s">
        <v>152</v>
      </c>
      <c r="C432" s="16">
        <v>0.38976377952755897</v>
      </c>
      <c r="D432" s="16">
        <v>0.51724137931034497</v>
      </c>
      <c r="E432" s="16">
        <v>0.515625</v>
      </c>
      <c r="F432" s="16">
        <v>0.40425531914893598</v>
      </c>
      <c r="G432" s="16">
        <v>0.380368098159509</v>
      </c>
      <c r="H432" s="16">
        <v>0.316455696202532</v>
      </c>
      <c r="I432" s="16"/>
      <c r="J432" s="16">
        <v>0.41608391608391598</v>
      </c>
      <c r="K432" s="16">
        <v>0.35294117647058798</v>
      </c>
      <c r="L432" s="16"/>
      <c r="M432" s="16">
        <v>0.40131578947368401</v>
      </c>
      <c r="N432" s="16">
        <v>0.34</v>
      </c>
      <c r="O432" s="16">
        <v>0.43333333333333302</v>
      </c>
      <c r="P432" s="16">
        <v>0.4</v>
      </c>
      <c r="Q432" s="16"/>
      <c r="R432" s="16">
        <v>0.42</v>
      </c>
      <c r="S432" s="16">
        <v>0.39506172839506198</v>
      </c>
      <c r="T432" s="16">
        <v>0.34640522875816998</v>
      </c>
      <c r="U432" s="16">
        <v>0.33333333333333298</v>
      </c>
      <c r="V432" s="16"/>
      <c r="W432" s="16">
        <v>0.37837837837837801</v>
      </c>
      <c r="X432" s="16">
        <v>0.38144329896907198</v>
      </c>
      <c r="Y432" s="16">
        <v>0.42307692307692302</v>
      </c>
      <c r="Z432" s="16">
        <v>0.39130434782608697</v>
      </c>
      <c r="AA432" s="16">
        <v>0.40540540540540498</v>
      </c>
      <c r="AB432" s="16">
        <v>0.34693877551020402</v>
      </c>
      <c r="AC432" s="16">
        <v>0.36734693877551</v>
      </c>
      <c r="AD432" s="16">
        <v>0.61111111111111105</v>
      </c>
      <c r="AE432" s="16">
        <v>0.48571428571428599</v>
      </c>
      <c r="AF432" s="16">
        <v>0.214285714285714</v>
      </c>
      <c r="AG432" s="16">
        <v>0.45</v>
      </c>
      <c r="AH432" s="16">
        <v>0</v>
      </c>
      <c r="AI432" s="16"/>
      <c r="AJ432" s="16">
        <v>0.38805970149253699</v>
      </c>
      <c r="AK432" s="16">
        <v>0.34666666666666701</v>
      </c>
      <c r="AL432" s="16">
        <v>0.37356321839080497</v>
      </c>
      <c r="AM432" s="16">
        <v>0.36170212765957399</v>
      </c>
      <c r="AN432" s="16">
        <v>0.51851851851851805</v>
      </c>
      <c r="AO432" s="16"/>
      <c r="AP432" s="16">
        <v>0.386740331491713</v>
      </c>
      <c r="AQ432" s="16">
        <v>0.40799999999999997</v>
      </c>
      <c r="AR432" s="16">
        <v>0.33333333333333298</v>
      </c>
      <c r="AS432" s="16"/>
      <c r="AT432" s="16">
        <v>0.40909090909090901</v>
      </c>
      <c r="AU432" s="16">
        <v>0.40192926045016097</v>
      </c>
      <c r="AV432" s="16">
        <v>0.31111111111111101</v>
      </c>
      <c r="AW432" s="16">
        <v>0.25</v>
      </c>
      <c r="AX432" s="16"/>
      <c r="AY432" s="16">
        <v>0.40540540540540498</v>
      </c>
      <c r="AZ432" s="16">
        <v>0.388535031847134</v>
      </c>
      <c r="BA432" s="16"/>
      <c r="BB432" s="16">
        <v>0.47222222222222199</v>
      </c>
      <c r="BC432" s="16">
        <v>0.41666666666666702</v>
      </c>
      <c r="BD432" s="16">
        <v>0.37694704049844202</v>
      </c>
      <c r="BE432" s="16">
        <v>0.37313432835820898</v>
      </c>
      <c r="BF432" s="16"/>
      <c r="BG432" s="16">
        <v>0.38709677419354799</v>
      </c>
      <c r="BH432" s="16">
        <v>0.40408163265306102</v>
      </c>
      <c r="BI432" s="16">
        <v>0.412162162162162</v>
      </c>
      <c r="BJ432" s="16">
        <v>0.30434782608695699</v>
      </c>
      <c r="BK432" s="16">
        <v>0.18518518518518501</v>
      </c>
      <c r="BL432" s="16">
        <v>0.66666666666666696</v>
      </c>
    </row>
    <row r="433" spans="2:64" x14ac:dyDescent="0.35">
      <c r="B433" t="s">
        <v>154</v>
      </c>
      <c r="C433" s="16">
        <v>0.12992125984252001</v>
      </c>
      <c r="D433" s="16">
        <v>0.48275862068965503</v>
      </c>
      <c r="E433" s="16">
        <v>0.15625</v>
      </c>
      <c r="F433" s="16">
        <v>0.10638297872340401</v>
      </c>
      <c r="G433" s="16">
        <v>0.104294478527607</v>
      </c>
      <c r="H433" s="16">
        <v>9.49367088607595E-2</v>
      </c>
      <c r="I433" s="16"/>
      <c r="J433" s="16">
        <v>0.12237762237762199</v>
      </c>
      <c r="K433" s="16">
        <v>0.14027149321266999</v>
      </c>
      <c r="L433" s="16"/>
      <c r="M433" s="16">
        <v>0.12828947368421101</v>
      </c>
      <c r="N433" s="16">
        <v>0.15</v>
      </c>
      <c r="O433" s="16">
        <v>0.1</v>
      </c>
      <c r="P433" s="16">
        <v>0.15</v>
      </c>
      <c r="Q433" s="16"/>
      <c r="R433" s="16">
        <v>0.17599999999999999</v>
      </c>
      <c r="S433" s="16">
        <v>0.12345679012345701</v>
      </c>
      <c r="T433" s="16">
        <v>7.1895424836601302E-2</v>
      </c>
      <c r="U433" s="16">
        <v>4.1666666666666699E-2</v>
      </c>
      <c r="V433" s="16"/>
      <c r="W433" s="16">
        <v>0.121621621621622</v>
      </c>
      <c r="X433" s="16">
        <v>0.10309278350515499</v>
      </c>
      <c r="Y433" s="16">
        <v>0.134615384615385</v>
      </c>
      <c r="Z433" s="16">
        <v>0.15217391304347799</v>
      </c>
      <c r="AA433" s="16">
        <v>0.108108108108108</v>
      </c>
      <c r="AB433" s="16">
        <v>0.14285714285714299</v>
      </c>
      <c r="AC433" s="16">
        <v>0.16326530612244899</v>
      </c>
      <c r="AD433" s="16">
        <v>5.5555555555555601E-2</v>
      </c>
      <c r="AE433" s="16">
        <v>0.2</v>
      </c>
      <c r="AF433" s="16">
        <v>0.107142857142857</v>
      </c>
      <c r="AG433" s="16">
        <v>0.15</v>
      </c>
      <c r="AH433" s="16">
        <v>0</v>
      </c>
      <c r="AI433" s="16"/>
      <c r="AJ433" s="16">
        <v>8.9552238805970102E-2</v>
      </c>
      <c r="AK433" s="16">
        <v>5.3333333333333302E-2</v>
      </c>
      <c r="AL433" s="16">
        <v>0.160919540229885</v>
      </c>
      <c r="AM433" s="16">
        <v>0.12765957446808501</v>
      </c>
      <c r="AN433" s="16">
        <v>0.18518518518518501</v>
      </c>
      <c r="AO433" s="16"/>
      <c r="AP433" s="16">
        <v>0.12983425414364599</v>
      </c>
      <c r="AQ433" s="16">
        <v>0.13600000000000001</v>
      </c>
      <c r="AR433" s="16">
        <v>9.5238095238095205E-2</v>
      </c>
      <c r="AS433" s="16"/>
      <c r="AT433" s="16">
        <v>0.18181818181818199</v>
      </c>
      <c r="AU433" s="16">
        <v>0.10610932475884199</v>
      </c>
      <c r="AV433" s="16">
        <v>0.17777777777777801</v>
      </c>
      <c r="AW433" s="16">
        <v>0.05</v>
      </c>
      <c r="AX433" s="16"/>
      <c r="AY433" s="16">
        <v>0.24324324324324301</v>
      </c>
      <c r="AZ433" s="16">
        <v>0.121019108280255</v>
      </c>
      <c r="BA433" s="16"/>
      <c r="BB433" s="16">
        <v>0.13888888888888901</v>
      </c>
      <c r="BC433" s="16">
        <v>0.16666666666666699</v>
      </c>
      <c r="BD433" s="16">
        <v>0.13395638629283499</v>
      </c>
      <c r="BE433" s="16">
        <v>5.9701492537313397E-2</v>
      </c>
      <c r="BF433" s="16"/>
      <c r="BG433" s="16">
        <v>0.14516129032258099</v>
      </c>
      <c r="BH433" s="16">
        <v>0.14285714285714299</v>
      </c>
      <c r="BI433" s="16">
        <v>0.12837837837837801</v>
      </c>
      <c r="BJ433" s="16">
        <v>4.3478260869565202E-2</v>
      </c>
      <c r="BK433" s="16">
        <v>7.4074074074074098E-2</v>
      </c>
      <c r="BL433" s="16">
        <v>0</v>
      </c>
    </row>
    <row r="434" spans="2:64" x14ac:dyDescent="0.35">
      <c r="B434" t="s">
        <v>156</v>
      </c>
      <c r="C434" s="16">
        <v>4.5275590551181098E-2</v>
      </c>
      <c r="D434" s="16">
        <v>0.24137931034482801</v>
      </c>
      <c r="E434" s="16">
        <v>7.8125E-2</v>
      </c>
      <c r="F434" s="16">
        <v>2.1276595744680899E-2</v>
      </c>
      <c r="G434" s="16">
        <v>3.6809815950920199E-2</v>
      </c>
      <c r="H434" s="16">
        <v>1.8987341772151899E-2</v>
      </c>
      <c r="I434" s="16"/>
      <c r="J434" s="16">
        <v>5.5944055944055902E-2</v>
      </c>
      <c r="K434" s="16">
        <v>3.1674208144796399E-2</v>
      </c>
      <c r="L434" s="16"/>
      <c r="M434" s="16">
        <v>5.9210526315789498E-2</v>
      </c>
      <c r="N434" s="16">
        <v>0.02</v>
      </c>
      <c r="O434" s="16">
        <v>1.6666666666666701E-2</v>
      </c>
      <c r="P434" s="16">
        <v>0.05</v>
      </c>
      <c r="Q434" s="16"/>
      <c r="R434" s="16">
        <v>6.8000000000000005E-2</v>
      </c>
      <c r="S434" s="16">
        <v>1.2345679012345699E-2</v>
      </c>
      <c r="T434" s="16">
        <v>3.2679738562091498E-2</v>
      </c>
      <c r="U434" s="16">
        <v>0</v>
      </c>
      <c r="V434" s="16"/>
      <c r="W434" s="16">
        <v>4.0540540540540501E-2</v>
      </c>
      <c r="X434" s="16">
        <v>3.09278350515464E-2</v>
      </c>
      <c r="Y434" s="16">
        <v>3.8461538461538498E-2</v>
      </c>
      <c r="Z434" s="16">
        <v>0</v>
      </c>
      <c r="AA434" s="16">
        <v>5.4054054054054099E-2</v>
      </c>
      <c r="AB434" s="16">
        <v>4.08163265306122E-2</v>
      </c>
      <c r="AC434" s="16">
        <v>6.1224489795918401E-2</v>
      </c>
      <c r="AD434" s="16">
        <v>5.5555555555555601E-2</v>
      </c>
      <c r="AE434" s="16">
        <v>5.7142857142857099E-2</v>
      </c>
      <c r="AF434" s="16">
        <v>0.107142857142857</v>
      </c>
      <c r="AG434" s="16">
        <v>0.1</v>
      </c>
      <c r="AH434" s="16">
        <v>0</v>
      </c>
      <c r="AI434" s="16"/>
      <c r="AJ434" s="16">
        <v>1.49253731343284E-2</v>
      </c>
      <c r="AK434" s="16">
        <v>2.66666666666667E-2</v>
      </c>
      <c r="AL434" s="16">
        <v>4.0229885057471299E-2</v>
      </c>
      <c r="AM434" s="16">
        <v>8.5106382978723402E-2</v>
      </c>
      <c r="AN434" s="16">
        <v>3.7037037037037E-2</v>
      </c>
      <c r="AO434" s="16"/>
      <c r="AP434" s="16">
        <v>4.1436464088397802E-2</v>
      </c>
      <c r="AQ434" s="16">
        <v>6.4000000000000001E-2</v>
      </c>
      <c r="AR434" s="16">
        <v>0</v>
      </c>
      <c r="AS434" s="16"/>
      <c r="AT434" s="16">
        <v>7.5757575757575803E-3</v>
      </c>
      <c r="AU434" s="16">
        <v>5.1446945337620599E-2</v>
      </c>
      <c r="AV434" s="16">
        <v>0.133333333333333</v>
      </c>
      <c r="AW434" s="16">
        <v>0</v>
      </c>
      <c r="AX434" s="16"/>
      <c r="AY434" s="16">
        <v>5.4054054054054099E-2</v>
      </c>
      <c r="AZ434" s="16">
        <v>4.4585987261146501E-2</v>
      </c>
      <c r="BA434" s="16"/>
      <c r="BB434" s="16">
        <v>0.13888888888888901</v>
      </c>
      <c r="BC434" s="16">
        <v>4.7619047619047603E-2</v>
      </c>
      <c r="BD434" s="16">
        <v>3.4267912772585701E-2</v>
      </c>
      <c r="BE434" s="16">
        <v>4.47761194029851E-2</v>
      </c>
      <c r="BF434" s="16"/>
      <c r="BG434" s="16">
        <v>3.2258064516128997E-2</v>
      </c>
      <c r="BH434" s="16">
        <v>5.7142857142857099E-2</v>
      </c>
      <c r="BI434" s="16">
        <v>3.37837837837838E-2</v>
      </c>
      <c r="BJ434" s="16">
        <v>0</v>
      </c>
      <c r="BK434" s="16">
        <v>3.7037037037037E-2</v>
      </c>
      <c r="BL434" s="16">
        <v>0.33333333333333298</v>
      </c>
    </row>
    <row r="435" spans="2:64" x14ac:dyDescent="0.35">
      <c r="B435" t="s">
        <v>157</v>
      </c>
      <c r="C435" s="16">
        <v>4.33070866141732E-2</v>
      </c>
      <c r="D435" s="16">
        <v>0.20689655172413801</v>
      </c>
      <c r="E435" s="16">
        <v>0.140625</v>
      </c>
      <c r="F435" s="16">
        <v>3.1914893617021302E-2</v>
      </c>
      <c r="G435" s="16">
        <v>1.84049079754601E-2</v>
      </c>
      <c r="H435" s="16">
        <v>6.3291139240506302E-3</v>
      </c>
      <c r="I435" s="16"/>
      <c r="J435" s="16">
        <v>3.4965034965035002E-2</v>
      </c>
      <c r="K435" s="16">
        <v>4.9773755656108601E-2</v>
      </c>
      <c r="L435" s="16"/>
      <c r="M435" s="16">
        <v>4.9342105263157902E-2</v>
      </c>
      <c r="N435" s="16">
        <v>0.03</v>
      </c>
      <c r="O435" s="16">
        <v>3.3333333333333298E-2</v>
      </c>
      <c r="P435" s="16">
        <v>0.05</v>
      </c>
      <c r="Q435" s="16"/>
      <c r="R435" s="16">
        <v>7.1999999999999995E-2</v>
      </c>
      <c r="S435" s="16">
        <v>2.4691358024691398E-2</v>
      </c>
      <c r="T435" s="16">
        <v>6.5359477124183E-3</v>
      </c>
      <c r="U435" s="16">
        <v>4.1666666666666699E-2</v>
      </c>
      <c r="V435" s="16"/>
      <c r="W435" s="16">
        <v>0.108108108108108</v>
      </c>
      <c r="X435" s="16">
        <v>4.1237113402061903E-2</v>
      </c>
      <c r="Y435" s="16">
        <v>1.9230769230769201E-2</v>
      </c>
      <c r="Z435" s="16">
        <v>0</v>
      </c>
      <c r="AA435" s="16">
        <v>5.4054054054054099E-2</v>
      </c>
      <c r="AB435" s="16">
        <v>0</v>
      </c>
      <c r="AC435" s="16">
        <v>4.08163265306122E-2</v>
      </c>
      <c r="AD435" s="16">
        <v>0</v>
      </c>
      <c r="AE435" s="16">
        <v>2.8571428571428598E-2</v>
      </c>
      <c r="AF435" s="16">
        <v>3.5714285714285698E-2</v>
      </c>
      <c r="AG435" s="16">
        <v>0.15</v>
      </c>
      <c r="AH435" s="16">
        <v>0</v>
      </c>
      <c r="AI435" s="16"/>
      <c r="AJ435" s="16">
        <v>2.9850746268656699E-2</v>
      </c>
      <c r="AK435" s="16">
        <v>0.04</v>
      </c>
      <c r="AL435" s="16">
        <v>4.0229885057471299E-2</v>
      </c>
      <c r="AM435" s="16">
        <v>7.4468085106383003E-2</v>
      </c>
      <c r="AN435" s="16">
        <v>7.4074074074074098E-2</v>
      </c>
      <c r="AO435" s="16"/>
      <c r="AP435" s="16">
        <v>4.6961325966850799E-2</v>
      </c>
      <c r="AQ435" s="16">
        <v>0.04</v>
      </c>
      <c r="AR435" s="16">
        <v>0</v>
      </c>
      <c r="AS435" s="16"/>
      <c r="AT435" s="16">
        <v>2.27272727272727E-2</v>
      </c>
      <c r="AU435" s="16">
        <v>3.8585209003215402E-2</v>
      </c>
      <c r="AV435" s="16">
        <v>0.155555555555556</v>
      </c>
      <c r="AW435" s="16">
        <v>0</v>
      </c>
      <c r="AX435" s="16"/>
      <c r="AY435" s="16">
        <v>0.18918918918918901</v>
      </c>
      <c r="AZ435" s="16">
        <v>3.1847133757961797E-2</v>
      </c>
      <c r="BA435" s="16"/>
      <c r="BB435" s="16">
        <v>0.13888888888888901</v>
      </c>
      <c r="BC435" s="16">
        <v>5.95238095238095E-2</v>
      </c>
      <c r="BD435" s="16">
        <v>3.7383177570093497E-2</v>
      </c>
      <c r="BE435" s="16">
        <v>0</v>
      </c>
      <c r="BF435" s="16"/>
      <c r="BG435" s="16">
        <v>6.4516129032258104E-2</v>
      </c>
      <c r="BH435" s="16">
        <v>3.6734693877551003E-2</v>
      </c>
      <c r="BI435" s="16">
        <v>4.72972972972973E-2</v>
      </c>
      <c r="BJ435" s="16">
        <v>8.6956521739130405E-2</v>
      </c>
      <c r="BK435" s="16">
        <v>0</v>
      </c>
      <c r="BL435" s="16">
        <v>0</v>
      </c>
    </row>
    <row r="436" spans="2:64" x14ac:dyDescent="0.35">
      <c r="B436" t="s">
        <v>155</v>
      </c>
      <c r="C436" s="16">
        <v>4.33070866141732E-2</v>
      </c>
      <c r="D436" s="16">
        <v>0.20689655172413801</v>
      </c>
      <c r="E436" s="16">
        <v>0.109375</v>
      </c>
      <c r="F436" s="16">
        <v>4.2553191489361701E-2</v>
      </c>
      <c r="G436" s="16">
        <v>1.22699386503067E-2</v>
      </c>
      <c r="H436" s="16">
        <v>1.8987341772151899E-2</v>
      </c>
      <c r="I436" s="16"/>
      <c r="J436" s="16">
        <v>5.5944055944055902E-2</v>
      </c>
      <c r="K436" s="16">
        <v>2.7149321266968299E-2</v>
      </c>
      <c r="L436" s="16"/>
      <c r="M436" s="16">
        <v>4.9342105263157902E-2</v>
      </c>
      <c r="N436" s="16">
        <v>0</v>
      </c>
      <c r="O436" s="16">
        <v>0.1</v>
      </c>
      <c r="P436" s="16">
        <v>2.5000000000000001E-2</v>
      </c>
      <c r="Q436" s="16"/>
      <c r="R436" s="16">
        <v>6.8000000000000005E-2</v>
      </c>
      <c r="S436" s="16">
        <v>3.7037037037037E-2</v>
      </c>
      <c r="T436" s="16">
        <v>1.30718954248366E-2</v>
      </c>
      <c r="U436" s="16">
        <v>0</v>
      </c>
      <c r="V436" s="16"/>
      <c r="W436" s="16">
        <v>9.45945945945946E-2</v>
      </c>
      <c r="X436" s="16">
        <v>3.09278350515464E-2</v>
      </c>
      <c r="Y436" s="16">
        <v>1.9230769230769201E-2</v>
      </c>
      <c r="Z436" s="16">
        <v>2.1739130434782601E-2</v>
      </c>
      <c r="AA436" s="16">
        <v>2.7027027027027001E-2</v>
      </c>
      <c r="AB436" s="16">
        <v>2.04081632653061E-2</v>
      </c>
      <c r="AC436" s="16">
        <v>2.04081632653061E-2</v>
      </c>
      <c r="AD436" s="16">
        <v>5.5555555555555601E-2</v>
      </c>
      <c r="AE436" s="16">
        <v>5.7142857142857099E-2</v>
      </c>
      <c r="AF436" s="16">
        <v>7.1428571428571397E-2</v>
      </c>
      <c r="AG436" s="16">
        <v>0.1</v>
      </c>
      <c r="AH436" s="16">
        <v>0</v>
      </c>
      <c r="AI436" s="16"/>
      <c r="AJ436" s="16">
        <v>5.9701492537313397E-2</v>
      </c>
      <c r="AK436" s="16">
        <v>2.66666666666667E-2</v>
      </c>
      <c r="AL436" s="16">
        <v>1.72413793103448E-2</v>
      </c>
      <c r="AM436" s="16">
        <v>8.5106382978723402E-2</v>
      </c>
      <c r="AN436" s="16">
        <v>7.4074074074074098E-2</v>
      </c>
      <c r="AO436" s="16"/>
      <c r="AP436" s="16">
        <v>3.5911602209944701E-2</v>
      </c>
      <c r="AQ436" s="16">
        <v>6.4000000000000001E-2</v>
      </c>
      <c r="AR436" s="16">
        <v>4.7619047619047603E-2</v>
      </c>
      <c r="AS436" s="16"/>
      <c r="AT436" s="16">
        <v>6.0606060606060601E-2</v>
      </c>
      <c r="AU436" s="16">
        <v>3.53697749196141E-2</v>
      </c>
      <c r="AV436" s="16">
        <v>6.6666666666666693E-2</v>
      </c>
      <c r="AW436" s="16">
        <v>0</v>
      </c>
      <c r="AX436" s="16"/>
      <c r="AY436" s="16">
        <v>0.108108108108108</v>
      </c>
      <c r="AZ436" s="16">
        <v>3.8216560509554097E-2</v>
      </c>
      <c r="BA436" s="16"/>
      <c r="BB436" s="16">
        <v>8.3333333333333301E-2</v>
      </c>
      <c r="BC436" s="16">
        <v>5.95238095238095E-2</v>
      </c>
      <c r="BD436" s="16">
        <v>4.0498442367601202E-2</v>
      </c>
      <c r="BE436" s="16">
        <v>1.49253731343284E-2</v>
      </c>
      <c r="BF436" s="16"/>
      <c r="BG436" s="16">
        <v>6.4516129032258104E-2</v>
      </c>
      <c r="BH436" s="16">
        <v>6.1224489795918401E-2</v>
      </c>
      <c r="BI436" s="16">
        <v>2.0270270270270299E-2</v>
      </c>
      <c r="BJ436" s="16">
        <v>0</v>
      </c>
      <c r="BK436" s="16">
        <v>0</v>
      </c>
      <c r="BL436" s="16">
        <v>0</v>
      </c>
    </row>
    <row r="437" spans="2:64" x14ac:dyDescent="0.35">
      <c r="B437" t="s">
        <v>159</v>
      </c>
      <c r="C437" s="16">
        <v>1.5748031496062999E-2</v>
      </c>
      <c r="D437" s="16">
        <v>0</v>
      </c>
      <c r="E437" s="16">
        <v>1.5625E-2</v>
      </c>
      <c r="F437" s="16">
        <v>2.1276595744680899E-2</v>
      </c>
      <c r="G437" s="16">
        <v>1.84049079754601E-2</v>
      </c>
      <c r="H437" s="16">
        <v>1.26582278481013E-2</v>
      </c>
      <c r="I437" s="16"/>
      <c r="J437" s="16">
        <v>1.7482517482517501E-2</v>
      </c>
      <c r="K437" s="16">
        <v>1.35746606334842E-2</v>
      </c>
      <c r="L437" s="16"/>
      <c r="M437" s="16">
        <v>9.8684210526315801E-3</v>
      </c>
      <c r="N437" s="16">
        <v>0.04</v>
      </c>
      <c r="O437" s="16">
        <v>1.6666666666666701E-2</v>
      </c>
      <c r="P437" s="16">
        <v>0</v>
      </c>
      <c r="Q437" s="16"/>
      <c r="R437" s="16">
        <v>1.6E-2</v>
      </c>
      <c r="S437" s="16">
        <v>1.2345679012345699E-2</v>
      </c>
      <c r="T437" s="16">
        <v>1.9607843137254902E-2</v>
      </c>
      <c r="U437" s="16">
        <v>0</v>
      </c>
      <c r="V437" s="16"/>
      <c r="W437" s="16">
        <v>1.35135135135135E-2</v>
      </c>
      <c r="X437" s="16">
        <v>0</v>
      </c>
      <c r="Y437" s="16">
        <v>0</v>
      </c>
      <c r="Z437" s="16">
        <v>4.3478260869565202E-2</v>
      </c>
      <c r="AA437" s="16">
        <v>5.4054054054054099E-2</v>
      </c>
      <c r="AB437" s="16">
        <v>2.04081632653061E-2</v>
      </c>
      <c r="AC437" s="16">
        <v>0</v>
      </c>
      <c r="AD437" s="16">
        <v>0</v>
      </c>
      <c r="AE437" s="16">
        <v>0</v>
      </c>
      <c r="AF437" s="16">
        <v>7.1428571428571397E-2</v>
      </c>
      <c r="AG437" s="16">
        <v>0</v>
      </c>
      <c r="AH437" s="16">
        <v>0</v>
      </c>
      <c r="AI437" s="16"/>
      <c r="AJ437" s="16">
        <v>1.49253731343284E-2</v>
      </c>
      <c r="AK437" s="16">
        <v>2.66666666666667E-2</v>
      </c>
      <c r="AL437" s="16">
        <v>1.72413793103448E-2</v>
      </c>
      <c r="AM437" s="16">
        <v>2.1276595744680899E-2</v>
      </c>
      <c r="AN437" s="16">
        <v>0</v>
      </c>
      <c r="AO437" s="16"/>
      <c r="AP437" s="16">
        <v>1.38121546961326E-2</v>
      </c>
      <c r="AQ437" s="16">
        <v>2.4E-2</v>
      </c>
      <c r="AR437" s="16">
        <v>0</v>
      </c>
      <c r="AS437" s="16"/>
      <c r="AT437" s="16">
        <v>1.5151515151515201E-2</v>
      </c>
      <c r="AU437" s="16">
        <v>1.2861736334405099E-2</v>
      </c>
      <c r="AV437" s="16">
        <v>2.2222222222222199E-2</v>
      </c>
      <c r="AW437" s="16">
        <v>0.05</v>
      </c>
      <c r="AX437" s="16"/>
      <c r="AY437" s="16">
        <v>2.7027027027027001E-2</v>
      </c>
      <c r="AZ437" s="16">
        <v>1.4861995753715501E-2</v>
      </c>
      <c r="BA437" s="16"/>
      <c r="BB437" s="16">
        <v>0</v>
      </c>
      <c r="BC437" s="16">
        <v>0</v>
      </c>
      <c r="BD437" s="16">
        <v>1.86915887850467E-2</v>
      </c>
      <c r="BE437" s="16">
        <v>2.9850746268656699E-2</v>
      </c>
      <c r="BF437" s="16"/>
      <c r="BG437" s="16">
        <v>0</v>
      </c>
      <c r="BH437" s="16">
        <v>1.6326530612244899E-2</v>
      </c>
      <c r="BI437" s="16">
        <v>2.7027027027027001E-2</v>
      </c>
      <c r="BJ437" s="16">
        <v>0</v>
      </c>
      <c r="BK437" s="16">
        <v>0</v>
      </c>
      <c r="BL437" s="16">
        <v>0</v>
      </c>
    </row>
    <row r="438" spans="2:64" x14ac:dyDescent="0.35">
      <c r="B438" t="s">
        <v>158</v>
      </c>
      <c r="C438" s="16">
        <v>1.3779527559055101E-2</v>
      </c>
      <c r="D438" s="16">
        <v>6.8965517241379296E-2</v>
      </c>
      <c r="E438" s="16">
        <v>4.6875E-2</v>
      </c>
      <c r="F438" s="16">
        <v>0</v>
      </c>
      <c r="G438" s="16">
        <v>6.13496932515337E-3</v>
      </c>
      <c r="H438" s="16">
        <v>6.3291139240506302E-3</v>
      </c>
      <c r="I438" s="16"/>
      <c r="J438" s="16">
        <v>1.04895104895105E-2</v>
      </c>
      <c r="K438" s="16">
        <v>1.8099547511312201E-2</v>
      </c>
      <c r="L438" s="16"/>
      <c r="M438" s="16">
        <v>1.6447368421052599E-2</v>
      </c>
      <c r="N438" s="16">
        <v>0.01</v>
      </c>
      <c r="O438" s="16">
        <v>1.6666666666666701E-2</v>
      </c>
      <c r="P438" s="16">
        <v>0</v>
      </c>
      <c r="Q438" s="16"/>
      <c r="R438" s="16">
        <v>1.6E-2</v>
      </c>
      <c r="S438" s="16">
        <v>1.2345679012345699E-2</v>
      </c>
      <c r="T438" s="16">
        <v>1.30718954248366E-2</v>
      </c>
      <c r="U438" s="16">
        <v>0</v>
      </c>
      <c r="V438" s="16"/>
      <c r="W438" s="16">
        <v>4.0540540540540501E-2</v>
      </c>
      <c r="X438" s="16">
        <v>1.03092783505155E-2</v>
      </c>
      <c r="Y438" s="16">
        <v>0</v>
      </c>
      <c r="Z438" s="16">
        <v>0</v>
      </c>
      <c r="AA438" s="16">
        <v>5.4054054054054099E-2</v>
      </c>
      <c r="AB438" s="16">
        <v>0</v>
      </c>
      <c r="AC438" s="16">
        <v>0</v>
      </c>
      <c r="AD438" s="16">
        <v>0</v>
      </c>
      <c r="AE438" s="16">
        <v>2.8571428571428598E-2</v>
      </c>
      <c r="AF438" s="16">
        <v>0</v>
      </c>
      <c r="AG438" s="16">
        <v>0</v>
      </c>
      <c r="AH438" s="16">
        <v>0</v>
      </c>
      <c r="AI438" s="16"/>
      <c r="AJ438" s="16">
        <v>0</v>
      </c>
      <c r="AK438" s="16">
        <v>0</v>
      </c>
      <c r="AL438" s="16">
        <v>1.72413793103448E-2</v>
      </c>
      <c r="AM438" s="16">
        <v>2.1276595744680899E-2</v>
      </c>
      <c r="AN438" s="16">
        <v>3.7037037037037E-2</v>
      </c>
      <c r="AO438" s="16"/>
      <c r="AP438" s="16">
        <v>1.6574585635359101E-2</v>
      </c>
      <c r="AQ438" s="16">
        <v>8.0000000000000002E-3</v>
      </c>
      <c r="AR438" s="16">
        <v>0</v>
      </c>
      <c r="AS438" s="16"/>
      <c r="AT438" s="16">
        <v>2.27272727272727E-2</v>
      </c>
      <c r="AU438" s="16">
        <v>9.6463022508038593E-3</v>
      </c>
      <c r="AV438" s="16">
        <v>2.2222222222222199E-2</v>
      </c>
      <c r="AW438" s="16">
        <v>0</v>
      </c>
      <c r="AX438" s="16"/>
      <c r="AY438" s="16">
        <v>5.4054054054054099E-2</v>
      </c>
      <c r="AZ438" s="16">
        <v>1.0615711252653899E-2</v>
      </c>
      <c r="BA438" s="16"/>
      <c r="BB438" s="16">
        <v>2.7777777777777801E-2</v>
      </c>
      <c r="BC438" s="16">
        <v>4.7619047619047603E-2</v>
      </c>
      <c r="BD438" s="16">
        <v>6.2305295950155796E-3</v>
      </c>
      <c r="BE438" s="16">
        <v>0</v>
      </c>
      <c r="BF438" s="16"/>
      <c r="BG438" s="16">
        <v>0</v>
      </c>
      <c r="BH438" s="16">
        <v>2.4489795918367301E-2</v>
      </c>
      <c r="BI438" s="16">
        <v>6.7567567567567597E-3</v>
      </c>
      <c r="BJ438" s="16">
        <v>0</v>
      </c>
      <c r="BK438" s="16">
        <v>0</v>
      </c>
      <c r="BL438" s="16">
        <v>0</v>
      </c>
    </row>
    <row r="439" spans="2:64" x14ac:dyDescent="0.35">
      <c r="B439" t="s">
        <v>95</v>
      </c>
      <c r="C439" s="16">
        <v>3.3464566929133903E-2</v>
      </c>
      <c r="D439" s="16">
        <v>3.4482758620689703E-2</v>
      </c>
      <c r="E439" s="16">
        <v>1.5625E-2</v>
      </c>
      <c r="F439" s="16">
        <v>2.1276595744680899E-2</v>
      </c>
      <c r="G439" s="16">
        <v>2.4539877300613501E-2</v>
      </c>
      <c r="H439" s="16">
        <v>5.6962025316455701E-2</v>
      </c>
      <c r="I439" s="16"/>
      <c r="J439" s="16">
        <v>3.1468531468531499E-2</v>
      </c>
      <c r="K439" s="16">
        <v>3.6199095022624403E-2</v>
      </c>
      <c r="L439" s="16"/>
      <c r="M439" s="16">
        <v>1.6447368421052599E-2</v>
      </c>
      <c r="N439" s="16">
        <v>0.04</v>
      </c>
      <c r="O439" s="16">
        <v>0.1</v>
      </c>
      <c r="P439" s="16">
        <v>2.5000000000000001E-2</v>
      </c>
      <c r="Q439" s="16"/>
      <c r="R439" s="16">
        <v>3.5999999999999997E-2</v>
      </c>
      <c r="S439" s="16">
        <v>1.2345679012345699E-2</v>
      </c>
      <c r="T439" s="16">
        <v>4.5751633986928102E-2</v>
      </c>
      <c r="U439" s="16">
        <v>0</v>
      </c>
      <c r="V439" s="16"/>
      <c r="W439" s="16">
        <v>6.7567567567567599E-2</v>
      </c>
      <c r="X439" s="16">
        <v>2.06185567010309E-2</v>
      </c>
      <c r="Y439" s="16">
        <v>9.6153846153846201E-2</v>
      </c>
      <c r="Z439" s="16">
        <v>4.3478260869565202E-2</v>
      </c>
      <c r="AA439" s="16">
        <v>0</v>
      </c>
      <c r="AB439" s="16">
        <v>0</v>
      </c>
      <c r="AC439" s="16">
        <v>2.04081632653061E-2</v>
      </c>
      <c r="AD439" s="16">
        <v>0</v>
      </c>
      <c r="AE439" s="16">
        <v>0</v>
      </c>
      <c r="AF439" s="16">
        <v>3.5714285714285698E-2</v>
      </c>
      <c r="AG439" s="16">
        <v>0.05</v>
      </c>
      <c r="AH439" s="16">
        <v>0</v>
      </c>
      <c r="AI439" s="16"/>
      <c r="AJ439" s="16">
        <v>2.9850746268656699E-2</v>
      </c>
      <c r="AK439" s="16">
        <v>6.6666666666666693E-2</v>
      </c>
      <c r="AL439" s="16">
        <v>1.72413793103448E-2</v>
      </c>
      <c r="AM439" s="16">
        <v>4.2553191489361701E-2</v>
      </c>
      <c r="AN439" s="16">
        <v>3.7037037037037E-2</v>
      </c>
      <c r="AO439" s="16"/>
      <c r="AP439" s="16">
        <v>3.0386740331491701E-2</v>
      </c>
      <c r="AQ439" s="16">
        <v>4.8000000000000001E-2</v>
      </c>
      <c r="AR439" s="16">
        <v>0</v>
      </c>
      <c r="AS439" s="16"/>
      <c r="AT439" s="16">
        <v>1.5151515151515201E-2</v>
      </c>
      <c r="AU439" s="16">
        <v>2.57234726688103E-2</v>
      </c>
      <c r="AV439" s="16">
        <v>6.6666666666666693E-2</v>
      </c>
      <c r="AW439" s="16">
        <v>0.2</v>
      </c>
      <c r="AX439" s="16"/>
      <c r="AY439" s="16">
        <v>2.7027027027027001E-2</v>
      </c>
      <c r="AZ439" s="16">
        <v>3.3970276008492603E-2</v>
      </c>
      <c r="BA439" s="16"/>
      <c r="BB439" s="16">
        <v>0</v>
      </c>
      <c r="BC439" s="16">
        <v>4.7619047619047603E-2</v>
      </c>
      <c r="BD439" s="16">
        <v>2.4922118380062301E-2</v>
      </c>
      <c r="BE439" s="16">
        <v>7.4626865671641798E-2</v>
      </c>
      <c r="BF439" s="16"/>
      <c r="BG439" s="16">
        <v>1.6129032258064498E-2</v>
      </c>
      <c r="BH439" s="16">
        <v>1.6326530612244899E-2</v>
      </c>
      <c r="BI439" s="16">
        <v>5.4054054054054099E-2</v>
      </c>
      <c r="BJ439" s="16">
        <v>0</v>
      </c>
      <c r="BK439" s="16">
        <v>0.148148148148148</v>
      </c>
      <c r="BL439" s="16">
        <v>0</v>
      </c>
    </row>
    <row r="440" spans="2:64" x14ac:dyDescent="0.35">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row>
    <row r="441" spans="2:64" x14ac:dyDescent="0.35">
      <c r="B441" s="5" t="s">
        <v>316</v>
      </c>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row>
    <row r="442" spans="2:64" x14ac:dyDescent="0.35">
      <c r="B442" s="23" t="s">
        <v>640</v>
      </c>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row>
    <row r="443" spans="2:64" x14ac:dyDescent="0.35">
      <c r="B443" t="s">
        <v>152</v>
      </c>
      <c r="C443" s="16">
        <v>0.26293995859213198</v>
      </c>
      <c r="D443" s="16">
        <v>0.28571428571428598</v>
      </c>
      <c r="E443" s="16">
        <v>0.30645161290322598</v>
      </c>
      <c r="F443" s="16">
        <v>0.27777777777777801</v>
      </c>
      <c r="G443" s="16">
        <v>0.29487179487179499</v>
      </c>
      <c r="H443" s="16">
        <v>0.19727891156462601</v>
      </c>
      <c r="I443" s="16"/>
      <c r="J443" s="16">
        <v>0.27205882352941202</v>
      </c>
      <c r="K443" s="16">
        <v>0.25238095238095198</v>
      </c>
      <c r="L443" s="16"/>
      <c r="M443" s="16">
        <v>0.25337837837837801</v>
      </c>
      <c r="N443" s="16">
        <v>0.29347826086956502</v>
      </c>
      <c r="O443" s="16">
        <v>0.28301886792452802</v>
      </c>
      <c r="P443" s="16">
        <v>0.256410256410256</v>
      </c>
      <c r="Q443" s="16"/>
      <c r="R443" s="16">
        <v>0.29957805907173002</v>
      </c>
      <c r="S443" s="16">
        <v>0.265822784810127</v>
      </c>
      <c r="T443" s="16">
        <v>0.20979020979021001</v>
      </c>
      <c r="U443" s="16">
        <v>0.20833333333333301</v>
      </c>
      <c r="V443" s="16"/>
      <c r="W443" s="16">
        <v>0.27941176470588203</v>
      </c>
      <c r="X443" s="16">
        <v>0.231578947368421</v>
      </c>
      <c r="Y443" s="16">
        <v>0.40425531914893598</v>
      </c>
      <c r="Z443" s="16">
        <v>0.26190476190476197</v>
      </c>
      <c r="AA443" s="16">
        <v>0.22857142857142901</v>
      </c>
      <c r="AB443" s="16">
        <v>0.20833333333333301</v>
      </c>
      <c r="AC443" s="16">
        <v>0.22916666666666699</v>
      </c>
      <c r="AD443" s="16">
        <v>0.44444444444444398</v>
      </c>
      <c r="AE443" s="16">
        <v>0.28571428571428598</v>
      </c>
      <c r="AF443" s="16">
        <v>0.12</v>
      </c>
      <c r="AG443" s="16">
        <v>0.31578947368421101</v>
      </c>
      <c r="AH443" s="16">
        <v>0</v>
      </c>
      <c r="AI443" s="16"/>
      <c r="AJ443" s="16">
        <v>0.21875</v>
      </c>
      <c r="AK443" s="16">
        <v>0.25</v>
      </c>
      <c r="AL443" s="16">
        <v>0.24404761904761901</v>
      </c>
      <c r="AM443" s="16">
        <v>0.25</v>
      </c>
      <c r="AN443" s="16">
        <v>0.42307692307692302</v>
      </c>
      <c r="AO443" s="16"/>
      <c r="AP443" s="16">
        <v>0.25722543352601202</v>
      </c>
      <c r="AQ443" s="16">
        <v>0.28448275862069</v>
      </c>
      <c r="AR443" s="16">
        <v>0.238095238095238</v>
      </c>
      <c r="AS443" s="16"/>
      <c r="AT443" s="16">
        <v>0.2734375</v>
      </c>
      <c r="AU443" s="16">
        <v>0.26086956521739102</v>
      </c>
      <c r="AV443" s="16">
        <v>0.24390243902438999</v>
      </c>
      <c r="AW443" s="16">
        <v>0.266666666666667</v>
      </c>
      <c r="AX443" s="16"/>
      <c r="AY443" s="16">
        <v>0.25714285714285701</v>
      </c>
      <c r="AZ443" s="16">
        <v>0.26339285714285698</v>
      </c>
      <c r="BA443" s="16"/>
      <c r="BB443" s="16">
        <v>0.27777777777777801</v>
      </c>
      <c r="BC443" s="16">
        <v>0.26250000000000001</v>
      </c>
      <c r="BD443" s="16">
        <v>0.25407166123778502</v>
      </c>
      <c r="BE443" s="16">
        <v>0.3</v>
      </c>
      <c r="BF443" s="16"/>
      <c r="BG443" s="16">
        <v>0.19672131147541</v>
      </c>
      <c r="BH443" s="16">
        <v>0.28270042194092798</v>
      </c>
      <c r="BI443" s="16">
        <v>0.28676470588235298</v>
      </c>
      <c r="BJ443" s="16">
        <v>0.173913043478261</v>
      </c>
      <c r="BK443" s="16">
        <v>0.173913043478261</v>
      </c>
      <c r="BL443" s="16">
        <v>0.33333333333333298</v>
      </c>
    </row>
    <row r="444" spans="2:64" x14ac:dyDescent="0.35">
      <c r="B444" t="s">
        <v>149</v>
      </c>
      <c r="C444" s="16">
        <v>0.202898550724638</v>
      </c>
      <c r="D444" s="16">
        <v>0.17857142857142899</v>
      </c>
      <c r="E444" s="16">
        <v>0.209677419354839</v>
      </c>
      <c r="F444" s="16">
        <v>0.211111111111111</v>
      </c>
      <c r="G444" s="16">
        <v>0.19230769230769201</v>
      </c>
      <c r="H444" s="16">
        <v>0.210884353741497</v>
      </c>
      <c r="I444" s="16"/>
      <c r="J444" s="16">
        <v>0.19852941176470601</v>
      </c>
      <c r="K444" s="16">
        <v>0.20952380952381</v>
      </c>
      <c r="L444" s="16"/>
      <c r="M444" s="16">
        <v>0.21621621621621601</v>
      </c>
      <c r="N444" s="16">
        <v>0.184782608695652</v>
      </c>
      <c r="O444" s="16">
        <v>0.18867924528301899</v>
      </c>
      <c r="P444" s="16">
        <v>0.17948717948717899</v>
      </c>
      <c r="Q444" s="16"/>
      <c r="R444" s="16">
        <v>0.19831223628691999</v>
      </c>
      <c r="S444" s="16">
        <v>0.164556962025316</v>
      </c>
      <c r="T444" s="16">
        <v>0.20979020979021001</v>
      </c>
      <c r="U444" s="16">
        <v>0.33333333333333298</v>
      </c>
      <c r="V444" s="16"/>
      <c r="W444" s="16">
        <v>0.25</v>
      </c>
      <c r="X444" s="16">
        <v>0.221052631578947</v>
      </c>
      <c r="Y444" s="16">
        <v>6.3829787234042507E-2</v>
      </c>
      <c r="Z444" s="16">
        <v>0.30952380952380998</v>
      </c>
      <c r="AA444" s="16">
        <v>0.114285714285714</v>
      </c>
      <c r="AB444" s="16">
        <v>0.29166666666666702</v>
      </c>
      <c r="AC444" s="16">
        <v>0.104166666666667</v>
      </c>
      <c r="AD444" s="16">
        <v>0.11111111111111099</v>
      </c>
      <c r="AE444" s="16">
        <v>0.17142857142857101</v>
      </c>
      <c r="AF444" s="16">
        <v>0.32</v>
      </c>
      <c r="AG444" s="16">
        <v>0.21052631578947401</v>
      </c>
      <c r="AH444" s="16">
        <v>0.33333333333333298</v>
      </c>
      <c r="AI444" s="16"/>
      <c r="AJ444" s="16">
        <v>0.203125</v>
      </c>
      <c r="AK444" s="16">
        <v>0.13235294117647101</v>
      </c>
      <c r="AL444" s="16">
        <v>0.25</v>
      </c>
      <c r="AM444" s="16">
        <v>0.19318181818181801</v>
      </c>
      <c r="AN444" s="16">
        <v>3.8461538461538498E-2</v>
      </c>
      <c r="AO444" s="16"/>
      <c r="AP444" s="16">
        <v>0.20809248554913301</v>
      </c>
      <c r="AQ444" s="16">
        <v>0.198275862068966</v>
      </c>
      <c r="AR444" s="16">
        <v>0.14285714285714299</v>
      </c>
      <c r="AS444" s="16"/>
      <c r="AT444" s="16">
        <v>0.21875</v>
      </c>
      <c r="AU444" s="16">
        <v>0.214046822742475</v>
      </c>
      <c r="AV444" s="16">
        <v>9.7560975609756101E-2</v>
      </c>
      <c r="AW444" s="16">
        <v>0.133333333333333</v>
      </c>
      <c r="AX444" s="16"/>
      <c r="AY444" s="16">
        <v>0.2</v>
      </c>
      <c r="AZ444" s="16">
        <v>0.203125</v>
      </c>
      <c r="BA444" s="16"/>
      <c r="BB444" s="16">
        <v>0.25</v>
      </c>
      <c r="BC444" s="16">
        <v>0.15</v>
      </c>
      <c r="BD444" s="16">
        <v>0.218241042345277</v>
      </c>
      <c r="BE444" s="16">
        <v>0.16666666666666699</v>
      </c>
      <c r="BF444" s="16"/>
      <c r="BG444" s="16">
        <v>0.16393442622950799</v>
      </c>
      <c r="BH444" s="16">
        <v>0.227848101265823</v>
      </c>
      <c r="BI444" s="16">
        <v>0.16911764705882401</v>
      </c>
      <c r="BJ444" s="16">
        <v>0.173913043478261</v>
      </c>
      <c r="BK444" s="16">
        <v>0.26086956521739102</v>
      </c>
      <c r="BL444" s="16">
        <v>0.33333333333333298</v>
      </c>
    </row>
    <row r="445" spans="2:64" x14ac:dyDescent="0.35">
      <c r="B445" t="s">
        <v>157</v>
      </c>
      <c r="C445" s="16">
        <v>1.8633540372670801E-2</v>
      </c>
      <c r="D445" s="16">
        <v>3.5714285714285698E-2</v>
      </c>
      <c r="E445" s="16">
        <v>3.2258064516128997E-2</v>
      </c>
      <c r="F445" s="16">
        <v>3.3333333333333298E-2</v>
      </c>
      <c r="G445" s="16">
        <v>1.9230769230769201E-2</v>
      </c>
      <c r="H445" s="16">
        <v>0</v>
      </c>
      <c r="I445" s="16"/>
      <c r="J445" s="16">
        <v>1.4705882352941201E-2</v>
      </c>
      <c r="K445" s="16">
        <v>1.9047619047619001E-2</v>
      </c>
      <c r="L445" s="16"/>
      <c r="M445" s="16">
        <v>2.3648648648648601E-2</v>
      </c>
      <c r="N445" s="16">
        <v>1.0869565217391301E-2</v>
      </c>
      <c r="O445" s="16">
        <v>0</v>
      </c>
      <c r="P445" s="16">
        <v>2.5641025641025599E-2</v>
      </c>
      <c r="Q445" s="16"/>
      <c r="R445" s="16">
        <v>2.53164556962025E-2</v>
      </c>
      <c r="S445" s="16">
        <v>2.53164556962025E-2</v>
      </c>
      <c r="T445" s="16">
        <v>0</v>
      </c>
      <c r="U445" s="16">
        <v>4.1666666666666699E-2</v>
      </c>
      <c r="V445" s="16"/>
      <c r="W445" s="16">
        <v>1.4705882352941201E-2</v>
      </c>
      <c r="X445" s="16">
        <v>2.1052631578947399E-2</v>
      </c>
      <c r="Y445" s="16">
        <v>2.1276595744680899E-2</v>
      </c>
      <c r="Z445" s="16">
        <v>0</v>
      </c>
      <c r="AA445" s="16">
        <v>2.8571428571428598E-2</v>
      </c>
      <c r="AB445" s="16">
        <v>0</v>
      </c>
      <c r="AC445" s="16">
        <v>2.0833333333333301E-2</v>
      </c>
      <c r="AD445" s="16">
        <v>0</v>
      </c>
      <c r="AE445" s="16">
        <v>2.8571428571428598E-2</v>
      </c>
      <c r="AF445" s="16">
        <v>0</v>
      </c>
      <c r="AG445" s="16">
        <v>0.105263157894737</v>
      </c>
      <c r="AH445" s="16">
        <v>0</v>
      </c>
      <c r="AI445" s="16"/>
      <c r="AJ445" s="16">
        <v>0</v>
      </c>
      <c r="AK445" s="16">
        <v>2.9411764705882401E-2</v>
      </c>
      <c r="AL445" s="16">
        <v>1.1904761904761901E-2</v>
      </c>
      <c r="AM445" s="16">
        <v>3.4090909090909102E-2</v>
      </c>
      <c r="AN445" s="16">
        <v>3.8461538461538498E-2</v>
      </c>
      <c r="AO445" s="16"/>
      <c r="AP445" s="16">
        <v>2.6011560693641599E-2</v>
      </c>
      <c r="AQ445" s="16">
        <v>0</v>
      </c>
      <c r="AR445" s="16">
        <v>0</v>
      </c>
      <c r="AS445" s="16"/>
      <c r="AT445" s="16">
        <v>1.5625E-2</v>
      </c>
      <c r="AU445" s="16">
        <v>1.6722408026755901E-2</v>
      </c>
      <c r="AV445" s="16">
        <v>4.8780487804878099E-2</v>
      </c>
      <c r="AW445" s="16">
        <v>0</v>
      </c>
      <c r="AX445" s="16"/>
      <c r="AY445" s="16">
        <v>8.5714285714285701E-2</v>
      </c>
      <c r="AZ445" s="16">
        <v>1.33928571428571E-2</v>
      </c>
      <c r="BA445" s="16"/>
      <c r="BB445" s="16">
        <v>2.7777777777777801E-2</v>
      </c>
      <c r="BC445" s="16">
        <v>2.5000000000000001E-2</v>
      </c>
      <c r="BD445" s="16">
        <v>1.9543973941368101E-2</v>
      </c>
      <c r="BE445" s="16">
        <v>0</v>
      </c>
      <c r="BF445" s="16"/>
      <c r="BG445" s="16">
        <v>3.2786885245901599E-2</v>
      </c>
      <c r="BH445" s="16">
        <v>1.26582278481013E-2</v>
      </c>
      <c r="BI445" s="16">
        <v>1.4705882352941201E-2</v>
      </c>
      <c r="BJ445" s="16">
        <v>8.6956521739130405E-2</v>
      </c>
      <c r="BK445" s="16">
        <v>0</v>
      </c>
      <c r="BL445" s="16">
        <v>0</v>
      </c>
    </row>
    <row r="446" spans="2:64" x14ac:dyDescent="0.35">
      <c r="B446" t="s">
        <v>158</v>
      </c>
      <c r="C446" s="16">
        <v>4.1407867494824002E-3</v>
      </c>
      <c r="D446" s="16">
        <v>0</v>
      </c>
      <c r="E446" s="16">
        <v>0</v>
      </c>
      <c r="F446" s="16">
        <v>0</v>
      </c>
      <c r="G446" s="16">
        <v>6.41025641025641E-3</v>
      </c>
      <c r="H446" s="16">
        <v>6.8027210884353704E-3</v>
      </c>
      <c r="I446" s="16"/>
      <c r="J446" s="16">
        <v>3.6764705882352902E-3</v>
      </c>
      <c r="K446" s="16">
        <v>4.7619047619047597E-3</v>
      </c>
      <c r="L446" s="16"/>
      <c r="M446" s="16">
        <v>3.3783783783783799E-3</v>
      </c>
      <c r="N446" s="16">
        <v>0</v>
      </c>
      <c r="O446" s="16">
        <v>1.88679245283019E-2</v>
      </c>
      <c r="P446" s="16">
        <v>0</v>
      </c>
      <c r="Q446" s="16"/>
      <c r="R446" s="16">
        <v>0</v>
      </c>
      <c r="S446" s="16">
        <v>0</v>
      </c>
      <c r="T446" s="16">
        <v>1.3986013986014E-2</v>
      </c>
      <c r="U446" s="16">
        <v>0</v>
      </c>
      <c r="V446" s="16"/>
      <c r="W446" s="16">
        <v>0</v>
      </c>
      <c r="X446" s="16">
        <v>1.05263157894737E-2</v>
      </c>
      <c r="Y446" s="16">
        <v>0</v>
      </c>
      <c r="Z446" s="16">
        <v>0</v>
      </c>
      <c r="AA446" s="16">
        <v>2.8571428571428598E-2</v>
      </c>
      <c r="AB446" s="16">
        <v>0</v>
      </c>
      <c r="AC446" s="16">
        <v>0</v>
      </c>
      <c r="AD446" s="16">
        <v>0</v>
      </c>
      <c r="AE446" s="16">
        <v>0</v>
      </c>
      <c r="AF446" s="16">
        <v>0</v>
      </c>
      <c r="AG446" s="16">
        <v>0</v>
      </c>
      <c r="AH446" s="16">
        <v>0</v>
      </c>
      <c r="AI446" s="16"/>
      <c r="AJ446" s="16">
        <v>0</v>
      </c>
      <c r="AK446" s="16">
        <v>0</v>
      </c>
      <c r="AL446" s="16">
        <v>5.9523809523809503E-3</v>
      </c>
      <c r="AM446" s="16">
        <v>0</v>
      </c>
      <c r="AN446" s="16">
        <v>0</v>
      </c>
      <c r="AO446" s="16"/>
      <c r="AP446" s="16">
        <v>5.78034682080925E-3</v>
      </c>
      <c r="AQ446" s="16">
        <v>0</v>
      </c>
      <c r="AR446" s="16">
        <v>0</v>
      </c>
      <c r="AS446" s="16"/>
      <c r="AT446" s="16">
        <v>0</v>
      </c>
      <c r="AU446" s="16">
        <v>6.6889632107023402E-3</v>
      </c>
      <c r="AV446" s="16">
        <v>0</v>
      </c>
      <c r="AW446" s="16">
        <v>0</v>
      </c>
      <c r="AX446" s="16"/>
      <c r="AY446" s="16">
        <v>0</v>
      </c>
      <c r="AZ446" s="16">
        <v>4.4642857142857097E-3</v>
      </c>
      <c r="BA446" s="16"/>
      <c r="BB446" s="16">
        <v>0</v>
      </c>
      <c r="BC446" s="16">
        <v>2.5000000000000001E-2</v>
      </c>
      <c r="BD446" s="16">
        <v>0</v>
      </c>
      <c r="BE446" s="16">
        <v>0</v>
      </c>
      <c r="BF446" s="16"/>
      <c r="BG446" s="16">
        <v>0</v>
      </c>
      <c r="BH446" s="16">
        <v>4.2194092827004199E-3</v>
      </c>
      <c r="BI446" s="16">
        <v>7.3529411764705899E-3</v>
      </c>
      <c r="BJ446" s="16">
        <v>0</v>
      </c>
      <c r="BK446" s="16">
        <v>0</v>
      </c>
      <c r="BL446" s="16">
        <v>0</v>
      </c>
    </row>
    <row r="447" spans="2:64" x14ac:dyDescent="0.35">
      <c r="B447" t="s">
        <v>150</v>
      </c>
      <c r="C447" s="16">
        <v>0.11387163561076601</v>
      </c>
      <c r="D447" s="16">
        <v>3.5714285714285698E-2</v>
      </c>
      <c r="E447" s="16">
        <v>6.4516129032258104E-2</v>
      </c>
      <c r="F447" s="16">
        <v>0.14444444444444399</v>
      </c>
      <c r="G447" s="16">
        <v>0.108974358974359</v>
      </c>
      <c r="H447" s="16">
        <v>0.136054421768707</v>
      </c>
      <c r="I447" s="16"/>
      <c r="J447" s="16">
        <v>0.11764705882352899</v>
      </c>
      <c r="K447" s="16">
        <v>0.10952380952381</v>
      </c>
      <c r="L447" s="16"/>
      <c r="M447" s="16">
        <v>0.11824324324324299</v>
      </c>
      <c r="N447" s="16">
        <v>0.108695652173913</v>
      </c>
      <c r="O447" s="16">
        <v>7.5471698113207503E-2</v>
      </c>
      <c r="P447" s="16">
        <v>0.102564102564103</v>
      </c>
      <c r="Q447" s="16"/>
      <c r="R447" s="16">
        <v>0.113924050632911</v>
      </c>
      <c r="S447" s="16">
        <v>0.126582278481013</v>
      </c>
      <c r="T447" s="16">
        <v>0.11888111888111901</v>
      </c>
      <c r="U447" s="16">
        <v>4.1666666666666699E-2</v>
      </c>
      <c r="V447" s="16"/>
      <c r="W447" s="16">
        <v>0.10294117647058799</v>
      </c>
      <c r="X447" s="16">
        <v>8.42105263157895E-2</v>
      </c>
      <c r="Y447" s="16">
        <v>4.2553191489361701E-2</v>
      </c>
      <c r="Z447" s="16">
        <v>4.7619047619047603E-2</v>
      </c>
      <c r="AA447" s="16">
        <v>0.14285714285714299</v>
      </c>
      <c r="AB447" s="16">
        <v>0.16666666666666699</v>
      </c>
      <c r="AC447" s="16">
        <v>0.16666666666666699</v>
      </c>
      <c r="AD447" s="16">
        <v>0</v>
      </c>
      <c r="AE447" s="16">
        <v>0.14285714285714299</v>
      </c>
      <c r="AF447" s="16">
        <v>0.24</v>
      </c>
      <c r="AG447" s="16">
        <v>0.21052631578947401</v>
      </c>
      <c r="AH447" s="16">
        <v>0</v>
      </c>
      <c r="AI447" s="16"/>
      <c r="AJ447" s="16">
        <v>0.15625</v>
      </c>
      <c r="AK447" s="16">
        <v>0.11764705882352899</v>
      </c>
      <c r="AL447" s="16">
        <v>0.113095238095238</v>
      </c>
      <c r="AM447" s="16">
        <v>0.11363636363636399</v>
      </c>
      <c r="AN447" s="16">
        <v>0.115384615384615</v>
      </c>
      <c r="AO447" s="16"/>
      <c r="AP447" s="16">
        <v>0.106936416184971</v>
      </c>
      <c r="AQ447" s="16">
        <v>0.12931034482758599</v>
      </c>
      <c r="AR447" s="16">
        <v>0.14285714285714299</v>
      </c>
      <c r="AS447" s="16"/>
      <c r="AT447" s="16">
        <v>9.375E-2</v>
      </c>
      <c r="AU447" s="16">
        <v>0.11371237458194</v>
      </c>
      <c r="AV447" s="16">
        <v>0.17073170731707299</v>
      </c>
      <c r="AW447" s="16">
        <v>0.133333333333333</v>
      </c>
      <c r="AX447" s="16"/>
      <c r="AY447" s="16">
        <v>0.17142857142857101</v>
      </c>
      <c r="AZ447" s="16">
        <v>0.109375</v>
      </c>
      <c r="BA447" s="16"/>
      <c r="BB447" s="16">
        <v>0.16666666666666699</v>
      </c>
      <c r="BC447" s="16">
        <v>0.13750000000000001</v>
      </c>
      <c r="BD447" s="16">
        <v>0.11726384364820799</v>
      </c>
      <c r="BE447" s="16">
        <v>3.3333333333333298E-2</v>
      </c>
      <c r="BF447" s="16"/>
      <c r="BG447" s="16">
        <v>0.18032786885245899</v>
      </c>
      <c r="BH447" s="16">
        <v>7.1729957805907199E-2</v>
      </c>
      <c r="BI447" s="16">
        <v>0.13970588235294101</v>
      </c>
      <c r="BJ447" s="16">
        <v>0.217391304347826</v>
      </c>
      <c r="BK447" s="16">
        <v>0.13043478260869601</v>
      </c>
      <c r="BL447" s="16">
        <v>0</v>
      </c>
    </row>
    <row r="448" spans="2:64" x14ac:dyDescent="0.35">
      <c r="B448" t="s">
        <v>153</v>
      </c>
      <c r="C448" s="16">
        <v>3.9337474120082802E-2</v>
      </c>
      <c r="D448" s="16">
        <v>3.5714285714285698E-2</v>
      </c>
      <c r="E448" s="16">
        <v>6.4516129032258104E-2</v>
      </c>
      <c r="F448" s="16">
        <v>4.4444444444444398E-2</v>
      </c>
      <c r="G448" s="16">
        <v>3.8461538461538498E-2</v>
      </c>
      <c r="H448" s="16">
        <v>2.7210884353741499E-2</v>
      </c>
      <c r="I448" s="16"/>
      <c r="J448" s="16">
        <v>4.4117647058823498E-2</v>
      </c>
      <c r="K448" s="16">
        <v>3.3333333333333298E-2</v>
      </c>
      <c r="L448" s="16"/>
      <c r="M448" s="16">
        <v>2.7027027027027001E-2</v>
      </c>
      <c r="N448" s="16">
        <v>7.6086956521739094E-2</v>
      </c>
      <c r="O448" s="16">
        <v>5.6603773584905703E-2</v>
      </c>
      <c r="P448" s="16">
        <v>2.5641025641025599E-2</v>
      </c>
      <c r="Q448" s="16"/>
      <c r="R448" s="16">
        <v>5.0632911392405097E-2</v>
      </c>
      <c r="S448" s="16">
        <v>0</v>
      </c>
      <c r="T448" s="16">
        <v>4.8951048951049E-2</v>
      </c>
      <c r="U448" s="16">
        <v>0</v>
      </c>
      <c r="V448" s="16"/>
      <c r="W448" s="16">
        <v>5.8823529411764698E-2</v>
      </c>
      <c r="X448" s="16">
        <v>2.1052631578947399E-2</v>
      </c>
      <c r="Y448" s="16">
        <v>4.2553191489361701E-2</v>
      </c>
      <c r="Z448" s="16">
        <v>2.3809523809523801E-2</v>
      </c>
      <c r="AA448" s="16">
        <v>2.8571428571428598E-2</v>
      </c>
      <c r="AB448" s="16">
        <v>0</v>
      </c>
      <c r="AC448" s="16">
        <v>6.25E-2</v>
      </c>
      <c r="AD448" s="16">
        <v>5.5555555555555601E-2</v>
      </c>
      <c r="AE448" s="16">
        <v>8.5714285714285701E-2</v>
      </c>
      <c r="AF448" s="16">
        <v>0</v>
      </c>
      <c r="AG448" s="16">
        <v>5.2631578947368397E-2</v>
      </c>
      <c r="AH448" s="16">
        <v>0.33333333333333298</v>
      </c>
      <c r="AI448" s="16"/>
      <c r="AJ448" s="16">
        <v>6.25E-2</v>
      </c>
      <c r="AK448" s="16">
        <v>5.8823529411764698E-2</v>
      </c>
      <c r="AL448" s="16">
        <v>3.5714285714285698E-2</v>
      </c>
      <c r="AM448" s="16">
        <v>1.13636363636364E-2</v>
      </c>
      <c r="AN448" s="16">
        <v>3.8461538461538498E-2</v>
      </c>
      <c r="AO448" s="16"/>
      <c r="AP448" s="16">
        <v>2.8901734104046201E-2</v>
      </c>
      <c r="AQ448" s="16">
        <v>6.8965517241379296E-2</v>
      </c>
      <c r="AR448" s="16">
        <v>4.7619047619047603E-2</v>
      </c>
      <c r="AS448" s="16"/>
      <c r="AT448" s="16">
        <v>1.5625E-2</v>
      </c>
      <c r="AU448" s="16">
        <v>4.0133779264213999E-2</v>
      </c>
      <c r="AV448" s="16">
        <v>9.7560975609756101E-2</v>
      </c>
      <c r="AW448" s="16">
        <v>6.6666666666666693E-2</v>
      </c>
      <c r="AX448" s="16"/>
      <c r="AY448" s="16">
        <v>2.8571428571428598E-2</v>
      </c>
      <c r="AZ448" s="16">
        <v>4.0178571428571397E-2</v>
      </c>
      <c r="BA448" s="16"/>
      <c r="BB448" s="16">
        <v>5.5555555555555601E-2</v>
      </c>
      <c r="BC448" s="16">
        <v>2.5000000000000001E-2</v>
      </c>
      <c r="BD448" s="16">
        <v>4.5602605863192203E-2</v>
      </c>
      <c r="BE448" s="16">
        <v>1.6666666666666701E-2</v>
      </c>
      <c r="BF448" s="16"/>
      <c r="BG448" s="16">
        <v>6.5573770491803296E-2</v>
      </c>
      <c r="BH448" s="16">
        <v>2.9535864978902999E-2</v>
      </c>
      <c r="BI448" s="16">
        <v>4.4117647058823498E-2</v>
      </c>
      <c r="BJ448" s="16">
        <v>0</v>
      </c>
      <c r="BK448" s="16">
        <v>8.6956521739130405E-2</v>
      </c>
      <c r="BL448" s="16">
        <v>0</v>
      </c>
    </row>
    <row r="449" spans="2:64" x14ac:dyDescent="0.35">
      <c r="B449" t="s">
        <v>154</v>
      </c>
      <c r="C449" s="16">
        <v>1.4492753623188401E-2</v>
      </c>
      <c r="D449" s="16">
        <v>0.107142857142857</v>
      </c>
      <c r="E449" s="16">
        <v>0</v>
      </c>
      <c r="F449" s="16">
        <v>2.2222222222222199E-2</v>
      </c>
      <c r="G449" s="16">
        <v>6.41025641025641E-3</v>
      </c>
      <c r="H449" s="16">
        <v>6.8027210884353704E-3</v>
      </c>
      <c r="I449" s="16"/>
      <c r="J449" s="16">
        <v>1.10294117647059E-2</v>
      </c>
      <c r="K449" s="16">
        <v>1.9047619047619001E-2</v>
      </c>
      <c r="L449" s="16"/>
      <c r="M449" s="16">
        <v>1.0135135135135099E-2</v>
      </c>
      <c r="N449" s="16">
        <v>1.0869565217391301E-2</v>
      </c>
      <c r="O449" s="16">
        <v>1.88679245283019E-2</v>
      </c>
      <c r="P449" s="16">
        <v>5.1282051282051301E-2</v>
      </c>
      <c r="Q449" s="16"/>
      <c r="R449" s="16">
        <v>2.1097046413502098E-2</v>
      </c>
      <c r="S449" s="16">
        <v>1.26582278481013E-2</v>
      </c>
      <c r="T449" s="16">
        <v>6.9930069930069904E-3</v>
      </c>
      <c r="U449" s="16">
        <v>0</v>
      </c>
      <c r="V449" s="16"/>
      <c r="W449" s="16">
        <v>4.4117647058823498E-2</v>
      </c>
      <c r="X449" s="16">
        <v>1.05263157894737E-2</v>
      </c>
      <c r="Y449" s="16">
        <v>2.1276595744680899E-2</v>
      </c>
      <c r="Z449" s="16">
        <v>0</v>
      </c>
      <c r="AA449" s="16">
        <v>5.7142857142857099E-2</v>
      </c>
      <c r="AB449" s="16">
        <v>0</v>
      </c>
      <c r="AC449" s="16">
        <v>0</v>
      </c>
      <c r="AD449" s="16">
        <v>0</v>
      </c>
      <c r="AE449" s="16">
        <v>0</v>
      </c>
      <c r="AF449" s="16">
        <v>0</v>
      </c>
      <c r="AG449" s="16">
        <v>0</v>
      </c>
      <c r="AH449" s="16">
        <v>0</v>
      </c>
      <c r="AI449" s="16"/>
      <c r="AJ449" s="16">
        <v>0</v>
      </c>
      <c r="AK449" s="16">
        <v>0</v>
      </c>
      <c r="AL449" s="16">
        <v>2.9761904761904798E-2</v>
      </c>
      <c r="AM449" s="16">
        <v>2.27272727272727E-2</v>
      </c>
      <c r="AN449" s="16">
        <v>0</v>
      </c>
      <c r="AO449" s="16"/>
      <c r="AP449" s="16">
        <v>1.7341040462427699E-2</v>
      </c>
      <c r="AQ449" s="16">
        <v>0</v>
      </c>
      <c r="AR449" s="16">
        <v>4.7619047619047603E-2</v>
      </c>
      <c r="AS449" s="16"/>
      <c r="AT449" s="16">
        <v>3.125E-2</v>
      </c>
      <c r="AU449" s="16">
        <v>3.3444816053511701E-3</v>
      </c>
      <c r="AV449" s="16">
        <v>4.8780487804878099E-2</v>
      </c>
      <c r="AW449" s="16">
        <v>0</v>
      </c>
      <c r="AX449" s="16"/>
      <c r="AY449" s="16">
        <v>2.8571428571428598E-2</v>
      </c>
      <c r="AZ449" s="16">
        <v>1.33928571428571E-2</v>
      </c>
      <c r="BA449" s="16"/>
      <c r="BB449" s="16">
        <v>2.7777777777777801E-2</v>
      </c>
      <c r="BC449" s="16">
        <v>2.5000000000000001E-2</v>
      </c>
      <c r="BD449" s="16">
        <v>1.30293159609121E-2</v>
      </c>
      <c r="BE449" s="16">
        <v>0</v>
      </c>
      <c r="BF449" s="16"/>
      <c r="BG449" s="16">
        <v>1.63934426229508E-2</v>
      </c>
      <c r="BH449" s="16">
        <v>1.68776371308017E-2</v>
      </c>
      <c r="BI449" s="16">
        <v>7.3529411764705899E-3</v>
      </c>
      <c r="BJ449" s="16">
        <v>4.3478260869565202E-2</v>
      </c>
      <c r="BK449" s="16">
        <v>0</v>
      </c>
      <c r="BL449" s="16">
        <v>0</v>
      </c>
    </row>
    <row r="450" spans="2:64" x14ac:dyDescent="0.35">
      <c r="B450" t="s">
        <v>151</v>
      </c>
      <c r="C450" s="16">
        <v>9.3167701863354005E-2</v>
      </c>
      <c r="D450" s="16">
        <v>7.1428571428571397E-2</v>
      </c>
      <c r="E450" s="16">
        <v>0.12903225806451599</v>
      </c>
      <c r="F450" s="16">
        <v>7.7777777777777807E-2</v>
      </c>
      <c r="G450" s="16">
        <v>6.4102564102564097E-2</v>
      </c>
      <c r="H450" s="16">
        <v>0.122448979591837</v>
      </c>
      <c r="I450" s="16"/>
      <c r="J450" s="16">
        <v>8.8235294117647106E-2</v>
      </c>
      <c r="K450" s="16">
        <v>0.1</v>
      </c>
      <c r="L450" s="16"/>
      <c r="M450" s="16">
        <v>8.7837837837837801E-2</v>
      </c>
      <c r="N450" s="16">
        <v>8.6956521739130405E-2</v>
      </c>
      <c r="O450" s="16">
        <v>0.169811320754717</v>
      </c>
      <c r="P450" s="16">
        <v>2.5641025641025599E-2</v>
      </c>
      <c r="Q450" s="16"/>
      <c r="R450" s="16">
        <v>7.1729957805907199E-2</v>
      </c>
      <c r="S450" s="16">
        <v>0.151898734177215</v>
      </c>
      <c r="T450" s="16">
        <v>9.0909090909090898E-2</v>
      </c>
      <c r="U450" s="16">
        <v>0.125</v>
      </c>
      <c r="V450" s="16"/>
      <c r="W450" s="16">
        <v>2.9411764705882401E-2</v>
      </c>
      <c r="X450" s="16">
        <v>0.105263157894737</v>
      </c>
      <c r="Y450" s="16">
        <v>0.10638297872340401</v>
      </c>
      <c r="Z450" s="16">
        <v>0.14285714285714299</v>
      </c>
      <c r="AA450" s="16">
        <v>0.17142857142857101</v>
      </c>
      <c r="AB450" s="16">
        <v>6.25E-2</v>
      </c>
      <c r="AC450" s="16">
        <v>0.104166666666667</v>
      </c>
      <c r="AD450" s="16">
        <v>5.5555555555555601E-2</v>
      </c>
      <c r="AE450" s="16">
        <v>0.114285714285714</v>
      </c>
      <c r="AF450" s="16">
        <v>0.12</v>
      </c>
      <c r="AG450" s="16">
        <v>0</v>
      </c>
      <c r="AH450" s="16">
        <v>0</v>
      </c>
      <c r="AI450" s="16"/>
      <c r="AJ450" s="16">
        <v>9.375E-2</v>
      </c>
      <c r="AK450" s="16">
        <v>7.3529411764705899E-2</v>
      </c>
      <c r="AL450" s="16">
        <v>8.9285714285714302E-2</v>
      </c>
      <c r="AM450" s="16">
        <v>0.11363636363636399</v>
      </c>
      <c r="AN450" s="16">
        <v>3.8461538461538498E-2</v>
      </c>
      <c r="AO450" s="16"/>
      <c r="AP450" s="16">
        <v>0.10115606936416199</v>
      </c>
      <c r="AQ450" s="16">
        <v>7.7586206896551699E-2</v>
      </c>
      <c r="AR450" s="16">
        <v>4.7619047619047603E-2</v>
      </c>
      <c r="AS450" s="16"/>
      <c r="AT450" s="16">
        <v>0.1171875</v>
      </c>
      <c r="AU450" s="16">
        <v>8.6956521739130405E-2</v>
      </c>
      <c r="AV450" s="16">
        <v>4.8780487804878099E-2</v>
      </c>
      <c r="AW450" s="16">
        <v>0.133333333333333</v>
      </c>
      <c r="AX450" s="16"/>
      <c r="AY450" s="16">
        <v>5.7142857142857099E-2</v>
      </c>
      <c r="AZ450" s="16">
        <v>9.5982142857142905E-2</v>
      </c>
      <c r="BA450" s="16"/>
      <c r="BB450" s="16">
        <v>2.7777777777777801E-2</v>
      </c>
      <c r="BC450" s="16">
        <v>6.25E-2</v>
      </c>
      <c r="BD450" s="16">
        <v>0.10749185667752401</v>
      </c>
      <c r="BE450" s="16">
        <v>0.1</v>
      </c>
      <c r="BF450" s="16"/>
      <c r="BG450" s="16">
        <v>6.5573770491803296E-2</v>
      </c>
      <c r="BH450" s="16">
        <v>0.10126582278481</v>
      </c>
      <c r="BI450" s="16">
        <v>9.5588235294117599E-2</v>
      </c>
      <c r="BJ450" s="16">
        <v>4.3478260869565202E-2</v>
      </c>
      <c r="BK450" s="16">
        <v>0.13043478260869601</v>
      </c>
      <c r="BL450" s="16">
        <v>0</v>
      </c>
    </row>
    <row r="451" spans="2:64" x14ac:dyDescent="0.35">
      <c r="B451" t="s">
        <v>156</v>
      </c>
      <c r="C451" s="16">
        <v>2.4844720496894401E-2</v>
      </c>
      <c r="D451" s="16">
        <v>7.1428571428571397E-2</v>
      </c>
      <c r="E451" s="16">
        <v>3.2258064516128997E-2</v>
      </c>
      <c r="F451" s="16">
        <v>1.1111111111111099E-2</v>
      </c>
      <c r="G451" s="16">
        <v>3.8461538461538498E-2</v>
      </c>
      <c r="H451" s="16">
        <v>6.8027210884353704E-3</v>
      </c>
      <c r="I451" s="16"/>
      <c r="J451" s="16">
        <v>2.9411764705882401E-2</v>
      </c>
      <c r="K451" s="16">
        <v>1.9047619047619001E-2</v>
      </c>
      <c r="L451" s="16"/>
      <c r="M451" s="16">
        <v>3.7162162162162199E-2</v>
      </c>
      <c r="N451" s="16">
        <v>0</v>
      </c>
      <c r="O451" s="16">
        <v>0</v>
      </c>
      <c r="P451" s="16">
        <v>2.5641025641025599E-2</v>
      </c>
      <c r="Q451" s="16"/>
      <c r="R451" s="16">
        <v>3.37552742616034E-2</v>
      </c>
      <c r="S451" s="16">
        <v>1.26582278481013E-2</v>
      </c>
      <c r="T451" s="16">
        <v>2.0979020979021001E-2</v>
      </c>
      <c r="U451" s="16">
        <v>0</v>
      </c>
      <c r="V451" s="16"/>
      <c r="W451" s="16">
        <v>1.4705882352941201E-2</v>
      </c>
      <c r="X451" s="16">
        <v>1.05263157894737E-2</v>
      </c>
      <c r="Y451" s="16">
        <v>4.2553191489361701E-2</v>
      </c>
      <c r="Z451" s="16">
        <v>0</v>
      </c>
      <c r="AA451" s="16">
        <v>2.8571428571428598E-2</v>
      </c>
      <c r="AB451" s="16">
        <v>0</v>
      </c>
      <c r="AC451" s="16">
        <v>6.25E-2</v>
      </c>
      <c r="AD451" s="16">
        <v>5.5555555555555601E-2</v>
      </c>
      <c r="AE451" s="16">
        <v>2.8571428571428598E-2</v>
      </c>
      <c r="AF451" s="16">
        <v>0.04</v>
      </c>
      <c r="AG451" s="16">
        <v>5.2631578947368397E-2</v>
      </c>
      <c r="AH451" s="16">
        <v>0</v>
      </c>
      <c r="AI451" s="16"/>
      <c r="AJ451" s="16">
        <v>1.5625E-2</v>
      </c>
      <c r="AK451" s="16">
        <v>0</v>
      </c>
      <c r="AL451" s="16">
        <v>2.3809523809523801E-2</v>
      </c>
      <c r="AM451" s="16">
        <v>4.5454545454545497E-2</v>
      </c>
      <c r="AN451" s="16">
        <v>3.8461538461538498E-2</v>
      </c>
      <c r="AO451" s="16"/>
      <c r="AP451" s="16">
        <v>2.3121387283237E-2</v>
      </c>
      <c r="AQ451" s="16">
        <v>3.4482758620689703E-2</v>
      </c>
      <c r="AR451" s="16">
        <v>0</v>
      </c>
      <c r="AS451" s="16"/>
      <c r="AT451" s="16">
        <v>0</v>
      </c>
      <c r="AU451" s="16">
        <v>3.3444816053511697E-2</v>
      </c>
      <c r="AV451" s="16">
        <v>4.8780487804878099E-2</v>
      </c>
      <c r="AW451" s="16">
        <v>0</v>
      </c>
      <c r="AX451" s="16"/>
      <c r="AY451" s="16">
        <v>0</v>
      </c>
      <c r="AZ451" s="16">
        <v>2.6785714285714302E-2</v>
      </c>
      <c r="BA451" s="16"/>
      <c r="BB451" s="16">
        <v>8.3333333333333301E-2</v>
      </c>
      <c r="BC451" s="16">
        <v>1.2500000000000001E-2</v>
      </c>
      <c r="BD451" s="16">
        <v>1.9543973941368101E-2</v>
      </c>
      <c r="BE451" s="16">
        <v>3.3333333333333298E-2</v>
      </c>
      <c r="BF451" s="16"/>
      <c r="BG451" s="16">
        <v>1.63934426229508E-2</v>
      </c>
      <c r="BH451" s="16">
        <v>3.7974683544303799E-2</v>
      </c>
      <c r="BI451" s="16">
        <v>1.4705882352941201E-2</v>
      </c>
      <c r="BJ451" s="16">
        <v>0</v>
      </c>
      <c r="BK451" s="16">
        <v>0</v>
      </c>
      <c r="BL451" s="16">
        <v>0</v>
      </c>
    </row>
    <row r="452" spans="2:64" x14ac:dyDescent="0.35">
      <c r="B452" t="s">
        <v>155</v>
      </c>
      <c r="C452" s="16">
        <v>1.4492753623188401E-2</v>
      </c>
      <c r="D452" s="16">
        <v>7.1428571428571397E-2</v>
      </c>
      <c r="E452" s="16">
        <v>3.2258064516128997E-2</v>
      </c>
      <c r="F452" s="16">
        <v>1.1111111111111099E-2</v>
      </c>
      <c r="G452" s="16">
        <v>6.41025641025641E-3</v>
      </c>
      <c r="H452" s="16">
        <v>6.8027210884353704E-3</v>
      </c>
      <c r="I452" s="16"/>
      <c r="J452" s="16">
        <v>2.5735294117647099E-2</v>
      </c>
      <c r="K452" s="16">
        <v>0</v>
      </c>
      <c r="L452" s="16"/>
      <c r="M452" s="16">
        <v>2.0270270270270299E-2</v>
      </c>
      <c r="N452" s="16">
        <v>0</v>
      </c>
      <c r="O452" s="16">
        <v>1.88679245283019E-2</v>
      </c>
      <c r="P452" s="16">
        <v>0</v>
      </c>
      <c r="Q452" s="16"/>
      <c r="R452" s="16">
        <v>2.53164556962025E-2</v>
      </c>
      <c r="S452" s="16">
        <v>1.26582278481013E-2</v>
      </c>
      <c r="T452" s="16">
        <v>0</v>
      </c>
      <c r="U452" s="16">
        <v>0</v>
      </c>
      <c r="V452" s="16"/>
      <c r="W452" s="16">
        <v>2.9411764705882401E-2</v>
      </c>
      <c r="X452" s="16">
        <v>1.05263157894737E-2</v>
      </c>
      <c r="Y452" s="16">
        <v>2.1276595744680899E-2</v>
      </c>
      <c r="Z452" s="16">
        <v>2.3809523809523801E-2</v>
      </c>
      <c r="AA452" s="16">
        <v>0</v>
      </c>
      <c r="AB452" s="16">
        <v>2.0833333333333301E-2</v>
      </c>
      <c r="AC452" s="16">
        <v>0</v>
      </c>
      <c r="AD452" s="16">
        <v>5.5555555555555601E-2</v>
      </c>
      <c r="AE452" s="16">
        <v>0</v>
      </c>
      <c r="AF452" s="16">
        <v>0</v>
      </c>
      <c r="AG452" s="16">
        <v>0</v>
      </c>
      <c r="AH452" s="16">
        <v>0</v>
      </c>
      <c r="AI452" s="16"/>
      <c r="AJ452" s="16">
        <v>3.125E-2</v>
      </c>
      <c r="AK452" s="16">
        <v>0</v>
      </c>
      <c r="AL452" s="16">
        <v>1.1904761904761901E-2</v>
      </c>
      <c r="AM452" s="16">
        <v>1.13636363636364E-2</v>
      </c>
      <c r="AN452" s="16">
        <v>3.8461538461538498E-2</v>
      </c>
      <c r="AO452" s="16"/>
      <c r="AP452" s="16">
        <v>8.6705202312138702E-3</v>
      </c>
      <c r="AQ452" s="16">
        <v>2.5862068965517199E-2</v>
      </c>
      <c r="AR452" s="16">
        <v>4.7619047619047603E-2</v>
      </c>
      <c r="AS452" s="16"/>
      <c r="AT452" s="16">
        <v>2.34375E-2</v>
      </c>
      <c r="AU452" s="16">
        <v>1.00334448160535E-2</v>
      </c>
      <c r="AV452" s="16">
        <v>2.4390243902439001E-2</v>
      </c>
      <c r="AW452" s="16">
        <v>0</v>
      </c>
      <c r="AX452" s="16"/>
      <c r="AY452" s="16">
        <v>5.7142857142857099E-2</v>
      </c>
      <c r="AZ452" s="16">
        <v>1.11607142857143E-2</v>
      </c>
      <c r="BA452" s="16"/>
      <c r="BB452" s="16">
        <v>0</v>
      </c>
      <c r="BC452" s="16">
        <v>1.2500000000000001E-2</v>
      </c>
      <c r="BD452" s="16">
        <v>1.9543973941368101E-2</v>
      </c>
      <c r="BE452" s="16">
        <v>0</v>
      </c>
      <c r="BF452" s="16"/>
      <c r="BG452" s="16">
        <v>0</v>
      </c>
      <c r="BH452" s="16">
        <v>2.1097046413502098E-2</v>
      </c>
      <c r="BI452" s="16">
        <v>1.4705882352941201E-2</v>
      </c>
      <c r="BJ452" s="16">
        <v>0</v>
      </c>
      <c r="BK452" s="16">
        <v>0</v>
      </c>
      <c r="BL452" s="16">
        <v>0</v>
      </c>
    </row>
    <row r="453" spans="2:64" x14ac:dyDescent="0.35">
      <c r="B453" t="s">
        <v>61</v>
      </c>
      <c r="C453" s="16">
        <v>0.21118012422360199</v>
      </c>
      <c r="D453" s="16">
        <v>0.107142857142857</v>
      </c>
      <c r="E453" s="16">
        <v>0.12903225806451599</v>
      </c>
      <c r="F453" s="16">
        <v>0.16666666666666699</v>
      </c>
      <c r="G453" s="16">
        <v>0.22435897435897401</v>
      </c>
      <c r="H453" s="16">
        <v>0.27891156462584998</v>
      </c>
      <c r="I453" s="16"/>
      <c r="J453" s="16">
        <v>0.19485294117647101</v>
      </c>
      <c r="K453" s="16">
        <v>0.233333333333333</v>
      </c>
      <c r="L453" s="16"/>
      <c r="M453" s="16">
        <v>0.20270270270270299</v>
      </c>
      <c r="N453" s="16">
        <v>0.22826086956521699</v>
      </c>
      <c r="O453" s="16">
        <v>0.169811320754717</v>
      </c>
      <c r="P453" s="16">
        <v>0.30769230769230799</v>
      </c>
      <c r="Q453" s="16"/>
      <c r="R453" s="16">
        <v>0.16033755274261599</v>
      </c>
      <c r="S453" s="16">
        <v>0.227848101265823</v>
      </c>
      <c r="T453" s="16">
        <v>0.27972027972028002</v>
      </c>
      <c r="U453" s="16">
        <v>0.25</v>
      </c>
      <c r="V453" s="16"/>
      <c r="W453" s="16">
        <v>0.17647058823529399</v>
      </c>
      <c r="X453" s="16">
        <v>0.27368421052631597</v>
      </c>
      <c r="Y453" s="16">
        <v>0.23404255319148901</v>
      </c>
      <c r="Z453" s="16">
        <v>0.19047619047618999</v>
      </c>
      <c r="AA453" s="16">
        <v>0.17142857142857101</v>
      </c>
      <c r="AB453" s="16">
        <v>0.25</v>
      </c>
      <c r="AC453" s="16">
        <v>0.25</v>
      </c>
      <c r="AD453" s="16">
        <v>0.22222222222222199</v>
      </c>
      <c r="AE453" s="16">
        <v>0.14285714285714299</v>
      </c>
      <c r="AF453" s="16">
        <v>0.16</v>
      </c>
      <c r="AG453" s="16">
        <v>5.2631578947368397E-2</v>
      </c>
      <c r="AH453" s="16">
        <v>0.33333333333333298</v>
      </c>
      <c r="AI453" s="16"/>
      <c r="AJ453" s="16">
        <v>0.21875</v>
      </c>
      <c r="AK453" s="16">
        <v>0.33823529411764702</v>
      </c>
      <c r="AL453" s="16">
        <v>0.18452380952381001</v>
      </c>
      <c r="AM453" s="16">
        <v>0.204545454545455</v>
      </c>
      <c r="AN453" s="16">
        <v>0.230769230769231</v>
      </c>
      <c r="AO453" s="16"/>
      <c r="AP453" s="16">
        <v>0.21676300578034699</v>
      </c>
      <c r="AQ453" s="16">
        <v>0.181034482758621</v>
      </c>
      <c r="AR453" s="16">
        <v>0.28571428571428598</v>
      </c>
      <c r="AS453" s="16"/>
      <c r="AT453" s="16">
        <v>0.2109375</v>
      </c>
      <c r="AU453" s="16">
        <v>0.214046822742475</v>
      </c>
      <c r="AV453" s="16">
        <v>0.17073170731707299</v>
      </c>
      <c r="AW453" s="16">
        <v>0.266666666666667</v>
      </c>
      <c r="AX453" s="16"/>
      <c r="AY453" s="16">
        <v>0.114285714285714</v>
      </c>
      <c r="AZ453" s="16">
        <v>0.21875</v>
      </c>
      <c r="BA453" s="16"/>
      <c r="BB453" s="16">
        <v>8.3333333333333301E-2</v>
      </c>
      <c r="BC453" s="16">
        <v>0.26250000000000001</v>
      </c>
      <c r="BD453" s="16">
        <v>0.18566775244299699</v>
      </c>
      <c r="BE453" s="16">
        <v>0.35</v>
      </c>
      <c r="BF453" s="16"/>
      <c r="BG453" s="16">
        <v>0.26229508196721302</v>
      </c>
      <c r="BH453" s="16">
        <v>0.19409282700421901</v>
      </c>
      <c r="BI453" s="16">
        <v>0.20588235294117599</v>
      </c>
      <c r="BJ453" s="16">
        <v>0.26086956521739102</v>
      </c>
      <c r="BK453" s="16">
        <v>0.217391304347826</v>
      </c>
      <c r="BL453" s="16">
        <v>0.33333333333333298</v>
      </c>
    </row>
    <row r="454" spans="2:64" x14ac:dyDescent="0.35">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row>
    <row r="455" spans="2:64" x14ac:dyDescent="0.35">
      <c r="B455" s="5" t="s">
        <v>323</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row>
    <row r="456" spans="2:64" x14ac:dyDescent="0.35">
      <c r="B456" s="23" t="s">
        <v>640</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row>
    <row r="457" spans="2:64" x14ac:dyDescent="0.35">
      <c r="B457" t="s">
        <v>317</v>
      </c>
      <c r="C457" s="16">
        <v>0.13871635610766</v>
      </c>
      <c r="D457" s="16">
        <v>0.25</v>
      </c>
      <c r="E457" s="16">
        <v>0.17741935483870999</v>
      </c>
      <c r="F457" s="16">
        <v>0.133333333333333</v>
      </c>
      <c r="G457" s="16">
        <v>0.147435897435897</v>
      </c>
      <c r="H457" s="16">
        <v>9.5238095238095205E-2</v>
      </c>
      <c r="I457" s="16"/>
      <c r="J457" s="16">
        <v>0.13602941176470601</v>
      </c>
      <c r="K457" s="16">
        <v>0.14285714285714299</v>
      </c>
      <c r="L457" s="16"/>
      <c r="M457" s="16">
        <v>0.135135135135135</v>
      </c>
      <c r="N457" s="16">
        <v>0.141304347826087</v>
      </c>
      <c r="O457" s="16">
        <v>0.15094339622641501</v>
      </c>
      <c r="P457" s="16">
        <v>0.128205128205128</v>
      </c>
      <c r="Q457" s="16"/>
      <c r="R457" s="16">
        <v>0.18565400843881899</v>
      </c>
      <c r="S457" s="16">
        <v>8.8607594936708903E-2</v>
      </c>
      <c r="T457" s="16">
        <v>0.10489510489510501</v>
      </c>
      <c r="U457" s="16">
        <v>4.1666666666666699E-2</v>
      </c>
      <c r="V457" s="16"/>
      <c r="W457" s="16">
        <v>0.14705882352941199</v>
      </c>
      <c r="X457" s="16">
        <v>0.157894736842105</v>
      </c>
      <c r="Y457" s="16">
        <v>0.21276595744680901</v>
      </c>
      <c r="Z457" s="16">
        <v>9.5238095238095205E-2</v>
      </c>
      <c r="AA457" s="16">
        <v>8.5714285714285701E-2</v>
      </c>
      <c r="AB457" s="16">
        <v>0.104166666666667</v>
      </c>
      <c r="AC457" s="16">
        <v>0.16666666666666699</v>
      </c>
      <c r="AD457" s="16">
        <v>5.5555555555555601E-2</v>
      </c>
      <c r="AE457" s="16">
        <v>0.114285714285714</v>
      </c>
      <c r="AF457" s="16">
        <v>0.12</v>
      </c>
      <c r="AG457" s="16">
        <v>0.21052631578947401</v>
      </c>
      <c r="AH457" s="16">
        <v>0</v>
      </c>
      <c r="AI457" s="16"/>
      <c r="AJ457" s="16">
        <v>7.8125E-2</v>
      </c>
      <c r="AK457" s="16">
        <v>0.14705882352941199</v>
      </c>
      <c r="AL457" s="16">
        <v>0.125</v>
      </c>
      <c r="AM457" s="16">
        <v>0.170454545454545</v>
      </c>
      <c r="AN457" s="16">
        <v>7.69230769230769E-2</v>
      </c>
      <c r="AO457" s="16"/>
      <c r="AP457" s="16">
        <v>0.13294797687861301</v>
      </c>
      <c r="AQ457" s="16">
        <v>0.163793103448276</v>
      </c>
      <c r="AR457" s="16">
        <v>9.5238095238095205E-2</v>
      </c>
      <c r="AS457" s="16"/>
      <c r="AT457" s="16">
        <v>0.15625</v>
      </c>
      <c r="AU457" s="16">
        <v>0.13377926421404701</v>
      </c>
      <c r="AV457" s="16">
        <v>0.146341463414634</v>
      </c>
      <c r="AW457" s="16">
        <v>6.6666666666666693E-2</v>
      </c>
      <c r="AX457" s="16"/>
      <c r="AY457" s="16">
        <v>0.17142857142857101</v>
      </c>
      <c r="AZ457" s="16">
        <v>0.136160714285714</v>
      </c>
      <c r="BA457" s="16"/>
      <c r="BB457" s="16">
        <v>0.194444444444444</v>
      </c>
      <c r="BC457" s="16">
        <v>0.125</v>
      </c>
      <c r="BD457" s="16">
        <v>0.14006514657980501</v>
      </c>
      <c r="BE457" s="16">
        <v>0.116666666666667</v>
      </c>
      <c r="BF457" s="16"/>
      <c r="BG457" s="16">
        <v>0.16393442622950799</v>
      </c>
      <c r="BH457" s="16">
        <v>0.151898734177215</v>
      </c>
      <c r="BI457" s="16">
        <v>0.125</v>
      </c>
      <c r="BJ457" s="16">
        <v>8.6956521739130405E-2</v>
      </c>
      <c r="BK457" s="16">
        <v>8.6956521739130405E-2</v>
      </c>
      <c r="BL457" s="16">
        <v>0</v>
      </c>
    </row>
    <row r="458" spans="2:64" x14ac:dyDescent="0.35">
      <c r="B458" t="s">
        <v>318</v>
      </c>
      <c r="C458" s="16">
        <v>0.29813664596273298</v>
      </c>
      <c r="D458" s="16">
        <v>0.46428571428571402</v>
      </c>
      <c r="E458" s="16">
        <v>0.51612903225806495</v>
      </c>
      <c r="F458" s="16">
        <v>0.35555555555555601</v>
      </c>
      <c r="G458" s="16">
        <v>0.256410256410256</v>
      </c>
      <c r="H458" s="16">
        <v>0.183673469387755</v>
      </c>
      <c r="I458" s="16"/>
      <c r="J458" s="16">
        <v>0.29779411764705899</v>
      </c>
      <c r="K458" s="16">
        <v>0.29523809523809502</v>
      </c>
      <c r="L458" s="16"/>
      <c r="M458" s="16">
        <v>0.30067567567567599</v>
      </c>
      <c r="N458" s="16">
        <v>0.29347826086956502</v>
      </c>
      <c r="O458" s="16">
        <v>0.37735849056603799</v>
      </c>
      <c r="P458" s="16">
        <v>0.20512820512820501</v>
      </c>
      <c r="Q458" s="16"/>
      <c r="R458" s="16">
        <v>0.35864978902953598</v>
      </c>
      <c r="S458" s="16">
        <v>0.329113924050633</v>
      </c>
      <c r="T458" s="16">
        <v>0.18181818181818199</v>
      </c>
      <c r="U458" s="16">
        <v>0.29166666666666702</v>
      </c>
      <c r="V458" s="16"/>
      <c r="W458" s="16">
        <v>0.32352941176470601</v>
      </c>
      <c r="X458" s="16">
        <v>0.2</v>
      </c>
      <c r="Y458" s="16">
        <v>0.44680851063829802</v>
      </c>
      <c r="Z458" s="16">
        <v>0.238095238095238</v>
      </c>
      <c r="AA458" s="16">
        <v>0.371428571428571</v>
      </c>
      <c r="AB458" s="16">
        <v>0.27083333333333298</v>
      </c>
      <c r="AC458" s="16">
        <v>0.27083333333333298</v>
      </c>
      <c r="AD458" s="16">
        <v>0.5</v>
      </c>
      <c r="AE458" s="16">
        <v>0.25714285714285701</v>
      </c>
      <c r="AF458" s="16">
        <v>0.28000000000000003</v>
      </c>
      <c r="AG458" s="16">
        <v>0.42105263157894701</v>
      </c>
      <c r="AH458" s="16">
        <v>0</v>
      </c>
      <c r="AI458" s="16"/>
      <c r="AJ458" s="16">
        <v>0.1875</v>
      </c>
      <c r="AK458" s="16">
        <v>0.25</v>
      </c>
      <c r="AL458" s="16">
        <v>0.351190476190476</v>
      </c>
      <c r="AM458" s="16">
        <v>0.26136363636363602</v>
      </c>
      <c r="AN458" s="16">
        <v>0.42307692307692302</v>
      </c>
      <c r="AO458" s="16"/>
      <c r="AP458" s="16">
        <v>0.29479768786127197</v>
      </c>
      <c r="AQ458" s="16">
        <v>0.318965517241379</v>
      </c>
      <c r="AR458" s="16">
        <v>0.238095238095238</v>
      </c>
      <c r="AS458" s="16"/>
      <c r="AT458" s="16">
        <v>0.3203125</v>
      </c>
      <c r="AU458" s="16">
        <v>0.27090301003344502</v>
      </c>
      <c r="AV458" s="16">
        <v>0.41463414634146301</v>
      </c>
      <c r="AW458" s="16">
        <v>0.33333333333333298</v>
      </c>
      <c r="AX458" s="16"/>
      <c r="AY458" s="16">
        <v>0.45714285714285702</v>
      </c>
      <c r="AZ458" s="16">
        <v>0.28571428571428598</v>
      </c>
      <c r="BA458" s="16"/>
      <c r="BB458" s="16">
        <v>0.55555555555555602</v>
      </c>
      <c r="BC458" s="16">
        <v>0.36249999999999999</v>
      </c>
      <c r="BD458" s="16">
        <v>0.26058631921824099</v>
      </c>
      <c r="BE458" s="16">
        <v>0.25</v>
      </c>
      <c r="BF458" s="16"/>
      <c r="BG458" s="16">
        <v>0.22950819672131101</v>
      </c>
      <c r="BH458" s="16">
        <v>0.29957805907173002</v>
      </c>
      <c r="BI458" s="16">
        <v>0.308823529411765</v>
      </c>
      <c r="BJ458" s="16">
        <v>0.434782608695652</v>
      </c>
      <c r="BK458" s="16">
        <v>0.26086956521739102</v>
      </c>
      <c r="BL458" s="16">
        <v>0.33333333333333298</v>
      </c>
    </row>
    <row r="459" spans="2:64" x14ac:dyDescent="0.35">
      <c r="B459" t="s">
        <v>319</v>
      </c>
      <c r="C459" s="16">
        <v>0.140786749482402</v>
      </c>
      <c r="D459" s="16">
        <v>0.107142857142857</v>
      </c>
      <c r="E459" s="16">
        <v>0.112903225806452</v>
      </c>
      <c r="F459" s="16">
        <v>0.122222222222222</v>
      </c>
      <c r="G459" s="16">
        <v>0.15384615384615399</v>
      </c>
      <c r="H459" s="16">
        <v>0.156462585034014</v>
      </c>
      <c r="I459" s="16"/>
      <c r="J459" s="16">
        <v>0.16544117647058801</v>
      </c>
      <c r="K459" s="16">
        <v>0.10952380952381</v>
      </c>
      <c r="L459" s="16"/>
      <c r="M459" s="16">
        <v>0.14864864864864899</v>
      </c>
      <c r="N459" s="16">
        <v>0.108695652173913</v>
      </c>
      <c r="O459" s="16">
        <v>0.18867924528301899</v>
      </c>
      <c r="P459" s="16">
        <v>0.102564102564103</v>
      </c>
      <c r="Q459" s="16"/>
      <c r="R459" s="16">
        <v>0.13502109704641299</v>
      </c>
      <c r="S459" s="16">
        <v>0.113924050632911</v>
      </c>
      <c r="T459" s="16">
        <v>0.160839160839161</v>
      </c>
      <c r="U459" s="16">
        <v>0.16666666666666699</v>
      </c>
      <c r="V459" s="16"/>
      <c r="W459" s="16">
        <v>0.13235294117647101</v>
      </c>
      <c r="X459" s="16">
        <v>0.14736842105263201</v>
      </c>
      <c r="Y459" s="16">
        <v>4.2553191489361701E-2</v>
      </c>
      <c r="Z459" s="16">
        <v>0.16666666666666699</v>
      </c>
      <c r="AA459" s="16">
        <v>0.2</v>
      </c>
      <c r="AB459" s="16">
        <v>0.125</v>
      </c>
      <c r="AC459" s="16">
        <v>0.1875</v>
      </c>
      <c r="AD459" s="16">
        <v>5.5555555555555601E-2</v>
      </c>
      <c r="AE459" s="16">
        <v>0.2</v>
      </c>
      <c r="AF459" s="16">
        <v>0.08</v>
      </c>
      <c r="AG459" s="16">
        <v>0.157894736842105</v>
      </c>
      <c r="AH459" s="16">
        <v>0.33333333333333298</v>
      </c>
      <c r="AI459" s="16"/>
      <c r="AJ459" s="16">
        <v>0.265625</v>
      </c>
      <c r="AK459" s="16">
        <v>0.13235294117647101</v>
      </c>
      <c r="AL459" s="16">
        <v>0.113095238095238</v>
      </c>
      <c r="AM459" s="16">
        <v>0.11363636363636399</v>
      </c>
      <c r="AN459" s="16">
        <v>0.19230769230769201</v>
      </c>
      <c r="AO459" s="16"/>
      <c r="AP459" s="16">
        <v>0.14739884393063599</v>
      </c>
      <c r="AQ459" s="16">
        <v>0.12068965517241401</v>
      </c>
      <c r="AR459" s="16">
        <v>0.14285714285714299</v>
      </c>
      <c r="AS459" s="16"/>
      <c r="AT459" s="16">
        <v>0.171875</v>
      </c>
      <c r="AU459" s="16">
        <v>0.117056856187291</v>
      </c>
      <c r="AV459" s="16">
        <v>0.19512195121951201</v>
      </c>
      <c r="AW459" s="16">
        <v>0.2</v>
      </c>
      <c r="AX459" s="16"/>
      <c r="AY459" s="16">
        <v>0.14285714285714299</v>
      </c>
      <c r="AZ459" s="16">
        <v>0.140625</v>
      </c>
      <c r="BA459" s="16"/>
      <c r="BB459" s="16">
        <v>0</v>
      </c>
      <c r="BC459" s="16">
        <v>8.7499999999999994E-2</v>
      </c>
      <c r="BD459" s="16">
        <v>0.16612377850162899</v>
      </c>
      <c r="BE459" s="16">
        <v>0.16666666666666699</v>
      </c>
      <c r="BF459" s="16"/>
      <c r="BG459" s="16">
        <v>0.114754098360656</v>
      </c>
      <c r="BH459" s="16">
        <v>0.139240506329114</v>
      </c>
      <c r="BI459" s="16">
        <v>0.161764705882353</v>
      </c>
      <c r="BJ459" s="16">
        <v>8.6956521739130405E-2</v>
      </c>
      <c r="BK459" s="16">
        <v>0.13043478260869601</v>
      </c>
      <c r="BL459" s="16">
        <v>0.33333333333333298</v>
      </c>
    </row>
    <row r="460" spans="2:64" x14ac:dyDescent="0.35">
      <c r="B460" t="s">
        <v>320</v>
      </c>
      <c r="C460" s="16">
        <v>0.16977225672877799</v>
      </c>
      <c r="D460" s="16">
        <v>7.1428571428571397E-2</v>
      </c>
      <c r="E460" s="16">
        <v>8.0645161290322606E-2</v>
      </c>
      <c r="F460" s="16">
        <v>0.17777777777777801</v>
      </c>
      <c r="G460" s="16">
        <v>0.18589743589743599</v>
      </c>
      <c r="H460" s="16">
        <v>0.20408163265306101</v>
      </c>
      <c r="I460" s="16"/>
      <c r="J460" s="16">
        <v>0.154411764705882</v>
      </c>
      <c r="K460" s="16">
        <v>0.19047619047618999</v>
      </c>
      <c r="L460" s="16"/>
      <c r="M460" s="16">
        <v>0.14864864864864899</v>
      </c>
      <c r="N460" s="16">
        <v>0.20652173913043501</v>
      </c>
      <c r="O460" s="16">
        <v>0.18867924528301899</v>
      </c>
      <c r="P460" s="16">
        <v>0.20512820512820501</v>
      </c>
      <c r="Q460" s="16"/>
      <c r="R460" s="16">
        <v>0.14767932489451499</v>
      </c>
      <c r="S460" s="16">
        <v>0.189873417721519</v>
      </c>
      <c r="T460" s="16">
        <v>0.18181818181818199</v>
      </c>
      <c r="U460" s="16">
        <v>0.25</v>
      </c>
      <c r="V460" s="16"/>
      <c r="W460" s="16">
        <v>0.13235294117647101</v>
      </c>
      <c r="X460" s="16">
        <v>0.18947368421052599</v>
      </c>
      <c r="Y460" s="16">
        <v>4.2553191489361701E-2</v>
      </c>
      <c r="Z460" s="16">
        <v>0.214285714285714</v>
      </c>
      <c r="AA460" s="16">
        <v>0.14285714285714299</v>
      </c>
      <c r="AB460" s="16">
        <v>0.25</v>
      </c>
      <c r="AC460" s="16">
        <v>0.14583333333333301</v>
      </c>
      <c r="AD460" s="16">
        <v>0.11111111111111099</v>
      </c>
      <c r="AE460" s="16">
        <v>0.22857142857142901</v>
      </c>
      <c r="AF460" s="16">
        <v>0.28000000000000003</v>
      </c>
      <c r="AG460" s="16">
        <v>0.105263157894737</v>
      </c>
      <c r="AH460" s="16">
        <v>0.33333333333333298</v>
      </c>
      <c r="AI460" s="16"/>
      <c r="AJ460" s="16">
        <v>0.28125</v>
      </c>
      <c r="AK460" s="16">
        <v>0.14705882352941199</v>
      </c>
      <c r="AL460" s="16">
        <v>0.148809523809524</v>
      </c>
      <c r="AM460" s="16">
        <v>0.18181818181818199</v>
      </c>
      <c r="AN460" s="16">
        <v>7.69230769230769E-2</v>
      </c>
      <c r="AO460" s="16"/>
      <c r="AP460" s="16">
        <v>0.15606936416184999</v>
      </c>
      <c r="AQ460" s="16">
        <v>0.198275862068966</v>
      </c>
      <c r="AR460" s="16">
        <v>0.238095238095238</v>
      </c>
      <c r="AS460" s="16"/>
      <c r="AT460" s="16">
        <v>0.1015625</v>
      </c>
      <c r="AU460" s="16">
        <v>0.20735785953177299</v>
      </c>
      <c r="AV460" s="16">
        <v>0.12195121951219499</v>
      </c>
      <c r="AW460" s="16">
        <v>0.133333333333333</v>
      </c>
      <c r="AX460" s="16"/>
      <c r="AY460" s="16">
        <v>0.14285714285714299</v>
      </c>
      <c r="AZ460" s="16">
        <v>0.171875</v>
      </c>
      <c r="BA460" s="16"/>
      <c r="BB460" s="16">
        <v>8.3333333333333301E-2</v>
      </c>
      <c r="BC460" s="16">
        <v>0.16250000000000001</v>
      </c>
      <c r="BD460" s="16">
        <v>0.18892508143322501</v>
      </c>
      <c r="BE460" s="16">
        <v>0.133333333333333</v>
      </c>
      <c r="BF460" s="16"/>
      <c r="BG460" s="16">
        <v>0.24590163934426201</v>
      </c>
      <c r="BH460" s="16">
        <v>0.14345991561181401</v>
      </c>
      <c r="BI460" s="16">
        <v>0.191176470588235</v>
      </c>
      <c r="BJ460" s="16">
        <v>4.3478260869565202E-2</v>
      </c>
      <c r="BK460" s="16">
        <v>0.26086956521739102</v>
      </c>
      <c r="BL460" s="16">
        <v>0</v>
      </c>
    </row>
    <row r="461" spans="2:64" x14ac:dyDescent="0.35">
      <c r="B461" t="s">
        <v>321</v>
      </c>
      <c r="C461" s="16">
        <v>0.167701863354037</v>
      </c>
      <c r="D461" s="16">
        <v>0.107142857142857</v>
      </c>
      <c r="E461" s="16">
        <v>8.0645161290322606E-2</v>
      </c>
      <c r="F461" s="16">
        <v>0.133333333333333</v>
      </c>
      <c r="G461" s="16">
        <v>0.16025641025640999</v>
      </c>
      <c r="H461" s="16">
        <v>0.24489795918367299</v>
      </c>
      <c r="I461" s="16"/>
      <c r="J461" s="16">
        <v>0.16544117647058801</v>
      </c>
      <c r="K461" s="16">
        <v>0.17142857142857101</v>
      </c>
      <c r="L461" s="16"/>
      <c r="M461" s="16">
        <v>0.19932432432432401</v>
      </c>
      <c r="N461" s="16">
        <v>0.119565217391304</v>
      </c>
      <c r="O461" s="16">
        <v>7.5471698113207503E-2</v>
      </c>
      <c r="P461" s="16">
        <v>0.15384615384615399</v>
      </c>
      <c r="Q461" s="16"/>
      <c r="R461" s="16">
        <v>0.105485232067511</v>
      </c>
      <c r="S461" s="16">
        <v>0.20253164556962</v>
      </c>
      <c r="T461" s="16">
        <v>0.24475524475524499</v>
      </c>
      <c r="U461" s="16">
        <v>0.20833333333333301</v>
      </c>
      <c r="V461" s="16"/>
      <c r="W461" s="16">
        <v>0.161764705882353</v>
      </c>
      <c r="X461" s="16">
        <v>0.231578947368421</v>
      </c>
      <c r="Y461" s="16">
        <v>0.14893617021276601</v>
      </c>
      <c r="Z461" s="16">
        <v>0.19047619047618999</v>
      </c>
      <c r="AA461" s="16">
        <v>0.17142857142857101</v>
      </c>
      <c r="AB461" s="16">
        <v>0.14583333333333301</v>
      </c>
      <c r="AC461" s="16">
        <v>0.14583333333333301</v>
      </c>
      <c r="AD461" s="16">
        <v>5.5555555555555601E-2</v>
      </c>
      <c r="AE461" s="16">
        <v>0.114285714285714</v>
      </c>
      <c r="AF461" s="16">
        <v>0.2</v>
      </c>
      <c r="AG461" s="16">
        <v>0.105263157894737</v>
      </c>
      <c r="AH461" s="16">
        <v>0.33333333333333298</v>
      </c>
      <c r="AI461" s="16"/>
      <c r="AJ461" s="16">
        <v>6.25E-2</v>
      </c>
      <c r="AK461" s="16">
        <v>0.191176470588235</v>
      </c>
      <c r="AL461" s="16">
        <v>0.19047619047618999</v>
      </c>
      <c r="AM461" s="16">
        <v>0.19318181818181801</v>
      </c>
      <c r="AN461" s="16">
        <v>0.19230769230769201</v>
      </c>
      <c r="AO461" s="16"/>
      <c r="AP461" s="16">
        <v>0.179190751445087</v>
      </c>
      <c r="AQ461" s="16">
        <v>0.14655172413793099</v>
      </c>
      <c r="AR461" s="16">
        <v>9.5238095238095205E-2</v>
      </c>
      <c r="AS461" s="16"/>
      <c r="AT461" s="16">
        <v>0.171875</v>
      </c>
      <c r="AU461" s="16">
        <v>0.18394648829431401</v>
      </c>
      <c r="AV461" s="16">
        <v>4.8780487804878099E-2</v>
      </c>
      <c r="AW461" s="16">
        <v>0.133333333333333</v>
      </c>
      <c r="AX461" s="16"/>
      <c r="AY461" s="16">
        <v>8.5714285714285701E-2</v>
      </c>
      <c r="AZ461" s="16">
        <v>0.17410714285714299</v>
      </c>
      <c r="BA461" s="16"/>
      <c r="BB461" s="16">
        <v>0.11111111111111099</v>
      </c>
      <c r="BC461" s="16">
        <v>0.2</v>
      </c>
      <c r="BD461" s="16">
        <v>0.16612377850162899</v>
      </c>
      <c r="BE461" s="16">
        <v>0.16666666666666699</v>
      </c>
      <c r="BF461" s="16"/>
      <c r="BG461" s="16">
        <v>0.19672131147541</v>
      </c>
      <c r="BH461" s="16">
        <v>0.19409282700421901</v>
      </c>
      <c r="BI461" s="16">
        <v>0.11764705882352899</v>
      </c>
      <c r="BJ461" s="16">
        <v>0.13043478260869601</v>
      </c>
      <c r="BK461" s="16">
        <v>0.173913043478261</v>
      </c>
      <c r="BL461" s="16">
        <v>0</v>
      </c>
    </row>
    <row r="462" spans="2:64" x14ac:dyDescent="0.35">
      <c r="B462" t="s">
        <v>322</v>
      </c>
      <c r="C462" s="16">
        <v>8.4886128364389205E-2</v>
      </c>
      <c r="D462" s="16">
        <v>0</v>
      </c>
      <c r="E462" s="16">
        <v>3.2258064516128997E-2</v>
      </c>
      <c r="F462" s="16">
        <v>7.7777777777777807E-2</v>
      </c>
      <c r="G462" s="16">
        <v>9.6153846153846201E-2</v>
      </c>
      <c r="H462" s="16">
        <v>0.115646258503401</v>
      </c>
      <c r="I462" s="16"/>
      <c r="J462" s="16">
        <v>8.0882352941176502E-2</v>
      </c>
      <c r="K462" s="16">
        <v>9.0476190476190502E-2</v>
      </c>
      <c r="L462" s="16"/>
      <c r="M462" s="16">
        <v>6.7567567567567599E-2</v>
      </c>
      <c r="N462" s="16">
        <v>0.13043478260869601</v>
      </c>
      <c r="O462" s="16">
        <v>1.88679245283019E-2</v>
      </c>
      <c r="P462" s="16">
        <v>0.20512820512820501</v>
      </c>
      <c r="Q462" s="16"/>
      <c r="R462" s="16">
        <v>6.7510548523206704E-2</v>
      </c>
      <c r="S462" s="16">
        <v>7.5949367088607597E-2</v>
      </c>
      <c r="T462" s="16">
        <v>0.125874125874126</v>
      </c>
      <c r="U462" s="16">
        <v>4.1666666666666699E-2</v>
      </c>
      <c r="V462" s="16"/>
      <c r="W462" s="16">
        <v>0.10294117647058799</v>
      </c>
      <c r="X462" s="16">
        <v>7.3684210526315796E-2</v>
      </c>
      <c r="Y462" s="16">
        <v>0.10638297872340401</v>
      </c>
      <c r="Z462" s="16">
        <v>9.5238095238095205E-2</v>
      </c>
      <c r="AA462" s="16">
        <v>2.8571428571428598E-2</v>
      </c>
      <c r="AB462" s="16">
        <v>0.104166666666667</v>
      </c>
      <c r="AC462" s="16">
        <v>8.3333333333333301E-2</v>
      </c>
      <c r="AD462" s="16">
        <v>0.22222222222222199</v>
      </c>
      <c r="AE462" s="16">
        <v>8.5714285714285701E-2</v>
      </c>
      <c r="AF462" s="16">
        <v>0.04</v>
      </c>
      <c r="AG462" s="16">
        <v>0</v>
      </c>
      <c r="AH462" s="16">
        <v>0</v>
      </c>
      <c r="AI462" s="16"/>
      <c r="AJ462" s="16">
        <v>0.125</v>
      </c>
      <c r="AK462" s="16">
        <v>0.13235294117647101</v>
      </c>
      <c r="AL462" s="16">
        <v>7.1428571428571397E-2</v>
      </c>
      <c r="AM462" s="16">
        <v>7.9545454545454503E-2</v>
      </c>
      <c r="AN462" s="16">
        <v>3.8461538461538498E-2</v>
      </c>
      <c r="AO462" s="16"/>
      <c r="AP462" s="16">
        <v>8.9595375722543294E-2</v>
      </c>
      <c r="AQ462" s="16">
        <v>5.1724137931034503E-2</v>
      </c>
      <c r="AR462" s="16">
        <v>0.19047619047618999</v>
      </c>
      <c r="AS462" s="16"/>
      <c r="AT462" s="16">
        <v>7.8125E-2</v>
      </c>
      <c r="AU462" s="16">
        <v>8.6956521739130405E-2</v>
      </c>
      <c r="AV462" s="16">
        <v>7.3170731707317097E-2</v>
      </c>
      <c r="AW462" s="16">
        <v>0.133333333333333</v>
      </c>
      <c r="AX462" s="16"/>
      <c r="AY462" s="16">
        <v>0</v>
      </c>
      <c r="AZ462" s="16">
        <v>9.1517857142857095E-2</v>
      </c>
      <c r="BA462" s="16"/>
      <c r="BB462" s="16">
        <v>5.5555555555555601E-2</v>
      </c>
      <c r="BC462" s="16">
        <v>6.25E-2</v>
      </c>
      <c r="BD462" s="16">
        <v>7.8175895765472306E-2</v>
      </c>
      <c r="BE462" s="16">
        <v>0.16666666666666699</v>
      </c>
      <c r="BF462" s="16"/>
      <c r="BG462" s="16">
        <v>4.91803278688525E-2</v>
      </c>
      <c r="BH462" s="16">
        <v>7.1729957805907199E-2</v>
      </c>
      <c r="BI462" s="16">
        <v>9.5588235294117599E-2</v>
      </c>
      <c r="BJ462" s="16">
        <v>0.217391304347826</v>
      </c>
      <c r="BK462" s="16">
        <v>8.6956521739130405E-2</v>
      </c>
      <c r="BL462" s="16">
        <v>0.33333333333333298</v>
      </c>
    </row>
    <row r="463" spans="2:64" x14ac:dyDescent="0.35">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row>
    <row r="464" spans="2:64" x14ac:dyDescent="0.35">
      <c r="B464" s="5" t="s">
        <v>333</v>
      </c>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row>
    <row r="465" spans="2:64" x14ac:dyDescent="0.35">
      <c r="B465" s="23" t="s">
        <v>334</v>
      </c>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row>
    <row r="466" spans="2:64" x14ac:dyDescent="0.35">
      <c r="B466" t="s">
        <v>324</v>
      </c>
      <c r="C466" s="16">
        <v>0.36815920398009899</v>
      </c>
      <c r="D466" s="16">
        <v>0.48</v>
      </c>
      <c r="E466" s="16">
        <v>0.42105263157894701</v>
      </c>
      <c r="F466" s="16">
        <v>0.44871794871794901</v>
      </c>
      <c r="G466" s="16">
        <v>0.32824427480916002</v>
      </c>
      <c r="H466" s="16">
        <v>0.30630630630630601</v>
      </c>
      <c r="I466" s="16"/>
      <c r="J466" s="16">
        <v>0.383259911894273</v>
      </c>
      <c r="K466" s="16">
        <v>0.35057471264367801</v>
      </c>
      <c r="L466" s="16"/>
      <c r="M466" s="16">
        <v>0.379746835443038</v>
      </c>
      <c r="N466" s="16">
        <v>0.38271604938271597</v>
      </c>
      <c r="O466" s="16">
        <v>0.36734693877551</v>
      </c>
      <c r="P466" s="16">
        <v>0.24242424242424199</v>
      </c>
      <c r="Q466" s="16"/>
      <c r="R466" s="16">
        <v>0.41509433962264197</v>
      </c>
      <c r="S466" s="16">
        <v>0.34920634920634902</v>
      </c>
      <c r="T466" s="16">
        <v>0.28703703703703698</v>
      </c>
      <c r="U466" s="16">
        <v>0.36842105263157898</v>
      </c>
      <c r="V466" s="16"/>
      <c r="W466" s="16">
        <v>0.33333333333333298</v>
      </c>
      <c r="X466" s="16">
        <v>0.34246575342465801</v>
      </c>
      <c r="Y466" s="16">
        <v>0.22500000000000001</v>
      </c>
      <c r="Z466" s="16">
        <v>0.41176470588235298</v>
      </c>
      <c r="AA466" s="16">
        <v>0.34482758620689702</v>
      </c>
      <c r="AB466" s="16">
        <v>0.439024390243902</v>
      </c>
      <c r="AC466" s="16">
        <v>0.48780487804877998</v>
      </c>
      <c r="AD466" s="16">
        <v>0.41176470588235298</v>
      </c>
      <c r="AE466" s="16">
        <v>0.38709677419354799</v>
      </c>
      <c r="AF466" s="16">
        <v>0.45</v>
      </c>
      <c r="AG466" s="16">
        <v>0.17647058823529399</v>
      </c>
      <c r="AH466" s="16">
        <v>1</v>
      </c>
      <c r="AI466" s="16"/>
      <c r="AJ466" s="16">
        <v>0.43333333333333302</v>
      </c>
      <c r="AK466" s="16">
        <v>0.32727272727272699</v>
      </c>
      <c r="AL466" s="16">
        <v>0.35294117647058798</v>
      </c>
      <c r="AM466" s="16">
        <v>0.352112676056338</v>
      </c>
      <c r="AN466" s="16">
        <v>0.38095238095238099</v>
      </c>
      <c r="AO466" s="16"/>
      <c r="AP466" s="16">
        <v>0.37323943661971798</v>
      </c>
      <c r="AQ466" s="16">
        <v>0.36363636363636398</v>
      </c>
      <c r="AR466" s="16">
        <v>0.31578947368421101</v>
      </c>
      <c r="AS466" s="16"/>
      <c r="AT466" s="16">
        <v>0.38679245283018898</v>
      </c>
      <c r="AU466" s="16">
        <v>0.33606557377049201</v>
      </c>
      <c r="AV466" s="16">
        <v>0.53846153846153799</v>
      </c>
      <c r="AW466" s="16">
        <v>0.30769230769230799</v>
      </c>
      <c r="AX466" s="16"/>
      <c r="AY466" s="16">
        <v>0.40625</v>
      </c>
      <c r="AZ466" s="16">
        <v>0.36486486486486502</v>
      </c>
      <c r="BA466" s="16"/>
      <c r="BB466" s="16">
        <v>0.25</v>
      </c>
      <c r="BC466" s="16">
        <v>0.328125</v>
      </c>
      <c r="BD466" s="16">
        <v>0.3984375</v>
      </c>
      <c r="BE466" s="16">
        <v>0.34</v>
      </c>
      <c r="BF466" s="16"/>
      <c r="BG466" s="16">
        <v>0.38775510204081598</v>
      </c>
      <c r="BH466" s="16">
        <v>0.36125654450261802</v>
      </c>
      <c r="BI466" s="16">
        <v>0.358333333333333</v>
      </c>
      <c r="BJ466" s="16">
        <v>0.6</v>
      </c>
      <c r="BK466" s="16">
        <v>0.21052631578947401</v>
      </c>
      <c r="BL466" s="16">
        <v>0.33333333333333298</v>
      </c>
    </row>
    <row r="467" spans="2:64" x14ac:dyDescent="0.35">
      <c r="B467" t="s">
        <v>325</v>
      </c>
      <c r="C467" s="16">
        <v>0.31094527363184099</v>
      </c>
      <c r="D467" s="16">
        <v>0.32</v>
      </c>
      <c r="E467" s="16">
        <v>0.26315789473684198</v>
      </c>
      <c r="F467" s="16">
        <v>0.33333333333333298</v>
      </c>
      <c r="G467" s="16">
        <v>0.25954198473282403</v>
      </c>
      <c r="H467" s="16">
        <v>0.37837837837837801</v>
      </c>
      <c r="I467" s="16"/>
      <c r="J467" s="16">
        <v>0.34801762114537399</v>
      </c>
      <c r="K467" s="16">
        <v>0.26436781609195398</v>
      </c>
      <c r="L467" s="16"/>
      <c r="M467" s="16">
        <v>0.32067510548523198</v>
      </c>
      <c r="N467" s="16">
        <v>0.27160493827160498</v>
      </c>
      <c r="O467" s="16">
        <v>0.36734693877551</v>
      </c>
      <c r="P467" s="16">
        <v>0.27272727272727298</v>
      </c>
      <c r="Q467" s="16"/>
      <c r="R467" s="16">
        <v>0.30660377358490598</v>
      </c>
      <c r="S467" s="16">
        <v>0.25396825396825401</v>
      </c>
      <c r="T467" s="16">
        <v>0.36111111111111099</v>
      </c>
      <c r="U467" s="16">
        <v>0.26315789473684198</v>
      </c>
      <c r="V467" s="16"/>
      <c r="W467" s="16">
        <v>0.29824561403508798</v>
      </c>
      <c r="X467" s="16">
        <v>0.32876712328767099</v>
      </c>
      <c r="Y467" s="16">
        <v>0.25</v>
      </c>
      <c r="Z467" s="16">
        <v>0.32352941176470601</v>
      </c>
      <c r="AA467" s="16">
        <v>0.34482758620689702</v>
      </c>
      <c r="AB467" s="16">
        <v>0.24390243902438999</v>
      </c>
      <c r="AC467" s="16">
        <v>0.34146341463414598</v>
      </c>
      <c r="AD467" s="16">
        <v>0.29411764705882398</v>
      </c>
      <c r="AE467" s="16">
        <v>0.225806451612903</v>
      </c>
      <c r="AF467" s="16">
        <v>0.4</v>
      </c>
      <c r="AG467" s="16">
        <v>0.52941176470588203</v>
      </c>
      <c r="AH467" s="16">
        <v>0</v>
      </c>
      <c r="AI467" s="16"/>
      <c r="AJ467" s="16">
        <v>0.33333333333333298</v>
      </c>
      <c r="AK467" s="16">
        <v>0.36363636363636398</v>
      </c>
      <c r="AL467" s="16">
        <v>0.33088235294117602</v>
      </c>
      <c r="AM467" s="16">
        <v>0.28169014084506999</v>
      </c>
      <c r="AN467" s="16">
        <v>9.5238095238095205E-2</v>
      </c>
      <c r="AO467" s="16"/>
      <c r="AP467" s="16">
        <v>0.30281690140845102</v>
      </c>
      <c r="AQ467" s="16">
        <v>0.32323232323232298</v>
      </c>
      <c r="AR467" s="16">
        <v>0.36842105263157898</v>
      </c>
      <c r="AS467" s="16"/>
      <c r="AT467" s="16">
        <v>0.339622641509434</v>
      </c>
      <c r="AU467" s="16">
        <v>0.33196721311475402</v>
      </c>
      <c r="AV467" s="16">
        <v>0.15384615384615399</v>
      </c>
      <c r="AW467" s="16">
        <v>0.15384615384615399</v>
      </c>
      <c r="AX467" s="16"/>
      <c r="AY467" s="16">
        <v>0.25</v>
      </c>
      <c r="AZ467" s="16">
        <v>0.31621621621621598</v>
      </c>
      <c r="BA467" s="16"/>
      <c r="BB467" s="16">
        <v>0.3125</v>
      </c>
      <c r="BC467" s="16">
        <v>0.28125</v>
      </c>
      <c r="BD467" s="16">
        <v>0.3203125</v>
      </c>
      <c r="BE467" s="16">
        <v>0.3</v>
      </c>
      <c r="BF467" s="16"/>
      <c r="BG467" s="16">
        <v>0.32653061224489799</v>
      </c>
      <c r="BH467" s="16">
        <v>0.31937172774869099</v>
      </c>
      <c r="BI467" s="16">
        <v>0.28333333333333299</v>
      </c>
      <c r="BJ467" s="16">
        <v>0.2</v>
      </c>
      <c r="BK467" s="16">
        <v>0.52631578947368396</v>
      </c>
      <c r="BL467" s="16">
        <v>0</v>
      </c>
    </row>
    <row r="468" spans="2:64" x14ac:dyDescent="0.35">
      <c r="B468" t="s">
        <v>159</v>
      </c>
      <c r="C468" s="16">
        <v>7.2139303482587097E-2</v>
      </c>
      <c r="D468" s="16">
        <v>0</v>
      </c>
      <c r="E468" s="16">
        <v>3.5087719298245598E-2</v>
      </c>
      <c r="F468" s="16">
        <v>6.4102564102564097E-2</v>
      </c>
      <c r="G468" s="16">
        <v>0.106870229007634</v>
      </c>
      <c r="H468" s="16">
        <v>7.2072072072072099E-2</v>
      </c>
      <c r="I468" s="16"/>
      <c r="J468" s="16">
        <v>6.1674008810572702E-2</v>
      </c>
      <c r="K468" s="16">
        <v>8.6206896551724102E-2</v>
      </c>
      <c r="L468" s="16"/>
      <c r="M468" s="16">
        <v>6.7510548523206704E-2</v>
      </c>
      <c r="N468" s="16">
        <v>8.6419753086419707E-2</v>
      </c>
      <c r="O468" s="16">
        <v>8.1632653061224497E-2</v>
      </c>
      <c r="P468" s="16">
        <v>6.0606060606060601E-2</v>
      </c>
      <c r="Q468" s="16"/>
      <c r="R468" s="16">
        <v>5.1886792452830198E-2</v>
      </c>
      <c r="S468" s="16">
        <v>0.126984126984127</v>
      </c>
      <c r="T468" s="16">
        <v>7.4074074074074098E-2</v>
      </c>
      <c r="U468" s="16">
        <v>0.105263157894737</v>
      </c>
      <c r="V468" s="16"/>
      <c r="W468" s="16">
        <v>0.105263157894737</v>
      </c>
      <c r="X468" s="16">
        <v>8.2191780821917804E-2</v>
      </c>
      <c r="Y468" s="16">
        <v>0.1</v>
      </c>
      <c r="Z468" s="16">
        <v>2.9411764705882401E-2</v>
      </c>
      <c r="AA468" s="16">
        <v>3.4482758620689703E-2</v>
      </c>
      <c r="AB468" s="16">
        <v>4.8780487804878099E-2</v>
      </c>
      <c r="AC468" s="16">
        <v>4.8780487804878099E-2</v>
      </c>
      <c r="AD468" s="16">
        <v>0.17647058823529399</v>
      </c>
      <c r="AE468" s="16">
        <v>6.4516129032258104E-2</v>
      </c>
      <c r="AF468" s="16">
        <v>0.05</v>
      </c>
      <c r="AG468" s="16">
        <v>5.8823529411764698E-2</v>
      </c>
      <c r="AH468" s="16">
        <v>0</v>
      </c>
      <c r="AI468" s="16"/>
      <c r="AJ468" s="16">
        <v>0.133333333333333</v>
      </c>
      <c r="AK468" s="16">
        <v>9.0909090909090898E-2</v>
      </c>
      <c r="AL468" s="16">
        <v>4.4117647058823498E-2</v>
      </c>
      <c r="AM468" s="16">
        <v>0.11267605633802801</v>
      </c>
      <c r="AN468" s="16">
        <v>4.7619047619047603E-2</v>
      </c>
      <c r="AO468" s="16"/>
      <c r="AP468" s="16">
        <v>8.0985915492957694E-2</v>
      </c>
      <c r="AQ468" s="16">
        <v>5.0505050505050497E-2</v>
      </c>
      <c r="AR468" s="16">
        <v>5.2631578947368397E-2</v>
      </c>
      <c r="AS468" s="16"/>
      <c r="AT468" s="16">
        <v>4.71698113207547E-2</v>
      </c>
      <c r="AU468" s="16">
        <v>8.1967213114754106E-2</v>
      </c>
      <c r="AV468" s="16">
        <v>7.69230769230769E-2</v>
      </c>
      <c r="AW468" s="16">
        <v>7.69230769230769E-2</v>
      </c>
      <c r="AX468" s="16"/>
      <c r="AY468" s="16">
        <v>6.25E-2</v>
      </c>
      <c r="AZ468" s="16">
        <v>7.2972972972973005E-2</v>
      </c>
      <c r="BA468" s="16"/>
      <c r="BB468" s="16">
        <v>3.125E-2</v>
      </c>
      <c r="BC468" s="16">
        <v>9.375E-2</v>
      </c>
      <c r="BD468" s="16">
        <v>4.6875E-2</v>
      </c>
      <c r="BE468" s="16">
        <v>0.2</v>
      </c>
      <c r="BF468" s="16"/>
      <c r="BG468" s="16">
        <v>8.1632653061224497E-2</v>
      </c>
      <c r="BH468" s="16">
        <v>7.3298429319371694E-2</v>
      </c>
      <c r="BI468" s="16">
        <v>5.83333333333333E-2</v>
      </c>
      <c r="BJ468" s="16">
        <v>0.05</v>
      </c>
      <c r="BK468" s="16">
        <v>5.2631578947368397E-2</v>
      </c>
      <c r="BL468" s="16">
        <v>0.66666666666666696</v>
      </c>
    </row>
    <row r="469" spans="2:64" x14ac:dyDescent="0.35">
      <c r="B469" t="s">
        <v>326</v>
      </c>
      <c r="C469" s="16">
        <v>5.9701492537313397E-2</v>
      </c>
      <c r="D469" s="16">
        <v>0.04</v>
      </c>
      <c r="E469" s="16">
        <v>0.105263157894737</v>
      </c>
      <c r="F469" s="16">
        <v>3.8461538461538498E-2</v>
      </c>
      <c r="G469" s="16">
        <v>5.34351145038168E-2</v>
      </c>
      <c r="H469" s="16">
        <v>6.3063063063063099E-2</v>
      </c>
      <c r="I469" s="16"/>
      <c r="J469" s="16">
        <v>6.1674008810572702E-2</v>
      </c>
      <c r="K469" s="16">
        <v>5.7471264367816098E-2</v>
      </c>
      <c r="L469" s="16"/>
      <c r="M469" s="16">
        <v>2.53164556962025E-2</v>
      </c>
      <c r="N469" s="16">
        <v>0.13580246913580199</v>
      </c>
      <c r="O469" s="16">
        <v>4.08163265306122E-2</v>
      </c>
      <c r="P469" s="16">
        <v>0.15151515151515199</v>
      </c>
      <c r="Q469" s="16"/>
      <c r="R469" s="16">
        <v>7.0754716981132101E-2</v>
      </c>
      <c r="S469" s="16">
        <v>0</v>
      </c>
      <c r="T469" s="16">
        <v>6.4814814814814797E-2</v>
      </c>
      <c r="U469" s="16">
        <v>0.105263157894737</v>
      </c>
      <c r="V469" s="16"/>
      <c r="W469" s="16">
        <v>3.5087719298245598E-2</v>
      </c>
      <c r="X469" s="16">
        <v>6.8493150684931503E-2</v>
      </c>
      <c r="Y469" s="16">
        <v>7.4999999999999997E-2</v>
      </c>
      <c r="Z469" s="16">
        <v>5.8823529411764698E-2</v>
      </c>
      <c r="AA469" s="16">
        <v>0.10344827586206901</v>
      </c>
      <c r="AB469" s="16">
        <v>4.8780487804878099E-2</v>
      </c>
      <c r="AC469" s="16">
        <v>4.8780487804878099E-2</v>
      </c>
      <c r="AD469" s="16">
        <v>0</v>
      </c>
      <c r="AE469" s="16">
        <v>9.6774193548387094E-2</v>
      </c>
      <c r="AF469" s="16">
        <v>0.05</v>
      </c>
      <c r="AG469" s="16">
        <v>5.8823529411764698E-2</v>
      </c>
      <c r="AH469" s="16">
        <v>0</v>
      </c>
      <c r="AI469" s="16"/>
      <c r="AJ469" s="16">
        <v>0.05</v>
      </c>
      <c r="AK469" s="16">
        <v>0.12727272727272701</v>
      </c>
      <c r="AL469" s="16">
        <v>4.4117647058823498E-2</v>
      </c>
      <c r="AM469" s="16">
        <v>4.2253521126760597E-2</v>
      </c>
      <c r="AN469" s="16">
        <v>9.5238095238095205E-2</v>
      </c>
      <c r="AO469" s="16"/>
      <c r="AP469" s="16">
        <v>6.3380281690140802E-2</v>
      </c>
      <c r="AQ469" s="16">
        <v>5.0505050505050497E-2</v>
      </c>
      <c r="AR469" s="16">
        <v>5.2631578947368397E-2</v>
      </c>
      <c r="AS469" s="16"/>
      <c r="AT469" s="16">
        <v>2.83018867924528E-2</v>
      </c>
      <c r="AU469" s="16">
        <v>5.7377049180327898E-2</v>
      </c>
      <c r="AV469" s="16">
        <v>0.102564102564103</v>
      </c>
      <c r="AW469" s="16">
        <v>0.230769230769231</v>
      </c>
      <c r="AX469" s="16"/>
      <c r="AY469" s="16">
        <v>9.375E-2</v>
      </c>
      <c r="AZ469" s="16">
        <v>5.6756756756756802E-2</v>
      </c>
      <c r="BA469" s="16"/>
      <c r="BB469" s="16">
        <v>0.125</v>
      </c>
      <c r="BC469" s="16">
        <v>0.125</v>
      </c>
      <c r="BD469" s="16">
        <v>3.125E-2</v>
      </c>
      <c r="BE469" s="16">
        <v>0.08</v>
      </c>
      <c r="BF469" s="16"/>
      <c r="BG469" s="16">
        <v>4.08163265306122E-2</v>
      </c>
      <c r="BH469" s="16">
        <v>4.1884816753926697E-2</v>
      </c>
      <c r="BI469" s="16">
        <v>0.1</v>
      </c>
      <c r="BJ469" s="16">
        <v>0</v>
      </c>
      <c r="BK469" s="16">
        <v>0.105263157894737</v>
      </c>
      <c r="BL469" s="16">
        <v>0</v>
      </c>
    </row>
    <row r="470" spans="2:64" x14ac:dyDescent="0.35">
      <c r="B470" t="s">
        <v>327</v>
      </c>
      <c r="C470" s="16">
        <v>4.9751243781094502E-2</v>
      </c>
      <c r="D470" s="16">
        <v>0.12</v>
      </c>
      <c r="E470" s="16">
        <v>7.0175438596491196E-2</v>
      </c>
      <c r="F470" s="16">
        <v>2.5641025641025599E-2</v>
      </c>
      <c r="G470" s="16">
        <v>6.8702290076335895E-2</v>
      </c>
      <c r="H470" s="16">
        <v>1.8018018018018001E-2</v>
      </c>
      <c r="I470" s="16"/>
      <c r="J470" s="16">
        <v>3.9647577092511002E-2</v>
      </c>
      <c r="K470" s="16">
        <v>6.3218390804597693E-2</v>
      </c>
      <c r="L470" s="16"/>
      <c r="M470" s="16">
        <v>5.0632911392405097E-2</v>
      </c>
      <c r="N470" s="16">
        <v>2.4691358024691398E-2</v>
      </c>
      <c r="O470" s="16">
        <v>4.08163265306122E-2</v>
      </c>
      <c r="P470" s="16">
        <v>0.12121212121212099</v>
      </c>
      <c r="Q470" s="16"/>
      <c r="R470" s="16">
        <v>5.1886792452830198E-2</v>
      </c>
      <c r="S470" s="16">
        <v>7.9365079365079402E-2</v>
      </c>
      <c r="T470" s="16">
        <v>3.7037037037037E-2</v>
      </c>
      <c r="U470" s="16">
        <v>0</v>
      </c>
      <c r="V470" s="16"/>
      <c r="W470" s="16">
        <v>7.0175438596491196E-2</v>
      </c>
      <c r="X470" s="16">
        <v>2.7397260273972601E-2</v>
      </c>
      <c r="Y470" s="16">
        <v>2.5000000000000001E-2</v>
      </c>
      <c r="Z470" s="16">
        <v>5.8823529411764698E-2</v>
      </c>
      <c r="AA470" s="16">
        <v>3.4482758620689703E-2</v>
      </c>
      <c r="AB470" s="16">
        <v>4.8780487804878099E-2</v>
      </c>
      <c r="AC470" s="16">
        <v>7.3170731707317097E-2</v>
      </c>
      <c r="AD470" s="16">
        <v>0.11764705882352899</v>
      </c>
      <c r="AE470" s="16">
        <v>3.2258064516128997E-2</v>
      </c>
      <c r="AF470" s="16">
        <v>0.05</v>
      </c>
      <c r="AG470" s="16">
        <v>5.8823529411764698E-2</v>
      </c>
      <c r="AH470" s="16">
        <v>0</v>
      </c>
      <c r="AI470" s="16"/>
      <c r="AJ470" s="16">
        <v>3.3333333333333298E-2</v>
      </c>
      <c r="AK470" s="16">
        <v>1.8181818181818198E-2</v>
      </c>
      <c r="AL470" s="16">
        <v>7.3529411764705899E-2</v>
      </c>
      <c r="AM470" s="16">
        <v>2.8169014084507001E-2</v>
      </c>
      <c r="AN470" s="16">
        <v>4.7619047619047603E-2</v>
      </c>
      <c r="AO470" s="16"/>
      <c r="AP470" s="16">
        <v>5.2816901408450703E-2</v>
      </c>
      <c r="AQ470" s="16">
        <v>4.0404040404040401E-2</v>
      </c>
      <c r="AR470" s="16">
        <v>5.2631578947368397E-2</v>
      </c>
      <c r="AS470" s="16"/>
      <c r="AT470" s="16">
        <v>5.6603773584905703E-2</v>
      </c>
      <c r="AU470" s="16">
        <v>4.91803278688525E-2</v>
      </c>
      <c r="AV470" s="16">
        <v>2.5641025641025599E-2</v>
      </c>
      <c r="AW470" s="16">
        <v>7.69230769230769E-2</v>
      </c>
      <c r="AX470" s="16"/>
      <c r="AY470" s="16">
        <v>6.25E-2</v>
      </c>
      <c r="AZ470" s="16">
        <v>4.86486486486487E-2</v>
      </c>
      <c r="BA470" s="16"/>
      <c r="BB470" s="16">
        <v>6.25E-2</v>
      </c>
      <c r="BC470" s="16">
        <v>6.25E-2</v>
      </c>
      <c r="BD470" s="16">
        <v>5.078125E-2</v>
      </c>
      <c r="BE470" s="16">
        <v>0.02</v>
      </c>
      <c r="BF470" s="16"/>
      <c r="BG470" s="16">
        <v>2.04081632653061E-2</v>
      </c>
      <c r="BH470" s="16">
        <v>5.7591623036649199E-2</v>
      </c>
      <c r="BI470" s="16">
        <v>4.1666666666666699E-2</v>
      </c>
      <c r="BJ470" s="16">
        <v>0.1</v>
      </c>
      <c r="BK470" s="16">
        <v>5.2631578947368397E-2</v>
      </c>
      <c r="BL470" s="16">
        <v>0</v>
      </c>
    </row>
    <row r="471" spans="2:64" x14ac:dyDescent="0.35">
      <c r="B471" t="s">
        <v>328</v>
      </c>
      <c r="C471" s="16">
        <v>3.98009950248756E-2</v>
      </c>
      <c r="D471" s="16">
        <v>0.04</v>
      </c>
      <c r="E471" s="16">
        <v>8.7719298245614002E-2</v>
      </c>
      <c r="F471" s="16">
        <v>6.4102564102564097E-2</v>
      </c>
      <c r="G471" s="16">
        <v>1.5267175572519101E-2</v>
      </c>
      <c r="H471" s="16">
        <v>2.7027027027027001E-2</v>
      </c>
      <c r="I471" s="16"/>
      <c r="J471" s="16">
        <v>5.7268722466960402E-2</v>
      </c>
      <c r="K471" s="16">
        <v>1.72413793103448E-2</v>
      </c>
      <c r="L471" s="16"/>
      <c r="M471" s="16">
        <v>3.37552742616034E-2</v>
      </c>
      <c r="N471" s="16">
        <v>6.1728395061728399E-2</v>
      </c>
      <c r="O471" s="16">
        <v>2.04081632653061E-2</v>
      </c>
      <c r="P471" s="16">
        <v>6.0606060606060601E-2</v>
      </c>
      <c r="Q471" s="16"/>
      <c r="R471" s="16">
        <v>6.6037735849056603E-2</v>
      </c>
      <c r="S471" s="16">
        <v>1.58730158730159E-2</v>
      </c>
      <c r="T471" s="16">
        <v>9.2592592592592605E-3</v>
      </c>
      <c r="U471" s="16">
        <v>0</v>
      </c>
      <c r="V471" s="16"/>
      <c r="W471" s="16">
        <v>3.5087719298245598E-2</v>
      </c>
      <c r="X471" s="16">
        <v>5.4794520547945202E-2</v>
      </c>
      <c r="Y471" s="16">
        <v>2.5000000000000001E-2</v>
      </c>
      <c r="Z471" s="16">
        <v>2.9411764705882401E-2</v>
      </c>
      <c r="AA471" s="16">
        <v>3.4482758620689703E-2</v>
      </c>
      <c r="AB471" s="16">
        <v>2.4390243902439001E-2</v>
      </c>
      <c r="AC471" s="16">
        <v>2.4390243902439001E-2</v>
      </c>
      <c r="AD471" s="16">
        <v>0</v>
      </c>
      <c r="AE471" s="16">
        <v>6.4516129032258104E-2</v>
      </c>
      <c r="AF471" s="16">
        <v>0.05</v>
      </c>
      <c r="AG471" s="16">
        <v>0.11764705882352899</v>
      </c>
      <c r="AH471" s="16">
        <v>0</v>
      </c>
      <c r="AI471" s="16"/>
      <c r="AJ471" s="16">
        <v>0</v>
      </c>
      <c r="AK471" s="16">
        <v>1.8181818181818198E-2</v>
      </c>
      <c r="AL471" s="16">
        <v>4.4117647058823498E-2</v>
      </c>
      <c r="AM471" s="16">
        <v>2.8169014084507001E-2</v>
      </c>
      <c r="AN471" s="16">
        <v>9.5238095238095205E-2</v>
      </c>
      <c r="AO471" s="16"/>
      <c r="AP471" s="16">
        <v>3.5211267605633798E-2</v>
      </c>
      <c r="AQ471" s="16">
        <v>6.0606060606060601E-2</v>
      </c>
      <c r="AR471" s="16">
        <v>0</v>
      </c>
      <c r="AS471" s="16"/>
      <c r="AT471" s="16">
        <v>5.6603773584905703E-2</v>
      </c>
      <c r="AU471" s="16">
        <v>2.86885245901639E-2</v>
      </c>
      <c r="AV471" s="16">
        <v>7.69230769230769E-2</v>
      </c>
      <c r="AW471" s="16">
        <v>0</v>
      </c>
      <c r="AX471" s="16"/>
      <c r="AY471" s="16">
        <v>0.125</v>
      </c>
      <c r="AZ471" s="16">
        <v>3.24324324324324E-2</v>
      </c>
      <c r="BA471" s="16"/>
      <c r="BB471" s="16">
        <v>0.125</v>
      </c>
      <c r="BC471" s="16">
        <v>0.125</v>
      </c>
      <c r="BD471" s="16">
        <v>1.5625E-2</v>
      </c>
      <c r="BE471" s="16">
        <v>0</v>
      </c>
      <c r="BF471" s="16"/>
      <c r="BG471" s="16">
        <v>2.04081632653061E-2</v>
      </c>
      <c r="BH471" s="16">
        <v>2.6178010471204199E-2</v>
      </c>
      <c r="BI471" s="16">
        <v>0.05</v>
      </c>
      <c r="BJ471" s="16">
        <v>0</v>
      </c>
      <c r="BK471" s="16">
        <v>0.21052631578947401</v>
      </c>
      <c r="BL471" s="16">
        <v>0</v>
      </c>
    </row>
    <row r="472" spans="2:64" x14ac:dyDescent="0.35">
      <c r="B472" t="s">
        <v>329</v>
      </c>
      <c r="C472" s="16">
        <v>2.7363184079602001E-2</v>
      </c>
      <c r="D472" s="16">
        <v>0.16</v>
      </c>
      <c r="E472" s="16">
        <v>0</v>
      </c>
      <c r="F472" s="16">
        <v>1.2820512820512799E-2</v>
      </c>
      <c r="G472" s="16">
        <v>2.2900763358778602E-2</v>
      </c>
      <c r="H472" s="16">
        <v>2.7027027027027001E-2</v>
      </c>
      <c r="I472" s="16"/>
      <c r="J472" s="16">
        <v>2.6431718061673999E-2</v>
      </c>
      <c r="K472" s="16">
        <v>2.8735632183908E-2</v>
      </c>
      <c r="L472" s="16"/>
      <c r="M472" s="16">
        <v>2.9535864978902999E-2</v>
      </c>
      <c r="N472" s="16">
        <v>2.4691358024691398E-2</v>
      </c>
      <c r="O472" s="16">
        <v>2.04081632653061E-2</v>
      </c>
      <c r="P472" s="16">
        <v>0</v>
      </c>
      <c r="Q472" s="16"/>
      <c r="R472" s="16">
        <v>2.3584905660377398E-2</v>
      </c>
      <c r="S472" s="16">
        <v>4.7619047619047603E-2</v>
      </c>
      <c r="T472" s="16">
        <v>2.7777777777777801E-2</v>
      </c>
      <c r="U472" s="16">
        <v>0</v>
      </c>
      <c r="V472" s="16"/>
      <c r="W472" s="16">
        <v>1.7543859649122799E-2</v>
      </c>
      <c r="X472" s="16">
        <v>2.7397260273972601E-2</v>
      </c>
      <c r="Y472" s="16">
        <v>2.5000000000000001E-2</v>
      </c>
      <c r="Z472" s="16">
        <v>0</v>
      </c>
      <c r="AA472" s="16">
        <v>3.4482758620689703E-2</v>
      </c>
      <c r="AB472" s="16">
        <v>9.7560975609756101E-2</v>
      </c>
      <c r="AC472" s="16">
        <v>2.4390243902439001E-2</v>
      </c>
      <c r="AD472" s="16">
        <v>0</v>
      </c>
      <c r="AE472" s="16">
        <v>3.2258064516128997E-2</v>
      </c>
      <c r="AF472" s="16">
        <v>0</v>
      </c>
      <c r="AG472" s="16">
        <v>0</v>
      </c>
      <c r="AH472" s="16">
        <v>0</v>
      </c>
      <c r="AI472" s="16"/>
      <c r="AJ472" s="16">
        <v>1.6666666666666701E-2</v>
      </c>
      <c r="AK472" s="16">
        <v>0</v>
      </c>
      <c r="AL472" s="16">
        <v>2.9411764705882401E-2</v>
      </c>
      <c r="AM472" s="16">
        <v>1.4084507042253501E-2</v>
      </c>
      <c r="AN472" s="16">
        <v>9.5238095238095205E-2</v>
      </c>
      <c r="AO472" s="16"/>
      <c r="AP472" s="16">
        <v>3.1690140845070401E-2</v>
      </c>
      <c r="AQ472" s="16">
        <v>1.01010101010101E-2</v>
      </c>
      <c r="AR472" s="16">
        <v>5.2631578947368397E-2</v>
      </c>
      <c r="AS472" s="16"/>
      <c r="AT472" s="16">
        <v>3.77358490566038E-2</v>
      </c>
      <c r="AU472" s="16">
        <v>2.4590163934426201E-2</v>
      </c>
      <c r="AV472" s="16">
        <v>2.5641025641025599E-2</v>
      </c>
      <c r="AW472" s="16">
        <v>0</v>
      </c>
      <c r="AX472" s="16"/>
      <c r="AY472" s="16">
        <v>6.25E-2</v>
      </c>
      <c r="AZ472" s="16">
        <v>2.4324324324324301E-2</v>
      </c>
      <c r="BA472" s="16"/>
      <c r="BB472" s="16">
        <v>3.125E-2</v>
      </c>
      <c r="BC472" s="16">
        <v>1.5625E-2</v>
      </c>
      <c r="BD472" s="16">
        <v>3.515625E-2</v>
      </c>
      <c r="BE472" s="16">
        <v>0</v>
      </c>
      <c r="BF472" s="16"/>
      <c r="BG472" s="16">
        <v>2.04081632653061E-2</v>
      </c>
      <c r="BH472" s="16">
        <v>3.1413612565444997E-2</v>
      </c>
      <c r="BI472" s="16">
        <v>3.3333333333333298E-2</v>
      </c>
      <c r="BJ472" s="16">
        <v>0</v>
      </c>
      <c r="BK472" s="16">
        <v>0</v>
      </c>
      <c r="BL472" s="16">
        <v>0</v>
      </c>
    </row>
    <row r="473" spans="2:64" x14ac:dyDescent="0.35">
      <c r="B473" t="s">
        <v>330</v>
      </c>
      <c r="C473" s="16">
        <v>2.7363184079602001E-2</v>
      </c>
      <c r="D473" s="16">
        <v>0.12</v>
      </c>
      <c r="E473" s="16">
        <v>7.0175438596491196E-2</v>
      </c>
      <c r="F473" s="16">
        <v>2.5641025641025599E-2</v>
      </c>
      <c r="G473" s="16">
        <v>0</v>
      </c>
      <c r="H473" s="16">
        <v>1.8018018018018001E-2</v>
      </c>
      <c r="I473" s="16"/>
      <c r="J473" s="16">
        <v>1.7621145374449299E-2</v>
      </c>
      <c r="K473" s="16">
        <v>4.0229885057471299E-2</v>
      </c>
      <c r="L473" s="16"/>
      <c r="M473" s="16">
        <v>2.9535864978902999E-2</v>
      </c>
      <c r="N473" s="16">
        <v>2.4691358024691398E-2</v>
      </c>
      <c r="O473" s="16">
        <v>2.04081632653061E-2</v>
      </c>
      <c r="P473" s="16">
        <v>3.03030303030303E-2</v>
      </c>
      <c r="Q473" s="16"/>
      <c r="R473" s="16">
        <v>3.77358490566038E-2</v>
      </c>
      <c r="S473" s="16">
        <v>3.1746031746031703E-2</v>
      </c>
      <c r="T473" s="16">
        <v>9.2592592592592605E-3</v>
      </c>
      <c r="U473" s="16">
        <v>0</v>
      </c>
      <c r="V473" s="16"/>
      <c r="W473" s="16">
        <v>5.2631578947368397E-2</v>
      </c>
      <c r="X473" s="16">
        <v>2.7397260273972601E-2</v>
      </c>
      <c r="Y473" s="16">
        <v>2.5000000000000001E-2</v>
      </c>
      <c r="Z473" s="16">
        <v>0</v>
      </c>
      <c r="AA473" s="16">
        <v>3.4482758620689703E-2</v>
      </c>
      <c r="AB473" s="16">
        <v>4.8780487804878099E-2</v>
      </c>
      <c r="AC473" s="16">
        <v>2.4390243902439001E-2</v>
      </c>
      <c r="AD473" s="16">
        <v>0</v>
      </c>
      <c r="AE473" s="16">
        <v>3.2258064516128997E-2</v>
      </c>
      <c r="AF473" s="16">
        <v>0</v>
      </c>
      <c r="AG473" s="16">
        <v>0</v>
      </c>
      <c r="AH473" s="16">
        <v>0</v>
      </c>
      <c r="AI473" s="16"/>
      <c r="AJ473" s="16">
        <v>0</v>
      </c>
      <c r="AK473" s="16">
        <v>3.6363636363636397E-2</v>
      </c>
      <c r="AL473" s="16">
        <v>4.4117647058823498E-2</v>
      </c>
      <c r="AM473" s="16">
        <v>1.4084507042253501E-2</v>
      </c>
      <c r="AN473" s="16">
        <v>4.7619047619047603E-2</v>
      </c>
      <c r="AO473" s="16"/>
      <c r="AP473" s="16">
        <v>2.4647887323943699E-2</v>
      </c>
      <c r="AQ473" s="16">
        <v>4.0404040404040401E-2</v>
      </c>
      <c r="AR473" s="16">
        <v>0</v>
      </c>
      <c r="AS473" s="16"/>
      <c r="AT473" s="16">
        <v>1.88679245283019E-2</v>
      </c>
      <c r="AU473" s="16">
        <v>2.0491803278688499E-2</v>
      </c>
      <c r="AV473" s="16">
        <v>7.69230769230769E-2</v>
      </c>
      <c r="AW473" s="16">
        <v>7.69230769230769E-2</v>
      </c>
      <c r="AX473" s="16"/>
      <c r="AY473" s="16">
        <v>6.25E-2</v>
      </c>
      <c r="AZ473" s="16">
        <v>2.4324324324324301E-2</v>
      </c>
      <c r="BA473" s="16"/>
      <c r="BB473" s="16">
        <v>0.125</v>
      </c>
      <c r="BC473" s="16">
        <v>6.25E-2</v>
      </c>
      <c r="BD473" s="16">
        <v>7.8125E-3</v>
      </c>
      <c r="BE473" s="16">
        <v>0.02</v>
      </c>
      <c r="BF473" s="16"/>
      <c r="BG473" s="16">
        <v>2.04081632653061E-2</v>
      </c>
      <c r="BH473" s="16">
        <v>4.1884816753926697E-2</v>
      </c>
      <c r="BI473" s="16">
        <v>1.6666666666666701E-2</v>
      </c>
      <c r="BJ473" s="16">
        <v>0</v>
      </c>
      <c r="BK473" s="16">
        <v>0</v>
      </c>
      <c r="BL473" s="16">
        <v>0</v>
      </c>
    </row>
    <row r="474" spans="2:64" x14ac:dyDescent="0.35">
      <c r="B474" t="s">
        <v>331</v>
      </c>
      <c r="C474" s="16">
        <v>2.48756218905473E-2</v>
      </c>
      <c r="D474" s="16">
        <v>0.12</v>
      </c>
      <c r="E474" s="16">
        <v>5.2631578947368397E-2</v>
      </c>
      <c r="F474" s="16">
        <v>3.8461538461538498E-2</v>
      </c>
      <c r="G474" s="16">
        <v>0</v>
      </c>
      <c r="H474" s="16">
        <v>9.0090090090090107E-3</v>
      </c>
      <c r="I474" s="16"/>
      <c r="J474" s="16">
        <v>2.2026431718061699E-2</v>
      </c>
      <c r="K474" s="16">
        <v>2.8735632183908E-2</v>
      </c>
      <c r="L474" s="16"/>
      <c r="M474" s="16">
        <v>1.68776371308017E-2</v>
      </c>
      <c r="N474" s="16">
        <v>3.7037037037037E-2</v>
      </c>
      <c r="O474" s="16">
        <v>4.08163265306122E-2</v>
      </c>
      <c r="P474" s="16">
        <v>3.03030303030303E-2</v>
      </c>
      <c r="Q474" s="16"/>
      <c r="R474" s="16">
        <v>4.2452830188679201E-2</v>
      </c>
      <c r="S474" s="16">
        <v>0</v>
      </c>
      <c r="T474" s="16">
        <v>0</v>
      </c>
      <c r="U474" s="16">
        <v>5.2631578947368397E-2</v>
      </c>
      <c r="V474" s="16"/>
      <c r="W474" s="16">
        <v>1.7543859649122799E-2</v>
      </c>
      <c r="X474" s="16">
        <v>0</v>
      </c>
      <c r="Y474" s="16">
        <v>2.5000000000000001E-2</v>
      </c>
      <c r="Z474" s="16">
        <v>2.9411764705882401E-2</v>
      </c>
      <c r="AA474" s="16">
        <v>0.13793103448275901</v>
      </c>
      <c r="AB474" s="16">
        <v>2.4390243902439001E-2</v>
      </c>
      <c r="AC474" s="16">
        <v>0</v>
      </c>
      <c r="AD474" s="16">
        <v>0</v>
      </c>
      <c r="AE474" s="16">
        <v>3.2258064516128997E-2</v>
      </c>
      <c r="AF474" s="16">
        <v>0</v>
      </c>
      <c r="AG474" s="16">
        <v>5.8823529411764698E-2</v>
      </c>
      <c r="AH474" s="16">
        <v>0</v>
      </c>
      <c r="AI474" s="16"/>
      <c r="AJ474" s="16">
        <v>0</v>
      </c>
      <c r="AK474" s="16">
        <v>1.8181818181818198E-2</v>
      </c>
      <c r="AL474" s="16">
        <v>3.6764705882352901E-2</v>
      </c>
      <c r="AM474" s="16">
        <v>0</v>
      </c>
      <c r="AN474" s="16">
        <v>4.7619047619047603E-2</v>
      </c>
      <c r="AO474" s="16"/>
      <c r="AP474" s="16">
        <v>3.1690140845070401E-2</v>
      </c>
      <c r="AQ474" s="16">
        <v>1.01010101010101E-2</v>
      </c>
      <c r="AR474" s="16">
        <v>0</v>
      </c>
      <c r="AS474" s="16"/>
      <c r="AT474" s="16">
        <v>4.71698113207547E-2</v>
      </c>
      <c r="AU474" s="16">
        <v>0</v>
      </c>
      <c r="AV474" s="16">
        <v>0.128205128205128</v>
      </c>
      <c r="AW474" s="16">
        <v>0</v>
      </c>
      <c r="AX474" s="16"/>
      <c r="AY474" s="16">
        <v>0.15625</v>
      </c>
      <c r="AZ474" s="16">
        <v>1.35135135135135E-2</v>
      </c>
      <c r="BA474" s="16"/>
      <c r="BB474" s="16">
        <v>6.25E-2</v>
      </c>
      <c r="BC474" s="16">
        <v>3.125E-2</v>
      </c>
      <c r="BD474" s="16">
        <v>1.953125E-2</v>
      </c>
      <c r="BE474" s="16">
        <v>0.02</v>
      </c>
      <c r="BF474" s="16"/>
      <c r="BG474" s="16">
        <v>4.08163265306122E-2</v>
      </c>
      <c r="BH474" s="16">
        <v>1.5706806282722498E-2</v>
      </c>
      <c r="BI474" s="16">
        <v>3.3333333333333298E-2</v>
      </c>
      <c r="BJ474" s="16">
        <v>0.05</v>
      </c>
      <c r="BK474" s="16">
        <v>0</v>
      </c>
      <c r="BL474" s="16">
        <v>0</v>
      </c>
    </row>
    <row r="475" spans="2:64" x14ac:dyDescent="0.35">
      <c r="B475" t="s">
        <v>332</v>
      </c>
      <c r="C475" s="16">
        <v>1.24378109452736E-2</v>
      </c>
      <c r="D475" s="16">
        <v>0</v>
      </c>
      <c r="E475" s="16">
        <v>5.2631578947368397E-2</v>
      </c>
      <c r="F475" s="16">
        <v>0</v>
      </c>
      <c r="G475" s="16">
        <v>0</v>
      </c>
      <c r="H475" s="16">
        <v>1.8018018018018001E-2</v>
      </c>
      <c r="I475" s="16"/>
      <c r="J475" s="16">
        <v>1.7621145374449299E-2</v>
      </c>
      <c r="K475" s="16">
        <v>5.74712643678161E-3</v>
      </c>
      <c r="L475" s="16"/>
      <c r="M475" s="16">
        <v>1.68776371308017E-2</v>
      </c>
      <c r="N475" s="16">
        <v>1.2345679012345699E-2</v>
      </c>
      <c r="O475" s="16">
        <v>0</v>
      </c>
      <c r="P475" s="16">
        <v>0</v>
      </c>
      <c r="Q475" s="16"/>
      <c r="R475" s="16">
        <v>1.88679245283019E-2</v>
      </c>
      <c r="S475" s="16">
        <v>1.58730158730159E-2</v>
      </c>
      <c r="T475" s="16">
        <v>0</v>
      </c>
      <c r="U475" s="16">
        <v>0</v>
      </c>
      <c r="V475" s="16"/>
      <c r="W475" s="16">
        <v>8.7719298245614002E-2</v>
      </c>
      <c r="X475" s="16">
        <v>0</v>
      </c>
      <c r="Y475" s="16">
        <v>0</v>
      </c>
      <c r="Z475" s="16">
        <v>0</v>
      </c>
      <c r="AA475" s="16">
        <v>0</v>
      </c>
      <c r="AB475" s="16">
        <v>0</v>
      </c>
      <c r="AC475" s="16">
        <v>0</v>
      </c>
      <c r="AD475" s="16">
        <v>0</v>
      </c>
      <c r="AE475" s="16">
        <v>0</v>
      </c>
      <c r="AF475" s="16">
        <v>0</v>
      </c>
      <c r="AG475" s="16">
        <v>0</v>
      </c>
      <c r="AH475" s="16">
        <v>0</v>
      </c>
      <c r="AI475" s="16"/>
      <c r="AJ475" s="16">
        <v>0</v>
      </c>
      <c r="AK475" s="16">
        <v>0</v>
      </c>
      <c r="AL475" s="16">
        <v>1.4705882352941201E-2</v>
      </c>
      <c r="AM475" s="16">
        <v>4.2253521126760597E-2</v>
      </c>
      <c r="AN475" s="16">
        <v>0</v>
      </c>
      <c r="AO475" s="16"/>
      <c r="AP475" s="16">
        <v>7.0422535211267599E-3</v>
      </c>
      <c r="AQ475" s="16">
        <v>3.03030303030303E-2</v>
      </c>
      <c r="AR475" s="16">
        <v>0</v>
      </c>
      <c r="AS475" s="16"/>
      <c r="AT475" s="16">
        <v>3.77358490566038E-2</v>
      </c>
      <c r="AU475" s="16">
        <v>0</v>
      </c>
      <c r="AV475" s="16">
        <v>2.5641025641025599E-2</v>
      </c>
      <c r="AW475" s="16">
        <v>0</v>
      </c>
      <c r="AX475" s="16"/>
      <c r="AY475" s="16">
        <v>3.125E-2</v>
      </c>
      <c r="AZ475" s="16">
        <v>1.0810810810810799E-2</v>
      </c>
      <c r="BA475" s="16"/>
      <c r="BB475" s="16">
        <v>3.125E-2</v>
      </c>
      <c r="BC475" s="16">
        <v>3.125E-2</v>
      </c>
      <c r="BD475" s="16">
        <v>7.8125E-3</v>
      </c>
      <c r="BE475" s="16">
        <v>0</v>
      </c>
      <c r="BF475" s="16"/>
      <c r="BG475" s="16">
        <v>0</v>
      </c>
      <c r="BH475" s="16">
        <v>2.0942408376963401E-2</v>
      </c>
      <c r="BI475" s="16">
        <v>8.3333333333333297E-3</v>
      </c>
      <c r="BJ475" s="16">
        <v>0</v>
      </c>
      <c r="BK475" s="16">
        <v>0</v>
      </c>
      <c r="BL475" s="16">
        <v>0</v>
      </c>
    </row>
    <row r="476" spans="2:64" x14ac:dyDescent="0.35">
      <c r="B476" t="s">
        <v>143</v>
      </c>
      <c r="C476" s="16">
        <v>0.14925373134328401</v>
      </c>
      <c r="D476" s="16">
        <v>0</v>
      </c>
      <c r="E476" s="16">
        <v>0.105263157894737</v>
      </c>
      <c r="F476" s="16">
        <v>0.128205128205128</v>
      </c>
      <c r="G476" s="16">
        <v>0.221374045801527</v>
      </c>
      <c r="H476" s="16">
        <v>0.135135135135135</v>
      </c>
      <c r="I476" s="16"/>
      <c r="J476" s="16">
        <v>0.14537444933920701</v>
      </c>
      <c r="K476" s="16">
        <v>0.14942528735632199</v>
      </c>
      <c r="L476" s="16"/>
      <c r="M476" s="16">
        <v>0.16033755274261599</v>
      </c>
      <c r="N476" s="16">
        <v>0.148148148148148</v>
      </c>
      <c r="O476" s="16">
        <v>8.1632653061224497E-2</v>
      </c>
      <c r="P476" s="16">
        <v>0.18181818181818199</v>
      </c>
      <c r="Q476" s="16"/>
      <c r="R476" s="16">
        <v>0.12735849056603801</v>
      </c>
      <c r="S476" s="16">
        <v>0.17460317460317501</v>
      </c>
      <c r="T476" s="16">
        <v>0.18518518518518501</v>
      </c>
      <c r="U476" s="16">
        <v>0.105263157894737</v>
      </c>
      <c r="V476" s="16"/>
      <c r="W476" s="16">
        <v>0.105263157894737</v>
      </c>
      <c r="X476" s="16">
        <v>0.20547945205479501</v>
      </c>
      <c r="Y476" s="16">
        <v>0.27500000000000002</v>
      </c>
      <c r="Z476" s="16">
        <v>0.17647058823529399</v>
      </c>
      <c r="AA476" s="16">
        <v>0.13793103448275901</v>
      </c>
      <c r="AB476" s="16">
        <v>0.17073170731707299</v>
      </c>
      <c r="AC476" s="16">
        <v>7.3170731707317097E-2</v>
      </c>
      <c r="AD476" s="16">
        <v>0.11764705882352899</v>
      </c>
      <c r="AE476" s="16">
        <v>0.12903225806451599</v>
      </c>
      <c r="AF476" s="16">
        <v>0</v>
      </c>
      <c r="AG476" s="16">
        <v>0.11764705882352899</v>
      </c>
      <c r="AH476" s="16">
        <v>0</v>
      </c>
      <c r="AI476" s="16"/>
      <c r="AJ476" s="16">
        <v>0.05</v>
      </c>
      <c r="AK476" s="16">
        <v>0.109090909090909</v>
      </c>
      <c r="AL476" s="16">
        <v>0.161764705882353</v>
      </c>
      <c r="AM476" s="16">
        <v>0.154929577464789</v>
      </c>
      <c r="AN476" s="16">
        <v>0.19047619047618999</v>
      </c>
      <c r="AO476" s="16"/>
      <c r="AP476" s="16">
        <v>0.147887323943662</v>
      </c>
      <c r="AQ476" s="16">
        <v>0.14141414141414099</v>
      </c>
      <c r="AR476" s="16">
        <v>0.21052631578947401</v>
      </c>
      <c r="AS476" s="16"/>
      <c r="AT476" s="16">
        <v>0.13207547169811301</v>
      </c>
      <c r="AU476" s="16">
        <v>0.168032786885246</v>
      </c>
      <c r="AV476" s="16">
        <v>7.69230769230769E-2</v>
      </c>
      <c r="AW476" s="16">
        <v>0.15384615384615399</v>
      </c>
      <c r="AX476" s="16"/>
      <c r="AY476" s="16">
        <v>9.375E-2</v>
      </c>
      <c r="AZ476" s="16">
        <v>0.15405405405405401</v>
      </c>
      <c r="BA476" s="16"/>
      <c r="BB476" s="16">
        <v>0.15625</v>
      </c>
      <c r="BC476" s="16">
        <v>0.109375</v>
      </c>
      <c r="BD476" s="16">
        <v>0.16796875</v>
      </c>
      <c r="BE476" s="16">
        <v>0.1</v>
      </c>
      <c r="BF476" s="16"/>
      <c r="BG476" s="16">
        <v>0.14285714285714299</v>
      </c>
      <c r="BH476" s="16">
        <v>0.15183246073298401</v>
      </c>
      <c r="BI476" s="16">
        <v>0.18333333333333299</v>
      </c>
      <c r="BJ476" s="16">
        <v>0.05</v>
      </c>
      <c r="BK476" s="16">
        <v>5.2631578947368397E-2</v>
      </c>
      <c r="BL476" s="16">
        <v>0</v>
      </c>
    </row>
    <row r="477" spans="2:64" x14ac:dyDescent="0.35">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row>
    <row r="478" spans="2:64" x14ac:dyDescent="0.35">
      <c r="B478" s="5" t="s">
        <v>344</v>
      </c>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row>
    <row r="479" spans="2:64" x14ac:dyDescent="0.35">
      <c r="B479" s="23" t="s">
        <v>345</v>
      </c>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row>
    <row r="480" spans="2:64" x14ac:dyDescent="0.35">
      <c r="B480" t="s">
        <v>159</v>
      </c>
      <c r="C480" s="16">
        <v>0.29166666666666702</v>
      </c>
      <c r="D480" s="16">
        <v>0</v>
      </c>
      <c r="E480" s="16">
        <v>0</v>
      </c>
      <c r="F480" s="16">
        <v>0.66666666666666696</v>
      </c>
      <c r="G480" s="16">
        <v>0.42857142857142899</v>
      </c>
      <c r="H480" s="16">
        <v>0.28571428571428598</v>
      </c>
      <c r="I480" s="16"/>
      <c r="J480" s="16">
        <v>0.28571428571428598</v>
      </c>
      <c r="K480" s="16">
        <v>0.3</v>
      </c>
      <c r="L480" s="16"/>
      <c r="M480" s="16">
        <v>0.33333333333333298</v>
      </c>
      <c r="N480" s="16">
        <v>0.18181818181818199</v>
      </c>
      <c r="O480" s="16">
        <v>0.5</v>
      </c>
      <c r="P480" s="16">
        <v>0.4</v>
      </c>
      <c r="Q480" s="16"/>
      <c r="R480" s="16">
        <v>0.2</v>
      </c>
      <c r="S480" s="16" t="s">
        <v>80</v>
      </c>
      <c r="T480" s="16">
        <v>0.28571428571428598</v>
      </c>
      <c r="U480" s="16">
        <v>1</v>
      </c>
      <c r="V480" s="16"/>
      <c r="W480" s="16">
        <v>1</v>
      </c>
      <c r="X480" s="16">
        <v>0.4</v>
      </c>
      <c r="Y480" s="16">
        <v>0.33333333333333298</v>
      </c>
      <c r="Z480" s="16">
        <v>0.5</v>
      </c>
      <c r="AA480" s="16">
        <v>0</v>
      </c>
      <c r="AB480" s="16">
        <v>0.5</v>
      </c>
      <c r="AC480" s="16">
        <v>0</v>
      </c>
      <c r="AD480" s="16" t="s">
        <v>80</v>
      </c>
      <c r="AE480" s="16">
        <v>0</v>
      </c>
      <c r="AF480" s="16">
        <v>0</v>
      </c>
      <c r="AG480" s="16">
        <v>0</v>
      </c>
      <c r="AH480" s="16" t="s">
        <v>80</v>
      </c>
      <c r="AI480" s="16"/>
      <c r="AJ480" s="16">
        <v>0.66666666666666696</v>
      </c>
      <c r="AK480" s="16">
        <v>0</v>
      </c>
      <c r="AL480" s="16">
        <v>0.33333333333333298</v>
      </c>
      <c r="AM480" s="16">
        <v>0.33333333333333298</v>
      </c>
      <c r="AN480" s="16">
        <v>0.5</v>
      </c>
      <c r="AO480" s="16"/>
      <c r="AP480" s="16">
        <v>0.33333333333333298</v>
      </c>
      <c r="AQ480" s="16">
        <v>0.2</v>
      </c>
      <c r="AR480" s="16">
        <v>0</v>
      </c>
      <c r="AS480" s="16"/>
      <c r="AT480" s="16">
        <v>0</v>
      </c>
      <c r="AU480" s="16">
        <v>0.42857142857142899</v>
      </c>
      <c r="AV480" s="16">
        <v>0</v>
      </c>
      <c r="AW480" s="16">
        <v>0.33333333333333298</v>
      </c>
      <c r="AX480" s="16"/>
      <c r="AY480" s="16">
        <v>0.33333333333333298</v>
      </c>
      <c r="AZ480" s="16">
        <v>0.28571428571428598</v>
      </c>
      <c r="BA480" s="16"/>
      <c r="BB480" s="16">
        <v>0</v>
      </c>
      <c r="BC480" s="16">
        <v>0.125</v>
      </c>
      <c r="BD480" s="16">
        <v>0.5</v>
      </c>
      <c r="BE480" s="16">
        <v>0.5</v>
      </c>
      <c r="BF480" s="16"/>
      <c r="BG480" s="16">
        <v>0.5</v>
      </c>
      <c r="BH480" s="16">
        <v>0.25</v>
      </c>
      <c r="BI480" s="16">
        <v>0.16666666666666699</v>
      </c>
      <c r="BJ480" s="16" t="s">
        <v>80</v>
      </c>
      <c r="BK480" s="16">
        <v>1</v>
      </c>
      <c r="BL480" s="16" t="s">
        <v>80</v>
      </c>
    </row>
    <row r="481" spans="2:64" x14ac:dyDescent="0.35">
      <c r="B481" t="s">
        <v>335</v>
      </c>
      <c r="C481" s="16">
        <v>0.25</v>
      </c>
      <c r="D481" s="16">
        <v>0</v>
      </c>
      <c r="E481" s="16">
        <v>0.33333333333333298</v>
      </c>
      <c r="F481" s="16">
        <v>0</v>
      </c>
      <c r="G481" s="16">
        <v>0.28571428571428598</v>
      </c>
      <c r="H481" s="16">
        <v>0.28571428571428598</v>
      </c>
      <c r="I481" s="16"/>
      <c r="J481" s="16">
        <v>0.14285714285714299</v>
      </c>
      <c r="K481" s="16">
        <v>0.4</v>
      </c>
      <c r="L481" s="16"/>
      <c r="M481" s="16">
        <v>0.16666666666666699</v>
      </c>
      <c r="N481" s="16">
        <v>0.27272727272727298</v>
      </c>
      <c r="O481" s="16">
        <v>0</v>
      </c>
      <c r="P481" s="16">
        <v>0.4</v>
      </c>
      <c r="Q481" s="16"/>
      <c r="R481" s="16">
        <v>0.2</v>
      </c>
      <c r="S481" s="16" t="s">
        <v>80</v>
      </c>
      <c r="T481" s="16">
        <v>0.42857142857142899</v>
      </c>
      <c r="U481" s="16">
        <v>0</v>
      </c>
      <c r="V481" s="16"/>
      <c r="W481" s="16">
        <v>0</v>
      </c>
      <c r="X481" s="16">
        <v>0.2</v>
      </c>
      <c r="Y481" s="16">
        <v>0.33333333333333298</v>
      </c>
      <c r="Z481" s="16">
        <v>0</v>
      </c>
      <c r="AA481" s="16">
        <v>0.33333333333333298</v>
      </c>
      <c r="AB481" s="16">
        <v>0</v>
      </c>
      <c r="AC481" s="16">
        <v>0</v>
      </c>
      <c r="AD481" s="16" t="s">
        <v>80</v>
      </c>
      <c r="AE481" s="16">
        <v>0.66666666666666696</v>
      </c>
      <c r="AF481" s="16">
        <v>0</v>
      </c>
      <c r="AG481" s="16">
        <v>1</v>
      </c>
      <c r="AH481" s="16" t="s">
        <v>80</v>
      </c>
      <c r="AI481" s="16"/>
      <c r="AJ481" s="16">
        <v>0.33333333333333298</v>
      </c>
      <c r="AK481" s="16">
        <v>0.42857142857142899</v>
      </c>
      <c r="AL481" s="16">
        <v>0.16666666666666699</v>
      </c>
      <c r="AM481" s="16">
        <v>0.33333333333333298</v>
      </c>
      <c r="AN481" s="16">
        <v>0</v>
      </c>
      <c r="AO481" s="16"/>
      <c r="AP481" s="16">
        <v>0.22222222222222199</v>
      </c>
      <c r="AQ481" s="16">
        <v>0.2</v>
      </c>
      <c r="AR481" s="16">
        <v>1</v>
      </c>
      <c r="AS481" s="16"/>
      <c r="AT481" s="16">
        <v>0</v>
      </c>
      <c r="AU481" s="16">
        <v>0.214285714285714</v>
      </c>
      <c r="AV481" s="16">
        <v>0.5</v>
      </c>
      <c r="AW481" s="16">
        <v>0.33333333333333298</v>
      </c>
      <c r="AX481" s="16"/>
      <c r="AY481" s="16">
        <v>0.66666666666666696</v>
      </c>
      <c r="AZ481" s="16">
        <v>0.19047619047618999</v>
      </c>
      <c r="BA481" s="16"/>
      <c r="BB481" s="16">
        <v>0</v>
      </c>
      <c r="BC481" s="16">
        <v>0.375</v>
      </c>
      <c r="BD481" s="16">
        <v>0.25</v>
      </c>
      <c r="BE481" s="16">
        <v>0.25</v>
      </c>
      <c r="BF481" s="16"/>
      <c r="BG481" s="16">
        <v>0</v>
      </c>
      <c r="BH481" s="16">
        <v>0.25</v>
      </c>
      <c r="BI481" s="16">
        <v>0.33333333333333298</v>
      </c>
      <c r="BJ481" s="16" t="s">
        <v>80</v>
      </c>
      <c r="BK481" s="16">
        <v>0</v>
      </c>
      <c r="BL481" s="16" t="s">
        <v>80</v>
      </c>
    </row>
    <row r="482" spans="2:64" x14ac:dyDescent="0.35">
      <c r="B482" t="s">
        <v>336</v>
      </c>
      <c r="C482" s="16">
        <v>0.16666666666666699</v>
      </c>
      <c r="D482" s="16">
        <v>0</v>
      </c>
      <c r="E482" s="16">
        <v>0.5</v>
      </c>
      <c r="F482" s="16">
        <v>0</v>
      </c>
      <c r="G482" s="16">
        <v>0.14285714285714299</v>
      </c>
      <c r="H482" s="16">
        <v>0</v>
      </c>
      <c r="I482" s="16"/>
      <c r="J482" s="16">
        <v>0.14285714285714299</v>
      </c>
      <c r="K482" s="16">
        <v>0.2</v>
      </c>
      <c r="L482" s="16"/>
      <c r="M482" s="16">
        <v>0.16666666666666699</v>
      </c>
      <c r="N482" s="16">
        <v>0.27272727272727298</v>
      </c>
      <c r="O482" s="16">
        <v>0</v>
      </c>
      <c r="P482" s="16">
        <v>0</v>
      </c>
      <c r="Q482" s="16"/>
      <c r="R482" s="16">
        <v>0.266666666666667</v>
      </c>
      <c r="S482" s="16" t="s">
        <v>80</v>
      </c>
      <c r="T482" s="16">
        <v>0</v>
      </c>
      <c r="U482" s="16">
        <v>0</v>
      </c>
      <c r="V482" s="16"/>
      <c r="W482" s="16">
        <v>0</v>
      </c>
      <c r="X482" s="16">
        <v>0.2</v>
      </c>
      <c r="Y482" s="16">
        <v>0</v>
      </c>
      <c r="Z482" s="16">
        <v>0</v>
      </c>
      <c r="AA482" s="16">
        <v>0.33333333333333298</v>
      </c>
      <c r="AB482" s="16">
        <v>0</v>
      </c>
      <c r="AC482" s="16">
        <v>0.5</v>
      </c>
      <c r="AD482" s="16" t="s">
        <v>80</v>
      </c>
      <c r="AE482" s="16">
        <v>0.33333333333333298</v>
      </c>
      <c r="AF482" s="16">
        <v>0</v>
      </c>
      <c r="AG482" s="16">
        <v>0</v>
      </c>
      <c r="AH482" s="16" t="s">
        <v>80</v>
      </c>
      <c r="AI482" s="16"/>
      <c r="AJ482" s="16">
        <v>0</v>
      </c>
      <c r="AK482" s="16">
        <v>0.28571428571428598</v>
      </c>
      <c r="AL482" s="16">
        <v>0</v>
      </c>
      <c r="AM482" s="16">
        <v>0.33333333333333298</v>
      </c>
      <c r="AN482" s="16">
        <v>0.5</v>
      </c>
      <c r="AO482" s="16"/>
      <c r="AP482" s="16">
        <v>5.5555555555555601E-2</v>
      </c>
      <c r="AQ482" s="16">
        <v>0.6</v>
      </c>
      <c r="AR482" s="16">
        <v>0</v>
      </c>
      <c r="AS482" s="16"/>
      <c r="AT482" s="16">
        <v>0.33333333333333298</v>
      </c>
      <c r="AU482" s="16">
        <v>7.1428571428571397E-2</v>
      </c>
      <c r="AV482" s="16">
        <v>0.25</v>
      </c>
      <c r="AW482" s="16">
        <v>0.33333333333333298</v>
      </c>
      <c r="AX482" s="16"/>
      <c r="AY482" s="16">
        <v>0</v>
      </c>
      <c r="AZ482" s="16">
        <v>0.19047619047618999</v>
      </c>
      <c r="BA482" s="16"/>
      <c r="BB482" s="16">
        <v>0.25</v>
      </c>
      <c r="BC482" s="16">
        <v>0.25</v>
      </c>
      <c r="BD482" s="16">
        <v>0</v>
      </c>
      <c r="BE482" s="16">
        <v>0.25</v>
      </c>
      <c r="BF482" s="16"/>
      <c r="BG482" s="16">
        <v>0</v>
      </c>
      <c r="BH482" s="16">
        <v>0</v>
      </c>
      <c r="BI482" s="16">
        <v>0.33333333333333298</v>
      </c>
      <c r="BJ482" s="16" t="s">
        <v>80</v>
      </c>
      <c r="BK482" s="16">
        <v>0</v>
      </c>
      <c r="BL482" s="16" t="s">
        <v>80</v>
      </c>
    </row>
    <row r="483" spans="2:64" x14ac:dyDescent="0.35">
      <c r="B483" t="s">
        <v>337</v>
      </c>
      <c r="C483" s="16">
        <v>0.125</v>
      </c>
      <c r="D483" s="16">
        <v>0</v>
      </c>
      <c r="E483" s="16">
        <v>0.16666666666666699</v>
      </c>
      <c r="F483" s="16">
        <v>0</v>
      </c>
      <c r="G483" s="16">
        <v>0.14285714285714299</v>
      </c>
      <c r="H483" s="16">
        <v>0.14285714285714299</v>
      </c>
      <c r="I483" s="16"/>
      <c r="J483" s="16">
        <v>7.1428571428571397E-2</v>
      </c>
      <c r="K483" s="16">
        <v>0.2</v>
      </c>
      <c r="L483" s="16"/>
      <c r="M483" s="16">
        <v>0</v>
      </c>
      <c r="N483" s="16">
        <v>9.0909090909090898E-2</v>
      </c>
      <c r="O483" s="16">
        <v>0.5</v>
      </c>
      <c r="P483" s="16">
        <v>0.2</v>
      </c>
      <c r="Q483" s="16"/>
      <c r="R483" s="16">
        <v>0.2</v>
      </c>
      <c r="S483" s="16" t="s">
        <v>80</v>
      </c>
      <c r="T483" s="16">
        <v>0</v>
      </c>
      <c r="U483" s="16">
        <v>0</v>
      </c>
      <c r="V483" s="16"/>
      <c r="W483" s="16">
        <v>0</v>
      </c>
      <c r="X483" s="16">
        <v>0.2</v>
      </c>
      <c r="Y483" s="16">
        <v>0.33333333333333298</v>
      </c>
      <c r="Z483" s="16">
        <v>0</v>
      </c>
      <c r="AA483" s="16">
        <v>0</v>
      </c>
      <c r="AB483" s="16">
        <v>0</v>
      </c>
      <c r="AC483" s="16">
        <v>0.5</v>
      </c>
      <c r="AD483" s="16" t="s">
        <v>80</v>
      </c>
      <c r="AE483" s="16">
        <v>0</v>
      </c>
      <c r="AF483" s="16">
        <v>0</v>
      </c>
      <c r="AG483" s="16">
        <v>0</v>
      </c>
      <c r="AH483" s="16" t="s">
        <v>80</v>
      </c>
      <c r="AI483" s="16"/>
      <c r="AJ483" s="16">
        <v>0</v>
      </c>
      <c r="AK483" s="16">
        <v>0.14285714285714299</v>
      </c>
      <c r="AL483" s="16">
        <v>0</v>
      </c>
      <c r="AM483" s="16">
        <v>0.33333333333333298</v>
      </c>
      <c r="AN483" s="16">
        <v>0</v>
      </c>
      <c r="AO483" s="16"/>
      <c r="AP483" s="16">
        <v>0.11111111111111099</v>
      </c>
      <c r="AQ483" s="16">
        <v>0.2</v>
      </c>
      <c r="AR483" s="16">
        <v>0</v>
      </c>
      <c r="AS483" s="16"/>
      <c r="AT483" s="16">
        <v>0.33333333333333298</v>
      </c>
      <c r="AU483" s="16">
        <v>7.1428571428571397E-2</v>
      </c>
      <c r="AV483" s="16">
        <v>0.25</v>
      </c>
      <c r="AW483" s="16">
        <v>0</v>
      </c>
      <c r="AX483" s="16"/>
      <c r="AY483" s="16">
        <v>0.33333333333333298</v>
      </c>
      <c r="AZ483" s="16">
        <v>9.5238095238095205E-2</v>
      </c>
      <c r="BA483" s="16"/>
      <c r="BB483" s="16">
        <v>0</v>
      </c>
      <c r="BC483" s="16">
        <v>0.25</v>
      </c>
      <c r="BD483" s="16">
        <v>0.125</v>
      </c>
      <c r="BE483" s="16">
        <v>0</v>
      </c>
      <c r="BF483" s="16"/>
      <c r="BG483" s="16">
        <v>0</v>
      </c>
      <c r="BH483" s="16">
        <v>0.125</v>
      </c>
      <c r="BI483" s="16">
        <v>0.16666666666666699</v>
      </c>
      <c r="BJ483" s="16" t="s">
        <v>80</v>
      </c>
      <c r="BK483" s="16">
        <v>0</v>
      </c>
      <c r="BL483" s="16" t="s">
        <v>80</v>
      </c>
    </row>
    <row r="484" spans="2:64" x14ac:dyDescent="0.35">
      <c r="B484" t="s">
        <v>338</v>
      </c>
      <c r="C484" s="16">
        <v>0.125</v>
      </c>
      <c r="D484" s="16">
        <v>0</v>
      </c>
      <c r="E484" s="16">
        <v>0.16666666666666699</v>
      </c>
      <c r="F484" s="16">
        <v>0</v>
      </c>
      <c r="G484" s="16">
        <v>0.14285714285714299</v>
      </c>
      <c r="H484" s="16">
        <v>0.14285714285714299</v>
      </c>
      <c r="I484" s="16"/>
      <c r="J484" s="16">
        <v>0.14285714285714299</v>
      </c>
      <c r="K484" s="16">
        <v>0.1</v>
      </c>
      <c r="L484" s="16"/>
      <c r="M484" s="16">
        <v>0.16666666666666699</v>
      </c>
      <c r="N484" s="16">
        <v>0.18181818181818199</v>
      </c>
      <c r="O484" s="16">
        <v>0</v>
      </c>
      <c r="P484" s="16">
        <v>0</v>
      </c>
      <c r="Q484" s="16"/>
      <c r="R484" s="16">
        <v>0.133333333333333</v>
      </c>
      <c r="S484" s="16" t="s">
        <v>80</v>
      </c>
      <c r="T484" s="16">
        <v>0.14285714285714299</v>
      </c>
      <c r="U484" s="16">
        <v>0</v>
      </c>
      <c r="V484" s="16"/>
      <c r="W484" s="16">
        <v>0</v>
      </c>
      <c r="X484" s="16">
        <v>0</v>
      </c>
      <c r="Y484" s="16">
        <v>0.33333333333333298</v>
      </c>
      <c r="Z484" s="16">
        <v>0</v>
      </c>
      <c r="AA484" s="16">
        <v>0.33333333333333298</v>
      </c>
      <c r="AB484" s="16">
        <v>0</v>
      </c>
      <c r="AC484" s="16">
        <v>0</v>
      </c>
      <c r="AD484" s="16" t="s">
        <v>80</v>
      </c>
      <c r="AE484" s="16">
        <v>0</v>
      </c>
      <c r="AF484" s="16">
        <v>1</v>
      </c>
      <c r="AG484" s="16">
        <v>0</v>
      </c>
      <c r="AH484" s="16" t="s">
        <v>80</v>
      </c>
      <c r="AI484" s="16"/>
      <c r="AJ484" s="16">
        <v>0</v>
      </c>
      <c r="AK484" s="16">
        <v>0.14285714285714299</v>
      </c>
      <c r="AL484" s="16">
        <v>0.33333333333333298</v>
      </c>
      <c r="AM484" s="16">
        <v>0</v>
      </c>
      <c r="AN484" s="16">
        <v>0</v>
      </c>
      <c r="AO484" s="16"/>
      <c r="AP484" s="16">
        <v>0.16666666666666699</v>
      </c>
      <c r="AQ484" s="16">
        <v>0</v>
      </c>
      <c r="AR484" s="16">
        <v>0</v>
      </c>
      <c r="AS484" s="16"/>
      <c r="AT484" s="16">
        <v>0.33333333333333298</v>
      </c>
      <c r="AU484" s="16">
        <v>7.1428571428571397E-2</v>
      </c>
      <c r="AV484" s="16">
        <v>0.25</v>
      </c>
      <c r="AW484" s="16">
        <v>0</v>
      </c>
      <c r="AX484" s="16"/>
      <c r="AY484" s="16">
        <v>0</v>
      </c>
      <c r="AZ484" s="16">
        <v>0.14285714285714299</v>
      </c>
      <c r="BA484" s="16"/>
      <c r="BB484" s="16">
        <v>0.25</v>
      </c>
      <c r="BC484" s="16">
        <v>0.25</v>
      </c>
      <c r="BD484" s="16">
        <v>0</v>
      </c>
      <c r="BE484" s="16">
        <v>0</v>
      </c>
      <c r="BF484" s="16"/>
      <c r="BG484" s="16">
        <v>0</v>
      </c>
      <c r="BH484" s="16">
        <v>0.375</v>
      </c>
      <c r="BI484" s="16">
        <v>0</v>
      </c>
      <c r="BJ484" s="16" t="s">
        <v>80</v>
      </c>
      <c r="BK484" s="16">
        <v>0</v>
      </c>
      <c r="BL484" s="16" t="s">
        <v>80</v>
      </c>
    </row>
    <row r="485" spans="2:64" x14ac:dyDescent="0.35">
      <c r="B485" t="s">
        <v>339</v>
      </c>
      <c r="C485" s="16">
        <v>0.125</v>
      </c>
      <c r="D485" s="16">
        <v>1</v>
      </c>
      <c r="E485" s="16">
        <v>0.16666666666666699</v>
      </c>
      <c r="F485" s="16">
        <v>0.33333333333333298</v>
      </c>
      <c r="G485" s="16">
        <v>0</v>
      </c>
      <c r="H485" s="16">
        <v>0</v>
      </c>
      <c r="I485" s="16"/>
      <c r="J485" s="16">
        <v>0.14285714285714299</v>
      </c>
      <c r="K485" s="16">
        <v>0.1</v>
      </c>
      <c r="L485" s="16"/>
      <c r="M485" s="16">
        <v>0.33333333333333298</v>
      </c>
      <c r="N485" s="16">
        <v>9.0909090909090898E-2</v>
      </c>
      <c r="O485" s="16">
        <v>0</v>
      </c>
      <c r="P485" s="16">
        <v>0</v>
      </c>
      <c r="Q485" s="16"/>
      <c r="R485" s="16">
        <v>0.2</v>
      </c>
      <c r="S485" s="16" t="s">
        <v>80</v>
      </c>
      <c r="T485" s="16">
        <v>0</v>
      </c>
      <c r="U485" s="16">
        <v>0</v>
      </c>
      <c r="V485" s="16"/>
      <c r="W485" s="16">
        <v>0</v>
      </c>
      <c r="X485" s="16">
        <v>0.2</v>
      </c>
      <c r="Y485" s="16">
        <v>0</v>
      </c>
      <c r="Z485" s="16">
        <v>0</v>
      </c>
      <c r="AA485" s="16">
        <v>0</v>
      </c>
      <c r="AB485" s="16">
        <v>0.5</v>
      </c>
      <c r="AC485" s="16">
        <v>0.5</v>
      </c>
      <c r="AD485" s="16" t="s">
        <v>80</v>
      </c>
      <c r="AE485" s="16">
        <v>0</v>
      </c>
      <c r="AF485" s="16">
        <v>0</v>
      </c>
      <c r="AG485" s="16">
        <v>0</v>
      </c>
      <c r="AH485" s="16" t="s">
        <v>80</v>
      </c>
      <c r="AI485" s="16"/>
      <c r="AJ485" s="16">
        <v>0</v>
      </c>
      <c r="AK485" s="16">
        <v>0</v>
      </c>
      <c r="AL485" s="16">
        <v>0.16666666666666699</v>
      </c>
      <c r="AM485" s="16">
        <v>0</v>
      </c>
      <c r="AN485" s="16">
        <v>0.5</v>
      </c>
      <c r="AO485" s="16"/>
      <c r="AP485" s="16">
        <v>0.11111111111111099</v>
      </c>
      <c r="AQ485" s="16">
        <v>0.2</v>
      </c>
      <c r="AR485" s="16">
        <v>0</v>
      </c>
      <c r="AS485" s="16"/>
      <c r="AT485" s="16">
        <v>0.33333333333333298</v>
      </c>
      <c r="AU485" s="16">
        <v>0.14285714285714299</v>
      </c>
      <c r="AV485" s="16">
        <v>0</v>
      </c>
      <c r="AW485" s="16">
        <v>0</v>
      </c>
      <c r="AX485" s="16"/>
      <c r="AY485" s="16">
        <v>0</v>
      </c>
      <c r="AZ485" s="16">
        <v>0.14285714285714299</v>
      </c>
      <c r="BA485" s="16"/>
      <c r="BB485" s="16">
        <v>0.75</v>
      </c>
      <c r="BC485" s="16">
        <v>0</v>
      </c>
      <c r="BD485" s="16">
        <v>0</v>
      </c>
      <c r="BE485" s="16">
        <v>0</v>
      </c>
      <c r="BF485" s="16"/>
      <c r="BG485" s="16">
        <v>0</v>
      </c>
      <c r="BH485" s="16">
        <v>0.125</v>
      </c>
      <c r="BI485" s="16">
        <v>0.16666666666666699</v>
      </c>
      <c r="BJ485" s="16" t="s">
        <v>80</v>
      </c>
      <c r="BK485" s="16">
        <v>0</v>
      </c>
      <c r="BL485" s="16" t="s">
        <v>80</v>
      </c>
    </row>
    <row r="486" spans="2:64" x14ac:dyDescent="0.35">
      <c r="B486" t="s">
        <v>340</v>
      </c>
      <c r="C486" s="16">
        <v>0.125</v>
      </c>
      <c r="D486" s="16">
        <v>0</v>
      </c>
      <c r="E486" s="16">
        <v>0.33333333333333298</v>
      </c>
      <c r="F486" s="16">
        <v>0.33333333333333298</v>
      </c>
      <c r="G486" s="16">
        <v>0</v>
      </c>
      <c r="H486" s="16">
        <v>0</v>
      </c>
      <c r="I486" s="16"/>
      <c r="J486" s="16">
        <v>7.1428571428571397E-2</v>
      </c>
      <c r="K486" s="16">
        <v>0.2</v>
      </c>
      <c r="L486" s="16"/>
      <c r="M486" s="16">
        <v>0</v>
      </c>
      <c r="N486" s="16">
        <v>0.18181818181818199</v>
      </c>
      <c r="O486" s="16">
        <v>0</v>
      </c>
      <c r="P486" s="16">
        <v>0.2</v>
      </c>
      <c r="Q486" s="16"/>
      <c r="R486" s="16">
        <v>0.2</v>
      </c>
      <c r="S486" s="16" t="s">
        <v>80</v>
      </c>
      <c r="T486" s="16">
        <v>0</v>
      </c>
      <c r="U486" s="16">
        <v>0</v>
      </c>
      <c r="V486" s="16"/>
      <c r="W486" s="16">
        <v>0</v>
      </c>
      <c r="X486" s="16">
        <v>0.2</v>
      </c>
      <c r="Y486" s="16">
        <v>0</v>
      </c>
      <c r="Z486" s="16">
        <v>0</v>
      </c>
      <c r="AA486" s="16">
        <v>0</v>
      </c>
      <c r="AB486" s="16">
        <v>0.5</v>
      </c>
      <c r="AC486" s="16">
        <v>0</v>
      </c>
      <c r="AD486" s="16" t="s">
        <v>80</v>
      </c>
      <c r="AE486" s="16">
        <v>0</v>
      </c>
      <c r="AF486" s="16">
        <v>0</v>
      </c>
      <c r="AG486" s="16">
        <v>1</v>
      </c>
      <c r="AH486" s="16" t="s">
        <v>80</v>
      </c>
      <c r="AI486" s="16"/>
      <c r="AJ486" s="16">
        <v>0</v>
      </c>
      <c r="AK486" s="16">
        <v>0.14285714285714299</v>
      </c>
      <c r="AL486" s="16">
        <v>0</v>
      </c>
      <c r="AM486" s="16">
        <v>0.33333333333333298</v>
      </c>
      <c r="AN486" s="16">
        <v>0</v>
      </c>
      <c r="AO486" s="16"/>
      <c r="AP486" s="16">
        <v>0.11111111111111099</v>
      </c>
      <c r="AQ486" s="16">
        <v>0.2</v>
      </c>
      <c r="AR486" s="16">
        <v>0</v>
      </c>
      <c r="AS486" s="16"/>
      <c r="AT486" s="16">
        <v>0.33333333333333298</v>
      </c>
      <c r="AU486" s="16">
        <v>0</v>
      </c>
      <c r="AV486" s="16">
        <v>0.5</v>
      </c>
      <c r="AW486" s="16">
        <v>0</v>
      </c>
      <c r="AX486" s="16"/>
      <c r="AY486" s="16">
        <v>0.66666666666666696</v>
      </c>
      <c r="AZ486" s="16">
        <v>4.7619047619047603E-2</v>
      </c>
      <c r="BA486" s="16"/>
      <c r="BB486" s="16">
        <v>0.25</v>
      </c>
      <c r="BC486" s="16">
        <v>0.25</v>
      </c>
      <c r="BD486" s="16">
        <v>0</v>
      </c>
      <c r="BE486" s="16">
        <v>0</v>
      </c>
      <c r="BF486" s="16"/>
      <c r="BG486" s="16">
        <v>0</v>
      </c>
      <c r="BH486" s="16">
        <v>0</v>
      </c>
      <c r="BI486" s="16">
        <v>0.25</v>
      </c>
      <c r="BJ486" s="16" t="s">
        <v>80</v>
      </c>
      <c r="BK486" s="16">
        <v>0</v>
      </c>
      <c r="BL486" s="16" t="s">
        <v>80</v>
      </c>
    </row>
    <row r="487" spans="2:64" x14ac:dyDescent="0.35">
      <c r="B487" t="s">
        <v>341</v>
      </c>
      <c r="C487" s="16">
        <v>8.3333333333333301E-2</v>
      </c>
      <c r="D487" s="16">
        <v>0</v>
      </c>
      <c r="E487" s="16">
        <v>0.16666666666666699</v>
      </c>
      <c r="F487" s="16">
        <v>0.33333333333333298</v>
      </c>
      <c r="G487" s="16">
        <v>0</v>
      </c>
      <c r="H487" s="16">
        <v>0</v>
      </c>
      <c r="I487" s="16"/>
      <c r="J487" s="16">
        <v>7.1428571428571397E-2</v>
      </c>
      <c r="K487" s="16">
        <v>0.1</v>
      </c>
      <c r="L487" s="16"/>
      <c r="M487" s="16">
        <v>0</v>
      </c>
      <c r="N487" s="16">
        <v>0.18181818181818199</v>
      </c>
      <c r="O487" s="16">
        <v>0</v>
      </c>
      <c r="P487" s="16">
        <v>0</v>
      </c>
      <c r="Q487" s="16"/>
      <c r="R487" s="16">
        <v>0.133333333333333</v>
      </c>
      <c r="S487" s="16" t="s">
        <v>80</v>
      </c>
      <c r="T487" s="16">
        <v>0</v>
      </c>
      <c r="U487" s="16">
        <v>0</v>
      </c>
      <c r="V487" s="16"/>
      <c r="W487" s="16">
        <v>0</v>
      </c>
      <c r="X487" s="16">
        <v>0</v>
      </c>
      <c r="Y487" s="16">
        <v>0</v>
      </c>
      <c r="Z487" s="16">
        <v>0</v>
      </c>
      <c r="AA487" s="16">
        <v>0</v>
      </c>
      <c r="AB487" s="16">
        <v>0.5</v>
      </c>
      <c r="AC487" s="16">
        <v>0</v>
      </c>
      <c r="AD487" s="16" t="s">
        <v>80</v>
      </c>
      <c r="AE487" s="16">
        <v>0</v>
      </c>
      <c r="AF487" s="16">
        <v>0</v>
      </c>
      <c r="AG487" s="16">
        <v>1</v>
      </c>
      <c r="AH487" s="16" t="s">
        <v>80</v>
      </c>
      <c r="AI487" s="16"/>
      <c r="AJ487" s="16">
        <v>0</v>
      </c>
      <c r="AK487" s="16">
        <v>0.14285714285714299</v>
      </c>
      <c r="AL487" s="16">
        <v>0</v>
      </c>
      <c r="AM487" s="16">
        <v>0</v>
      </c>
      <c r="AN487" s="16">
        <v>0</v>
      </c>
      <c r="AO487" s="16"/>
      <c r="AP487" s="16">
        <v>0.11111111111111099</v>
      </c>
      <c r="AQ487" s="16">
        <v>0</v>
      </c>
      <c r="AR487" s="16">
        <v>0</v>
      </c>
      <c r="AS487" s="16"/>
      <c r="AT487" s="16">
        <v>0.33333333333333298</v>
      </c>
      <c r="AU487" s="16">
        <v>0</v>
      </c>
      <c r="AV487" s="16">
        <v>0.25</v>
      </c>
      <c r="AW487" s="16">
        <v>0</v>
      </c>
      <c r="AX487" s="16"/>
      <c r="AY487" s="16">
        <v>0.33333333333333298</v>
      </c>
      <c r="AZ487" s="16">
        <v>4.7619047619047603E-2</v>
      </c>
      <c r="BA487" s="16"/>
      <c r="BB487" s="16">
        <v>0.25</v>
      </c>
      <c r="BC487" s="16">
        <v>0.125</v>
      </c>
      <c r="BD487" s="16">
        <v>0</v>
      </c>
      <c r="BE487" s="16">
        <v>0</v>
      </c>
      <c r="BF487" s="16"/>
      <c r="BG487" s="16">
        <v>0</v>
      </c>
      <c r="BH487" s="16">
        <v>0</v>
      </c>
      <c r="BI487" s="16">
        <v>0.16666666666666699</v>
      </c>
      <c r="BJ487" s="16" t="s">
        <v>80</v>
      </c>
      <c r="BK487" s="16">
        <v>0</v>
      </c>
      <c r="BL487" s="16" t="s">
        <v>80</v>
      </c>
    </row>
    <row r="488" spans="2:64" x14ac:dyDescent="0.35">
      <c r="B488" t="s">
        <v>342</v>
      </c>
      <c r="C488" s="16">
        <v>4.1666666666666699E-2</v>
      </c>
      <c r="D488" s="16">
        <v>0</v>
      </c>
      <c r="E488" s="16">
        <v>0.16666666666666699</v>
      </c>
      <c r="F488" s="16">
        <v>0</v>
      </c>
      <c r="G488" s="16">
        <v>0</v>
      </c>
      <c r="H488" s="16">
        <v>0</v>
      </c>
      <c r="I488" s="16"/>
      <c r="J488" s="16">
        <v>0</v>
      </c>
      <c r="K488" s="16">
        <v>0.1</v>
      </c>
      <c r="L488" s="16"/>
      <c r="M488" s="16">
        <v>0</v>
      </c>
      <c r="N488" s="16">
        <v>9.0909090909090898E-2</v>
      </c>
      <c r="O488" s="16">
        <v>0</v>
      </c>
      <c r="P488" s="16">
        <v>0</v>
      </c>
      <c r="Q488" s="16"/>
      <c r="R488" s="16">
        <v>6.6666666666666693E-2</v>
      </c>
      <c r="S488" s="16" t="s">
        <v>80</v>
      </c>
      <c r="T488" s="16">
        <v>0</v>
      </c>
      <c r="U488" s="16">
        <v>0</v>
      </c>
      <c r="V488" s="16"/>
      <c r="W488" s="16">
        <v>0</v>
      </c>
      <c r="X488" s="16">
        <v>0</v>
      </c>
      <c r="Y488" s="16">
        <v>0</v>
      </c>
      <c r="Z488" s="16">
        <v>0</v>
      </c>
      <c r="AA488" s="16">
        <v>0.33333333333333298</v>
      </c>
      <c r="AB488" s="16">
        <v>0</v>
      </c>
      <c r="AC488" s="16">
        <v>0</v>
      </c>
      <c r="AD488" s="16" t="s">
        <v>80</v>
      </c>
      <c r="AE488" s="16">
        <v>0</v>
      </c>
      <c r="AF488" s="16">
        <v>0</v>
      </c>
      <c r="AG488" s="16">
        <v>0</v>
      </c>
      <c r="AH488" s="16" t="s">
        <v>80</v>
      </c>
      <c r="AI488" s="16"/>
      <c r="AJ488" s="16">
        <v>0</v>
      </c>
      <c r="AK488" s="16">
        <v>0</v>
      </c>
      <c r="AL488" s="16">
        <v>0</v>
      </c>
      <c r="AM488" s="16">
        <v>0.33333333333333298</v>
      </c>
      <c r="AN488" s="16">
        <v>0</v>
      </c>
      <c r="AO488" s="16"/>
      <c r="AP488" s="16">
        <v>0</v>
      </c>
      <c r="AQ488" s="16">
        <v>0.2</v>
      </c>
      <c r="AR488" s="16">
        <v>0</v>
      </c>
      <c r="AS488" s="16"/>
      <c r="AT488" s="16">
        <v>0</v>
      </c>
      <c r="AU488" s="16">
        <v>0</v>
      </c>
      <c r="AV488" s="16">
        <v>0.25</v>
      </c>
      <c r="AW488" s="16">
        <v>0</v>
      </c>
      <c r="AX488" s="16"/>
      <c r="AY488" s="16">
        <v>0</v>
      </c>
      <c r="AZ488" s="16">
        <v>4.7619047619047603E-2</v>
      </c>
      <c r="BA488" s="16"/>
      <c r="BB488" s="16">
        <v>0</v>
      </c>
      <c r="BC488" s="16">
        <v>0.125</v>
      </c>
      <c r="BD488" s="16">
        <v>0</v>
      </c>
      <c r="BE488" s="16">
        <v>0</v>
      </c>
      <c r="BF488" s="16"/>
      <c r="BG488" s="16">
        <v>0</v>
      </c>
      <c r="BH488" s="16">
        <v>0</v>
      </c>
      <c r="BI488" s="16">
        <v>8.3333333333333301E-2</v>
      </c>
      <c r="BJ488" s="16" t="s">
        <v>80</v>
      </c>
      <c r="BK488" s="16">
        <v>0</v>
      </c>
      <c r="BL488" s="16" t="s">
        <v>80</v>
      </c>
    </row>
    <row r="489" spans="2:64" x14ac:dyDescent="0.35">
      <c r="B489" t="s">
        <v>343</v>
      </c>
      <c r="C489" s="16">
        <v>4.1666666666666699E-2</v>
      </c>
      <c r="D489" s="16">
        <v>0</v>
      </c>
      <c r="E489" s="16">
        <v>0</v>
      </c>
      <c r="F489" s="16">
        <v>0</v>
      </c>
      <c r="G489" s="16">
        <v>0</v>
      </c>
      <c r="H489" s="16">
        <v>0.14285714285714299</v>
      </c>
      <c r="I489" s="16"/>
      <c r="J489" s="16">
        <v>7.1428571428571397E-2</v>
      </c>
      <c r="K489" s="16">
        <v>0</v>
      </c>
      <c r="L489" s="16"/>
      <c r="M489" s="16">
        <v>0</v>
      </c>
      <c r="N489" s="16">
        <v>0</v>
      </c>
      <c r="O489" s="16">
        <v>0</v>
      </c>
      <c r="P489" s="16">
        <v>0.2</v>
      </c>
      <c r="Q489" s="16"/>
      <c r="R489" s="16">
        <v>0</v>
      </c>
      <c r="S489" s="16" t="s">
        <v>80</v>
      </c>
      <c r="T489" s="16">
        <v>0.14285714285714299</v>
      </c>
      <c r="U489" s="16">
        <v>0</v>
      </c>
      <c r="V489" s="16"/>
      <c r="W489" s="16">
        <v>0</v>
      </c>
      <c r="X489" s="16">
        <v>0</v>
      </c>
      <c r="Y489" s="16">
        <v>0</v>
      </c>
      <c r="Z489" s="16">
        <v>0.5</v>
      </c>
      <c r="AA489" s="16">
        <v>0</v>
      </c>
      <c r="AB489" s="16">
        <v>0</v>
      </c>
      <c r="AC489" s="16">
        <v>0</v>
      </c>
      <c r="AD489" s="16" t="s">
        <v>80</v>
      </c>
      <c r="AE489" s="16">
        <v>0</v>
      </c>
      <c r="AF489" s="16">
        <v>0</v>
      </c>
      <c r="AG489" s="16">
        <v>0</v>
      </c>
      <c r="AH489" s="16" t="s">
        <v>80</v>
      </c>
      <c r="AI489" s="16"/>
      <c r="AJ489" s="16">
        <v>0</v>
      </c>
      <c r="AK489" s="16">
        <v>0.14285714285714299</v>
      </c>
      <c r="AL489" s="16">
        <v>0</v>
      </c>
      <c r="AM489" s="16">
        <v>0</v>
      </c>
      <c r="AN489" s="16">
        <v>0</v>
      </c>
      <c r="AO489" s="16"/>
      <c r="AP489" s="16">
        <v>5.5555555555555601E-2</v>
      </c>
      <c r="AQ489" s="16">
        <v>0</v>
      </c>
      <c r="AR489" s="16">
        <v>0</v>
      </c>
      <c r="AS489" s="16"/>
      <c r="AT489" s="16">
        <v>0</v>
      </c>
      <c r="AU489" s="16">
        <v>7.1428571428571397E-2</v>
      </c>
      <c r="AV489" s="16">
        <v>0</v>
      </c>
      <c r="AW489" s="16">
        <v>0</v>
      </c>
      <c r="AX489" s="16"/>
      <c r="AY489" s="16">
        <v>0</v>
      </c>
      <c r="AZ489" s="16">
        <v>4.7619047619047603E-2</v>
      </c>
      <c r="BA489" s="16"/>
      <c r="BB489" s="16">
        <v>0</v>
      </c>
      <c r="BC489" s="16">
        <v>0</v>
      </c>
      <c r="BD489" s="16">
        <v>0.125</v>
      </c>
      <c r="BE489" s="16">
        <v>0</v>
      </c>
      <c r="BF489" s="16"/>
      <c r="BG489" s="16">
        <v>0.5</v>
      </c>
      <c r="BH489" s="16">
        <v>0</v>
      </c>
      <c r="BI489" s="16">
        <v>0</v>
      </c>
      <c r="BJ489" s="16" t="s">
        <v>80</v>
      </c>
      <c r="BK489" s="16">
        <v>0</v>
      </c>
      <c r="BL489" s="16" t="s">
        <v>80</v>
      </c>
    </row>
    <row r="490" spans="2:64" x14ac:dyDescent="0.35">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row>
    <row r="491" spans="2:64" x14ac:dyDescent="0.35">
      <c r="B491" s="5" t="s">
        <v>353</v>
      </c>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row>
    <row r="492" spans="2:64" x14ac:dyDescent="0.35">
      <c r="B492" s="23" t="s">
        <v>354</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row>
    <row r="493" spans="2:64" x14ac:dyDescent="0.35">
      <c r="B493" t="s">
        <v>346</v>
      </c>
      <c r="C493" s="16">
        <v>0.41599999999999998</v>
      </c>
      <c r="D493" s="16">
        <v>0.5</v>
      </c>
      <c r="E493" s="16">
        <v>0.26315789473684198</v>
      </c>
      <c r="F493" s="16">
        <v>0.45833333333333298</v>
      </c>
      <c r="G493" s="16">
        <v>0.46666666666666701</v>
      </c>
      <c r="H493" s="16">
        <v>0.37931034482758602</v>
      </c>
      <c r="I493" s="16"/>
      <c r="J493" s="16">
        <v>0.36486486486486502</v>
      </c>
      <c r="K493" s="16">
        <v>0.49019607843137297</v>
      </c>
      <c r="L493" s="16"/>
      <c r="M493" s="16">
        <v>0.40540540540540498</v>
      </c>
      <c r="N493" s="16">
        <v>0.42307692307692302</v>
      </c>
      <c r="O493" s="16">
        <v>0.46666666666666701</v>
      </c>
      <c r="P493" s="16">
        <v>0.4</v>
      </c>
      <c r="Q493" s="16"/>
      <c r="R493" s="16">
        <v>0.43661971830985902</v>
      </c>
      <c r="S493" s="16">
        <v>0.31578947368421101</v>
      </c>
      <c r="T493" s="16">
        <v>0.4</v>
      </c>
      <c r="U493" s="16">
        <v>0.6</v>
      </c>
      <c r="V493" s="16"/>
      <c r="W493" s="16">
        <v>0.55555555555555602</v>
      </c>
      <c r="X493" s="16">
        <v>0.31818181818181801</v>
      </c>
      <c r="Y493" s="16">
        <v>0.5</v>
      </c>
      <c r="Z493" s="16">
        <v>0.54545454545454497</v>
      </c>
      <c r="AA493" s="16">
        <v>0.5</v>
      </c>
      <c r="AB493" s="16">
        <v>0.2</v>
      </c>
      <c r="AC493" s="16">
        <v>0.36363636363636398</v>
      </c>
      <c r="AD493" s="16">
        <v>0.125</v>
      </c>
      <c r="AE493" s="16">
        <v>0.3</v>
      </c>
      <c r="AF493" s="16">
        <v>1</v>
      </c>
      <c r="AG493" s="16">
        <v>0.5</v>
      </c>
      <c r="AH493" s="16" t="s">
        <v>80</v>
      </c>
      <c r="AI493" s="16"/>
      <c r="AJ493" s="16">
        <v>0.5</v>
      </c>
      <c r="AK493" s="16">
        <v>0.4375</v>
      </c>
      <c r="AL493" s="16">
        <v>0.24390243902438999</v>
      </c>
      <c r="AM493" s="16">
        <v>0.61904761904761896</v>
      </c>
      <c r="AN493" s="16">
        <v>0.27272727272727298</v>
      </c>
      <c r="AO493" s="16"/>
      <c r="AP493" s="16">
        <v>0.38636363636363602</v>
      </c>
      <c r="AQ493" s="16">
        <v>0.53125</v>
      </c>
      <c r="AR493" s="16">
        <v>0.2</v>
      </c>
      <c r="AS493" s="16"/>
      <c r="AT493" s="16">
        <v>0.41176470588235298</v>
      </c>
      <c r="AU493" s="16">
        <v>0.40259740259740301</v>
      </c>
      <c r="AV493" s="16">
        <v>0.6</v>
      </c>
      <c r="AW493" s="16">
        <v>0.25</v>
      </c>
      <c r="AX493" s="16"/>
      <c r="AY493" s="16">
        <v>0.33333333333333298</v>
      </c>
      <c r="AZ493" s="16">
        <v>0.42241379310344801</v>
      </c>
      <c r="BA493" s="16"/>
      <c r="BB493" s="16">
        <v>0.2</v>
      </c>
      <c r="BC493" s="16">
        <v>0.38095238095238099</v>
      </c>
      <c r="BD493" s="16">
        <v>0.42857142857142899</v>
      </c>
      <c r="BE493" s="16">
        <v>0.52941176470588203</v>
      </c>
      <c r="BF493" s="16"/>
      <c r="BG493" s="16">
        <v>0.33333333333333298</v>
      </c>
      <c r="BH493" s="16">
        <v>0.48484848484848497</v>
      </c>
      <c r="BI493" s="16">
        <v>0.34210526315789502</v>
      </c>
      <c r="BJ493" s="16">
        <v>0.25</v>
      </c>
      <c r="BK493" s="16">
        <v>0.25</v>
      </c>
      <c r="BL493" s="16">
        <v>1</v>
      </c>
    </row>
    <row r="494" spans="2:64" x14ac:dyDescent="0.35">
      <c r="B494" t="s">
        <v>347</v>
      </c>
      <c r="C494" s="16">
        <v>0.35199999999999998</v>
      </c>
      <c r="D494" s="16">
        <v>0</v>
      </c>
      <c r="E494" s="16">
        <v>0.21052631578947401</v>
      </c>
      <c r="F494" s="16">
        <v>0.45833333333333298</v>
      </c>
      <c r="G494" s="16">
        <v>0.35555555555555601</v>
      </c>
      <c r="H494" s="16">
        <v>0.44827586206896602</v>
      </c>
      <c r="I494" s="16"/>
      <c r="J494" s="16">
        <v>0.36486486486486502</v>
      </c>
      <c r="K494" s="16">
        <v>0.33333333333333298</v>
      </c>
      <c r="L494" s="16"/>
      <c r="M494" s="16">
        <v>0.37837837837837801</v>
      </c>
      <c r="N494" s="16">
        <v>0.34615384615384598</v>
      </c>
      <c r="O494" s="16">
        <v>0.2</v>
      </c>
      <c r="P494" s="16">
        <v>0.4</v>
      </c>
      <c r="Q494" s="16"/>
      <c r="R494" s="16">
        <v>0.309859154929577</v>
      </c>
      <c r="S494" s="16">
        <v>0.26315789473684198</v>
      </c>
      <c r="T494" s="16">
        <v>0.5</v>
      </c>
      <c r="U494" s="16">
        <v>0.4</v>
      </c>
      <c r="V494" s="16"/>
      <c r="W494" s="16">
        <v>0.38888888888888901</v>
      </c>
      <c r="X494" s="16">
        <v>0.40909090909090901</v>
      </c>
      <c r="Y494" s="16">
        <v>0.38888888888888901</v>
      </c>
      <c r="Z494" s="16">
        <v>0.36363636363636398</v>
      </c>
      <c r="AA494" s="16">
        <v>0.125</v>
      </c>
      <c r="AB494" s="16">
        <v>0.1</v>
      </c>
      <c r="AC494" s="16">
        <v>0.36363636363636398</v>
      </c>
      <c r="AD494" s="16">
        <v>0.375</v>
      </c>
      <c r="AE494" s="16">
        <v>0.4</v>
      </c>
      <c r="AF494" s="16">
        <v>0.66666666666666696</v>
      </c>
      <c r="AG494" s="16">
        <v>0.33333333333333298</v>
      </c>
      <c r="AH494" s="16" t="s">
        <v>80</v>
      </c>
      <c r="AI494" s="16"/>
      <c r="AJ494" s="16">
        <v>0.214285714285714</v>
      </c>
      <c r="AK494" s="16">
        <v>0.5</v>
      </c>
      <c r="AL494" s="16">
        <v>0.34146341463414598</v>
      </c>
      <c r="AM494" s="16">
        <v>0.238095238095238</v>
      </c>
      <c r="AN494" s="16">
        <v>0.45454545454545497</v>
      </c>
      <c r="AO494" s="16"/>
      <c r="AP494" s="16">
        <v>0.32954545454545497</v>
      </c>
      <c r="AQ494" s="16">
        <v>0.375</v>
      </c>
      <c r="AR494" s="16">
        <v>0.6</v>
      </c>
      <c r="AS494" s="16"/>
      <c r="AT494" s="16">
        <v>0.29411764705882398</v>
      </c>
      <c r="AU494" s="16">
        <v>0.40259740259740301</v>
      </c>
      <c r="AV494" s="16">
        <v>0.2</v>
      </c>
      <c r="AW494" s="16">
        <v>0.25</v>
      </c>
      <c r="AX494" s="16"/>
      <c r="AY494" s="16">
        <v>0.11111111111111099</v>
      </c>
      <c r="AZ494" s="16">
        <v>0.37068965517241398</v>
      </c>
      <c r="BA494" s="16"/>
      <c r="BB494" s="16">
        <v>0.3</v>
      </c>
      <c r="BC494" s="16">
        <v>0.38095238095238099</v>
      </c>
      <c r="BD494" s="16">
        <v>0.35064935064935099</v>
      </c>
      <c r="BE494" s="16">
        <v>0.35294117647058798</v>
      </c>
      <c r="BF494" s="16"/>
      <c r="BG494" s="16">
        <v>0.25</v>
      </c>
      <c r="BH494" s="16">
        <v>0.34848484848484901</v>
      </c>
      <c r="BI494" s="16">
        <v>0.42105263157894701</v>
      </c>
      <c r="BJ494" s="16">
        <v>0.5</v>
      </c>
      <c r="BK494" s="16">
        <v>0</v>
      </c>
      <c r="BL494" s="16">
        <v>0</v>
      </c>
    </row>
    <row r="495" spans="2:64" x14ac:dyDescent="0.35">
      <c r="B495" t="s">
        <v>348</v>
      </c>
      <c r="C495" s="16">
        <v>0.17599999999999999</v>
      </c>
      <c r="D495" s="16">
        <v>0.25</v>
      </c>
      <c r="E495" s="16">
        <v>0.26315789473684198</v>
      </c>
      <c r="F495" s="16">
        <v>0.33333333333333298</v>
      </c>
      <c r="G495" s="16">
        <v>6.6666666666666693E-2</v>
      </c>
      <c r="H495" s="16">
        <v>0.13793103448275901</v>
      </c>
      <c r="I495" s="16"/>
      <c r="J495" s="16">
        <v>0.17567567567567599</v>
      </c>
      <c r="K495" s="16">
        <v>0.17647058823529399</v>
      </c>
      <c r="L495" s="16"/>
      <c r="M495" s="16">
        <v>0.121621621621622</v>
      </c>
      <c r="N495" s="16">
        <v>0.230769230769231</v>
      </c>
      <c r="O495" s="16">
        <v>0.33333333333333298</v>
      </c>
      <c r="P495" s="16">
        <v>0.2</v>
      </c>
      <c r="Q495" s="16"/>
      <c r="R495" s="16">
        <v>0.21126760563380301</v>
      </c>
      <c r="S495" s="16">
        <v>0.21052631578947401</v>
      </c>
      <c r="T495" s="16">
        <v>0.1</v>
      </c>
      <c r="U495" s="16">
        <v>0</v>
      </c>
      <c r="V495" s="16"/>
      <c r="W495" s="16">
        <v>5.5555555555555601E-2</v>
      </c>
      <c r="X495" s="16">
        <v>0.13636363636363599</v>
      </c>
      <c r="Y495" s="16">
        <v>5.5555555555555601E-2</v>
      </c>
      <c r="Z495" s="16">
        <v>9.0909090909090898E-2</v>
      </c>
      <c r="AA495" s="16">
        <v>0</v>
      </c>
      <c r="AB495" s="16">
        <v>0.3</v>
      </c>
      <c r="AC495" s="16">
        <v>0.54545454545454497</v>
      </c>
      <c r="AD495" s="16">
        <v>0</v>
      </c>
      <c r="AE495" s="16">
        <v>0.4</v>
      </c>
      <c r="AF495" s="16">
        <v>0.33333333333333298</v>
      </c>
      <c r="AG495" s="16">
        <v>0.33333333333333298</v>
      </c>
      <c r="AH495" s="16" t="s">
        <v>80</v>
      </c>
      <c r="AI495" s="16"/>
      <c r="AJ495" s="16">
        <v>0.214285714285714</v>
      </c>
      <c r="AK495" s="16">
        <v>6.25E-2</v>
      </c>
      <c r="AL495" s="16">
        <v>0.12195121951219499</v>
      </c>
      <c r="AM495" s="16">
        <v>0.238095238095238</v>
      </c>
      <c r="AN495" s="16">
        <v>0.27272727272727298</v>
      </c>
      <c r="AO495" s="16"/>
      <c r="AP495" s="16">
        <v>0.15909090909090901</v>
      </c>
      <c r="AQ495" s="16">
        <v>0.21875</v>
      </c>
      <c r="AR495" s="16">
        <v>0.2</v>
      </c>
      <c r="AS495" s="16"/>
      <c r="AT495" s="16">
        <v>0.17647058823529399</v>
      </c>
      <c r="AU495" s="16">
        <v>0.14285714285714299</v>
      </c>
      <c r="AV495" s="16">
        <v>0.4</v>
      </c>
      <c r="AW495" s="16">
        <v>0.25</v>
      </c>
      <c r="AX495" s="16"/>
      <c r="AY495" s="16">
        <v>0.11111111111111099</v>
      </c>
      <c r="AZ495" s="16">
        <v>0.181034482758621</v>
      </c>
      <c r="BA495" s="16"/>
      <c r="BB495" s="16">
        <v>0.2</v>
      </c>
      <c r="BC495" s="16">
        <v>0.19047619047618999</v>
      </c>
      <c r="BD495" s="16">
        <v>0.18181818181818199</v>
      </c>
      <c r="BE495" s="16">
        <v>0.11764705882352899</v>
      </c>
      <c r="BF495" s="16"/>
      <c r="BG495" s="16">
        <v>8.3333333333333301E-2</v>
      </c>
      <c r="BH495" s="16">
        <v>0.24242424242424199</v>
      </c>
      <c r="BI495" s="16">
        <v>0.13157894736842099</v>
      </c>
      <c r="BJ495" s="16">
        <v>0</v>
      </c>
      <c r="BK495" s="16">
        <v>0</v>
      </c>
      <c r="BL495" s="16">
        <v>0</v>
      </c>
    </row>
    <row r="496" spans="2:64" x14ac:dyDescent="0.35">
      <c r="B496" t="s">
        <v>349</v>
      </c>
      <c r="C496" s="16">
        <v>0.17599999999999999</v>
      </c>
      <c r="D496" s="16">
        <v>0.125</v>
      </c>
      <c r="E496" s="16">
        <v>0.26315789473684198</v>
      </c>
      <c r="F496" s="16">
        <v>8.3333333333333301E-2</v>
      </c>
      <c r="G496" s="16">
        <v>0.24444444444444399</v>
      </c>
      <c r="H496" s="16">
        <v>0.10344827586206901</v>
      </c>
      <c r="I496" s="16"/>
      <c r="J496" s="16">
        <v>0.17567567567567599</v>
      </c>
      <c r="K496" s="16">
        <v>0.17647058823529399</v>
      </c>
      <c r="L496" s="16"/>
      <c r="M496" s="16">
        <v>0.20270270270270299</v>
      </c>
      <c r="N496" s="16">
        <v>0.15384615384615399</v>
      </c>
      <c r="O496" s="16">
        <v>0.133333333333333</v>
      </c>
      <c r="P496" s="16">
        <v>0.1</v>
      </c>
      <c r="Q496" s="16"/>
      <c r="R496" s="16">
        <v>0.183098591549296</v>
      </c>
      <c r="S496" s="16">
        <v>0.21052631578947401</v>
      </c>
      <c r="T496" s="16">
        <v>0.133333333333333</v>
      </c>
      <c r="U496" s="16">
        <v>0.2</v>
      </c>
      <c r="V496" s="16"/>
      <c r="W496" s="16">
        <v>5.5555555555555601E-2</v>
      </c>
      <c r="X496" s="16">
        <v>0.22727272727272699</v>
      </c>
      <c r="Y496" s="16">
        <v>0.11111111111111099</v>
      </c>
      <c r="Z496" s="16">
        <v>0.18181818181818199</v>
      </c>
      <c r="AA496" s="16">
        <v>0.375</v>
      </c>
      <c r="AB496" s="16">
        <v>0.3</v>
      </c>
      <c r="AC496" s="16">
        <v>9.0909090909090898E-2</v>
      </c>
      <c r="AD496" s="16">
        <v>0.25</v>
      </c>
      <c r="AE496" s="16">
        <v>0.2</v>
      </c>
      <c r="AF496" s="16">
        <v>0.33333333333333298</v>
      </c>
      <c r="AG496" s="16">
        <v>0</v>
      </c>
      <c r="AH496" s="16" t="s">
        <v>80</v>
      </c>
      <c r="AI496" s="16"/>
      <c r="AJ496" s="16">
        <v>0.14285714285714299</v>
      </c>
      <c r="AK496" s="16">
        <v>0.125</v>
      </c>
      <c r="AL496" s="16">
        <v>0.24390243902438999</v>
      </c>
      <c r="AM496" s="16">
        <v>0.238095238095238</v>
      </c>
      <c r="AN496" s="16">
        <v>9.0909090909090898E-2</v>
      </c>
      <c r="AO496" s="16"/>
      <c r="AP496" s="16">
        <v>0.204545454545455</v>
      </c>
      <c r="AQ496" s="16">
        <v>9.375E-2</v>
      </c>
      <c r="AR496" s="16">
        <v>0.2</v>
      </c>
      <c r="AS496" s="16"/>
      <c r="AT496" s="16">
        <v>2.9411764705882401E-2</v>
      </c>
      <c r="AU496" s="16">
        <v>0.207792207792208</v>
      </c>
      <c r="AV496" s="16">
        <v>0.3</v>
      </c>
      <c r="AW496" s="16">
        <v>0.5</v>
      </c>
      <c r="AX496" s="16"/>
      <c r="AY496" s="16">
        <v>0.11111111111111099</v>
      </c>
      <c r="AZ496" s="16">
        <v>0.181034482758621</v>
      </c>
      <c r="BA496" s="16"/>
      <c r="BB496" s="16">
        <v>0.3</v>
      </c>
      <c r="BC496" s="16">
        <v>0.14285714285714299</v>
      </c>
      <c r="BD496" s="16">
        <v>0.168831168831169</v>
      </c>
      <c r="BE496" s="16">
        <v>0.17647058823529399</v>
      </c>
      <c r="BF496" s="16"/>
      <c r="BG496" s="16">
        <v>0.25</v>
      </c>
      <c r="BH496" s="16">
        <v>0.16666666666666699</v>
      </c>
      <c r="BI496" s="16">
        <v>0.157894736842105</v>
      </c>
      <c r="BJ496" s="16">
        <v>0</v>
      </c>
      <c r="BK496" s="16">
        <v>0.5</v>
      </c>
      <c r="BL496" s="16">
        <v>0</v>
      </c>
    </row>
    <row r="497" spans="2:64" x14ac:dyDescent="0.35">
      <c r="B497" t="s">
        <v>350</v>
      </c>
      <c r="C497" s="16">
        <v>0.128</v>
      </c>
      <c r="D497" s="16">
        <v>0.5</v>
      </c>
      <c r="E497" s="16">
        <v>0.157894736842105</v>
      </c>
      <c r="F497" s="16">
        <v>0.16666666666666699</v>
      </c>
      <c r="G497" s="16">
        <v>4.4444444444444398E-2</v>
      </c>
      <c r="H497" s="16">
        <v>0.10344827586206901</v>
      </c>
      <c r="I497" s="16"/>
      <c r="J497" s="16">
        <v>0.121621621621622</v>
      </c>
      <c r="K497" s="16">
        <v>0.13725490196078399</v>
      </c>
      <c r="L497" s="16"/>
      <c r="M497" s="16">
        <v>8.1081081081081099E-2</v>
      </c>
      <c r="N497" s="16">
        <v>0.269230769230769</v>
      </c>
      <c r="O497" s="16">
        <v>0.133333333333333</v>
      </c>
      <c r="P497" s="16">
        <v>0.1</v>
      </c>
      <c r="Q497" s="16"/>
      <c r="R497" s="16">
        <v>0.183098591549296</v>
      </c>
      <c r="S497" s="16">
        <v>5.2631578947368397E-2</v>
      </c>
      <c r="T497" s="16">
        <v>6.6666666666666693E-2</v>
      </c>
      <c r="U497" s="16">
        <v>0</v>
      </c>
      <c r="V497" s="16"/>
      <c r="W497" s="16">
        <v>0.16666666666666699</v>
      </c>
      <c r="X497" s="16">
        <v>0.13636363636363599</v>
      </c>
      <c r="Y497" s="16">
        <v>0</v>
      </c>
      <c r="Z497" s="16">
        <v>0</v>
      </c>
      <c r="AA497" s="16">
        <v>0</v>
      </c>
      <c r="AB497" s="16">
        <v>0.1</v>
      </c>
      <c r="AC497" s="16">
        <v>0.27272727272727298</v>
      </c>
      <c r="AD497" s="16">
        <v>0.125</v>
      </c>
      <c r="AE497" s="16">
        <v>0.4</v>
      </c>
      <c r="AF497" s="16">
        <v>0</v>
      </c>
      <c r="AG497" s="16">
        <v>0.16666666666666699</v>
      </c>
      <c r="AH497" s="16" t="s">
        <v>80</v>
      </c>
      <c r="AI497" s="16"/>
      <c r="AJ497" s="16">
        <v>7.1428571428571397E-2</v>
      </c>
      <c r="AK497" s="16">
        <v>6.25E-2</v>
      </c>
      <c r="AL497" s="16">
        <v>0.12195121951219499</v>
      </c>
      <c r="AM497" s="16">
        <v>9.5238095238095205E-2</v>
      </c>
      <c r="AN497" s="16">
        <v>9.0909090909090898E-2</v>
      </c>
      <c r="AO497" s="16"/>
      <c r="AP497" s="16">
        <v>0.15909090909090901</v>
      </c>
      <c r="AQ497" s="16">
        <v>6.25E-2</v>
      </c>
      <c r="AR497" s="16">
        <v>0</v>
      </c>
      <c r="AS497" s="16"/>
      <c r="AT497" s="16">
        <v>0.17647058823529399</v>
      </c>
      <c r="AU497" s="16">
        <v>9.0909090909090898E-2</v>
      </c>
      <c r="AV497" s="16">
        <v>0.2</v>
      </c>
      <c r="AW497" s="16">
        <v>0.25</v>
      </c>
      <c r="AX497" s="16"/>
      <c r="AY497" s="16">
        <v>0.22222222222222199</v>
      </c>
      <c r="AZ497" s="16">
        <v>0.12068965517241401</v>
      </c>
      <c r="BA497" s="16"/>
      <c r="BB497" s="16">
        <v>0.2</v>
      </c>
      <c r="BC497" s="16">
        <v>0.14285714285714299</v>
      </c>
      <c r="BD497" s="16">
        <v>0.11688311688311701</v>
      </c>
      <c r="BE497" s="16">
        <v>0.11764705882352899</v>
      </c>
      <c r="BF497" s="16"/>
      <c r="BG497" s="16">
        <v>0</v>
      </c>
      <c r="BH497" s="16">
        <v>0.16666666666666699</v>
      </c>
      <c r="BI497" s="16">
        <v>0.13157894736842099</v>
      </c>
      <c r="BJ497" s="16">
        <v>0</v>
      </c>
      <c r="BK497" s="16">
        <v>0</v>
      </c>
      <c r="BL497" s="16">
        <v>0</v>
      </c>
    </row>
    <row r="498" spans="2:64" x14ac:dyDescent="0.35">
      <c r="B498" t="s">
        <v>351</v>
      </c>
      <c r="C498" s="16">
        <v>9.6000000000000002E-2</v>
      </c>
      <c r="D498" s="16">
        <v>0.375</v>
      </c>
      <c r="E498" s="16">
        <v>0.105263157894737</v>
      </c>
      <c r="F498" s="16">
        <v>0.125</v>
      </c>
      <c r="G498" s="16">
        <v>4.4444444444444398E-2</v>
      </c>
      <c r="H498" s="16">
        <v>6.8965517241379296E-2</v>
      </c>
      <c r="I498" s="16"/>
      <c r="J498" s="16">
        <v>0.135135135135135</v>
      </c>
      <c r="K498" s="16">
        <v>3.9215686274509803E-2</v>
      </c>
      <c r="L498" s="16"/>
      <c r="M498" s="16">
        <v>8.1081081081081099E-2</v>
      </c>
      <c r="N498" s="16">
        <v>0.19230769230769201</v>
      </c>
      <c r="O498" s="16">
        <v>6.6666666666666693E-2</v>
      </c>
      <c r="P498" s="16">
        <v>0</v>
      </c>
      <c r="Q498" s="16"/>
      <c r="R498" s="16">
        <v>0.11267605633802801</v>
      </c>
      <c r="S498" s="16">
        <v>0.105263157894737</v>
      </c>
      <c r="T498" s="16">
        <v>6.6666666666666693E-2</v>
      </c>
      <c r="U498" s="16">
        <v>0</v>
      </c>
      <c r="V498" s="16"/>
      <c r="W498" s="16">
        <v>0.16666666666666699</v>
      </c>
      <c r="X498" s="16">
        <v>0.13636363636363599</v>
      </c>
      <c r="Y498" s="16">
        <v>0</v>
      </c>
      <c r="Z498" s="16">
        <v>0</v>
      </c>
      <c r="AA498" s="16">
        <v>0</v>
      </c>
      <c r="AB498" s="16">
        <v>0.1</v>
      </c>
      <c r="AC498" s="16">
        <v>0.18181818181818199</v>
      </c>
      <c r="AD498" s="16">
        <v>0.125</v>
      </c>
      <c r="AE498" s="16">
        <v>0.2</v>
      </c>
      <c r="AF498" s="16">
        <v>0</v>
      </c>
      <c r="AG498" s="16">
        <v>0</v>
      </c>
      <c r="AH498" s="16" t="s">
        <v>80</v>
      </c>
      <c r="AI498" s="16"/>
      <c r="AJ498" s="16">
        <v>0</v>
      </c>
      <c r="AK498" s="16">
        <v>6.25E-2</v>
      </c>
      <c r="AL498" s="16">
        <v>7.3170731707317097E-2</v>
      </c>
      <c r="AM498" s="16">
        <v>0.14285714285714299</v>
      </c>
      <c r="AN498" s="16">
        <v>9.0909090909090898E-2</v>
      </c>
      <c r="AO498" s="16"/>
      <c r="AP498" s="16">
        <v>0.11363636363636399</v>
      </c>
      <c r="AQ498" s="16">
        <v>6.25E-2</v>
      </c>
      <c r="AR498" s="16">
        <v>0</v>
      </c>
      <c r="AS498" s="16"/>
      <c r="AT498" s="16">
        <v>0.11764705882352899</v>
      </c>
      <c r="AU498" s="16">
        <v>7.7922077922077906E-2</v>
      </c>
      <c r="AV498" s="16">
        <v>0.1</v>
      </c>
      <c r="AW498" s="16">
        <v>0.25</v>
      </c>
      <c r="AX498" s="16"/>
      <c r="AY498" s="16">
        <v>0.11111111111111099</v>
      </c>
      <c r="AZ498" s="16">
        <v>9.4827586206896505E-2</v>
      </c>
      <c r="BA498" s="16"/>
      <c r="BB498" s="16">
        <v>0.1</v>
      </c>
      <c r="BC498" s="16">
        <v>0.14285714285714299</v>
      </c>
      <c r="BD498" s="16">
        <v>9.0909090909090898E-2</v>
      </c>
      <c r="BE498" s="16">
        <v>5.8823529411764698E-2</v>
      </c>
      <c r="BF498" s="16"/>
      <c r="BG498" s="16">
        <v>8.3333333333333301E-2</v>
      </c>
      <c r="BH498" s="16">
        <v>9.0909090909090898E-2</v>
      </c>
      <c r="BI498" s="16">
        <v>0.13157894736842099</v>
      </c>
      <c r="BJ498" s="16">
        <v>0</v>
      </c>
      <c r="BK498" s="16">
        <v>0</v>
      </c>
      <c r="BL498" s="16">
        <v>0</v>
      </c>
    </row>
    <row r="499" spans="2:64" x14ac:dyDescent="0.35">
      <c r="B499" t="s">
        <v>352</v>
      </c>
      <c r="C499" s="16">
        <v>5.6000000000000001E-2</v>
      </c>
      <c r="D499" s="16">
        <v>0.125</v>
      </c>
      <c r="E499" s="16">
        <v>0.105263157894737</v>
      </c>
      <c r="F499" s="16">
        <v>0</v>
      </c>
      <c r="G499" s="16">
        <v>6.6666666666666693E-2</v>
      </c>
      <c r="H499" s="16">
        <v>3.4482758620689703E-2</v>
      </c>
      <c r="I499" s="16"/>
      <c r="J499" s="16">
        <v>2.7027027027027001E-2</v>
      </c>
      <c r="K499" s="16">
        <v>9.8039215686274495E-2</v>
      </c>
      <c r="L499" s="16"/>
      <c r="M499" s="16">
        <v>4.0540540540540501E-2</v>
      </c>
      <c r="N499" s="16">
        <v>0.115384615384615</v>
      </c>
      <c r="O499" s="16">
        <v>6.6666666666666693E-2</v>
      </c>
      <c r="P499" s="16">
        <v>0</v>
      </c>
      <c r="Q499" s="16"/>
      <c r="R499" s="16">
        <v>5.63380281690141E-2</v>
      </c>
      <c r="S499" s="16">
        <v>0</v>
      </c>
      <c r="T499" s="16">
        <v>6.6666666666666693E-2</v>
      </c>
      <c r="U499" s="16">
        <v>0.2</v>
      </c>
      <c r="V499" s="16"/>
      <c r="W499" s="16">
        <v>0.11111111111111099</v>
      </c>
      <c r="X499" s="16">
        <v>9.0909090909090898E-2</v>
      </c>
      <c r="Y499" s="16">
        <v>5.5555555555555601E-2</v>
      </c>
      <c r="Z499" s="16">
        <v>0</v>
      </c>
      <c r="AA499" s="16">
        <v>0.125</v>
      </c>
      <c r="AB499" s="16">
        <v>0</v>
      </c>
      <c r="AC499" s="16">
        <v>0</v>
      </c>
      <c r="AD499" s="16">
        <v>0</v>
      </c>
      <c r="AE499" s="16">
        <v>0</v>
      </c>
      <c r="AF499" s="16">
        <v>0</v>
      </c>
      <c r="AG499" s="16">
        <v>0.16666666666666699</v>
      </c>
      <c r="AH499" s="16" t="s">
        <v>80</v>
      </c>
      <c r="AI499" s="16"/>
      <c r="AJ499" s="16">
        <v>7.1428571428571397E-2</v>
      </c>
      <c r="AK499" s="16">
        <v>0.125</v>
      </c>
      <c r="AL499" s="16">
        <v>2.4390243902439001E-2</v>
      </c>
      <c r="AM499" s="16">
        <v>9.5238095238095205E-2</v>
      </c>
      <c r="AN499" s="16">
        <v>0</v>
      </c>
      <c r="AO499" s="16"/>
      <c r="AP499" s="16">
        <v>5.6818181818181802E-2</v>
      </c>
      <c r="AQ499" s="16">
        <v>6.25E-2</v>
      </c>
      <c r="AR499" s="16">
        <v>0</v>
      </c>
      <c r="AS499" s="16"/>
      <c r="AT499" s="16">
        <v>8.8235294117647106E-2</v>
      </c>
      <c r="AU499" s="16">
        <v>3.8961038961039002E-2</v>
      </c>
      <c r="AV499" s="16">
        <v>0.1</v>
      </c>
      <c r="AW499" s="16">
        <v>0</v>
      </c>
      <c r="AX499" s="16"/>
      <c r="AY499" s="16">
        <v>0</v>
      </c>
      <c r="AZ499" s="16">
        <v>6.0344827586206899E-2</v>
      </c>
      <c r="BA499" s="16"/>
      <c r="BB499" s="16">
        <v>0</v>
      </c>
      <c r="BC499" s="16">
        <v>4.7619047619047603E-2</v>
      </c>
      <c r="BD499" s="16">
        <v>6.4935064935064901E-2</v>
      </c>
      <c r="BE499" s="16">
        <v>5.8823529411764698E-2</v>
      </c>
      <c r="BF499" s="16"/>
      <c r="BG499" s="16">
        <v>0</v>
      </c>
      <c r="BH499" s="16">
        <v>0.10606060606060599</v>
      </c>
      <c r="BI499" s="16">
        <v>0</v>
      </c>
      <c r="BJ499" s="16">
        <v>0</v>
      </c>
      <c r="BK499" s="16">
        <v>0</v>
      </c>
      <c r="BL499" s="16">
        <v>0</v>
      </c>
    </row>
    <row r="500" spans="2:64" x14ac:dyDescent="0.35">
      <c r="B500" t="s">
        <v>159</v>
      </c>
      <c r="C500" s="16">
        <v>5.6000000000000001E-2</v>
      </c>
      <c r="D500" s="16">
        <v>0</v>
      </c>
      <c r="E500" s="16">
        <v>0.157894736842105</v>
      </c>
      <c r="F500" s="16">
        <v>0</v>
      </c>
      <c r="G500" s="16">
        <v>4.4444444444444398E-2</v>
      </c>
      <c r="H500" s="16">
        <v>6.8965517241379296E-2</v>
      </c>
      <c r="I500" s="16"/>
      <c r="J500" s="16">
        <v>5.4054054054054099E-2</v>
      </c>
      <c r="K500" s="16">
        <v>5.8823529411764698E-2</v>
      </c>
      <c r="L500" s="16"/>
      <c r="M500" s="16">
        <v>4.0540540540540501E-2</v>
      </c>
      <c r="N500" s="16">
        <v>3.8461538461538498E-2</v>
      </c>
      <c r="O500" s="16">
        <v>0.133333333333333</v>
      </c>
      <c r="P500" s="16">
        <v>0.1</v>
      </c>
      <c r="Q500" s="16"/>
      <c r="R500" s="16">
        <v>4.2253521126760597E-2</v>
      </c>
      <c r="S500" s="16">
        <v>5.2631578947368397E-2</v>
      </c>
      <c r="T500" s="16">
        <v>6.6666666666666693E-2</v>
      </c>
      <c r="U500" s="16">
        <v>0.2</v>
      </c>
      <c r="V500" s="16"/>
      <c r="W500" s="16">
        <v>5.5555555555555601E-2</v>
      </c>
      <c r="X500" s="16">
        <v>4.5454545454545497E-2</v>
      </c>
      <c r="Y500" s="16">
        <v>0</v>
      </c>
      <c r="Z500" s="16">
        <v>0</v>
      </c>
      <c r="AA500" s="16">
        <v>0.125</v>
      </c>
      <c r="AB500" s="16">
        <v>0.3</v>
      </c>
      <c r="AC500" s="16">
        <v>0</v>
      </c>
      <c r="AD500" s="16">
        <v>0</v>
      </c>
      <c r="AE500" s="16">
        <v>0</v>
      </c>
      <c r="AF500" s="16">
        <v>0</v>
      </c>
      <c r="AG500" s="16">
        <v>0.16666666666666699</v>
      </c>
      <c r="AH500" s="16" t="s">
        <v>80</v>
      </c>
      <c r="AI500" s="16"/>
      <c r="AJ500" s="16">
        <v>7.1428571428571397E-2</v>
      </c>
      <c r="AK500" s="16">
        <v>6.25E-2</v>
      </c>
      <c r="AL500" s="16">
        <v>7.3170731707317097E-2</v>
      </c>
      <c r="AM500" s="16">
        <v>9.5238095238095205E-2</v>
      </c>
      <c r="AN500" s="16">
        <v>0</v>
      </c>
      <c r="AO500" s="16"/>
      <c r="AP500" s="16">
        <v>6.8181818181818205E-2</v>
      </c>
      <c r="AQ500" s="16">
        <v>3.125E-2</v>
      </c>
      <c r="AR500" s="16">
        <v>0</v>
      </c>
      <c r="AS500" s="16"/>
      <c r="AT500" s="16">
        <v>8.8235294117647106E-2</v>
      </c>
      <c r="AU500" s="16">
        <v>3.8961038961039002E-2</v>
      </c>
      <c r="AV500" s="16">
        <v>0</v>
      </c>
      <c r="AW500" s="16">
        <v>0.25</v>
      </c>
      <c r="AX500" s="16"/>
      <c r="AY500" s="16">
        <v>0.22222222222222199</v>
      </c>
      <c r="AZ500" s="16">
        <v>4.31034482758621E-2</v>
      </c>
      <c r="BA500" s="16"/>
      <c r="BB500" s="16">
        <v>0.1</v>
      </c>
      <c r="BC500" s="16">
        <v>4.7619047619047603E-2</v>
      </c>
      <c r="BD500" s="16">
        <v>3.8961038961039002E-2</v>
      </c>
      <c r="BE500" s="16">
        <v>0.11764705882352899</v>
      </c>
      <c r="BF500" s="16"/>
      <c r="BG500" s="16">
        <v>0</v>
      </c>
      <c r="BH500" s="16">
        <v>3.03030303030303E-2</v>
      </c>
      <c r="BI500" s="16">
        <v>7.8947368421052599E-2</v>
      </c>
      <c r="BJ500" s="16">
        <v>0.25</v>
      </c>
      <c r="BK500" s="16">
        <v>0.25</v>
      </c>
      <c r="BL500" s="16">
        <v>0</v>
      </c>
    </row>
    <row r="501" spans="2:64" x14ac:dyDescent="0.35">
      <c r="B501" t="s">
        <v>184</v>
      </c>
      <c r="C501" s="16">
        <v>0.08</v>
      </c>
      <c r="D501" s="16">
        <v>0</v>
      </c>
      <c r="E501" s="16">
        <v>5.2631578947368397E-2</v>
      </c>
      <c r="F501" s="16">
        <v>4.1666666666666699E-2</v>
      </c>
      <c r="G501" s="16">
        <v>0.11111111111111099</v>
      </c>
      <c r="H501" s="16">
        <v>0.10344827586206901</v>
      </c>
      <c r="I501" s="16"/>
      <c r="J501" s="16">
        <v>6.7567567567567599E-2</v>
      </c>
      <c r="K501" s="16">
        <v>9.8039215686274495E-2</v>
      </c>
      <c r="L501" s="16"/>
      <c r="M501" s="16">
        <v>8.1081081081081099E-2</v>
      </c>
      <c r="N501" s="16">
        <v>0.115384615384615</v>
      </c>
      <c r="O501" s="16">
        <v>0</v>
      </c>
      <c r="P501" s="16">
        <v>0.1</v>
      </c>
      <c r="Q501" s="16"/>
      <c r="R501" s="16">
        <v>5.63380281690141E-2</v>
      </c>
      <c r="S501" s="16">
        <v>0.157894736842105</v>
      </c>
      <c r="T501" s="16">
        <v>0.1</v>
      </c>
      <c r="U501" s="16">
        <v>0</v>
      </c>
      <c r="V501" s="16"/>
      <c r="W501" s="16">
        <v>0</v>
      </c>
      <c r="X501" s="16">
        <v>0.22727272727272699</v>
      </c>
      <c r="Y501" s="16">
        <v>0.11111111111111099</v>
      </c>
      <c r="Z501" s="16">
        <v>0</v>
      </c>
      <c r="AA501" s="16">
        <v>0.25</v>
      </c>
      <c r="AB501" s="16">
        <v>0.1</v>
      </c>
      <c r="AC501" s="16">
        <v>0</v>
      </c>
      <c r="AD501" s="16">
        <v>0</v>
      </c>
      <c r="AE501" s="16">
        <v>0</v>
      </c>
      <c r="AF501" s="16">
        <v>0</v>
      </c>
      <c r="AG501" s="16">
        <v>0</v>
      </c>
      <c r="AH501" s="16" t="s">
        <v>80</v>
      </c>
      <c r="AI501" s="16"/>
      <c r="AJ501" s="16">
        <v>7.1428571428571397E-2</v>
      </c>
      <c r="AK501" s="16">
        <v>0</v>
      </c>
      <c r="AL501" s="16">
        <v>9.7560975609756101E-2</v>
      </c>
      <c r="AM501" s="16">
        <v>4.7619047619047603E-2</v>
      </c>
      <c r="AN501" s="16">
        <v>9.0909090909090898E-2</v>
      </c>
      <c r="AO501" s="16"/>
      <c r="AP501" s="16">
        <v>7.9545454545454503E-2</v>
      </c>
      <c r="AQ501" s="16">
        <v>6.25E-2</v>
      </c>
      <c r="AR501" s="16">
        <v>0.2</v>
      </c>
      <c r="AS501" s="16"/>
      <c r="AT501" s="16">
        <v>5.8823529411764698E-2</v>
      </c>
      <c r="AU501" s="16">
        <v>9.0909090909090898E-2</v>
      </c>
      <c r="AV501" s="16">
        <v>0.1</v>
      </c>
      <c r="AW501" s="16">
        <v>0</v>
      </c>
      <c r="AX501" s="16"/>
      <c r="AY501" s="16">
        <v>0.11111111111111099</v>
      </c>
      <c r="AZ501" s="16">
        <v>7.7586206896551699E-2</v>
      </c>
      <c r="BA501" s="16"/>
      <c r="BB501" s="16">
        <v>0.1</v>
      </c>
      <c r="BC501" s="16">
        <v>9.5238095238095205E-2</v>
      </c>
      <c r="BD501" s="16">
        <v>9.0909090909090898E-2</v>
      </c>
      <c r="BE501" s="16">
        <v>0</v>
      </c>
      <c r="BF501" s="16"/>
      <c r="BG501" s="16">
        <v>0.16666666666666699</v>
      </c>
      <c r="BH501" s="16">
        <v>7.5757575757575801E-2</v>
      </c>
      <c r="BI501" s="16">
        <v>5.2631578947368397E-2</v>
      </c>
      <c r="BJ501" s="16">
        <v>0</v>
      </c>
      <c r="BK501" s="16">
        <v>0.25</v>
      </c>
      <c r="BL501" s="16">
        <v>0</v>
      </c>
    </row>
    <row r="502" spans="2:64" x14ac:dyDescent="0.35">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row>
    <row r="503" spans="2:64" x14ac:dyDescent="0.35">
      <c r="B503" s="5" t="s">
        <v>355</v>
      </c>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row>
    <row r="504" spans="2:64" x14ac:dyDescent="0.35">
      <c r="B504" s="23" t="s">
        <v>356</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row>
    <row r="505" spans="2:64" x14ac:dyDescent="0.35">
      <c r="B505" t="s">
        <v>352</v>
      </c>
      <c r="C505" s="16">
        <v>0.63953488372093004</v>
      </c>
      <c r="D505" s="16">
        <v>0.25</v>
      </c>
      <c r="E505" s="16">
        <v>0.53846153846153799</v>
      </c>
      <c r="F505" s="16">
        <v>0.66666666666666696</v>
      </c>
      <c r="G505" s="16">
        <v>0.65384615384615397</v>
      </c>
      <c r="H505" s="16">
        <v>0.72</v>
      </c>
      <c r="I505" s="16"/>
      <c r="J505" s="16">
        <v>0.63829787234042601</v>
      </c>
      <c r="K505" s="16">
        <v>0.64102564102564097</v>
      </c>
      <c r="L505" s="16"/>
      <c r="M505" s="16">
        <v>0.660377358490566</v>
      </c>
      <c r="N505" s="16">
        <v>0.625</v>
      </c>
      <c r="O505" s="16">
        <v>0.7</v>
      </c>
      <c r="P505" s="16">
        <v>0.42857142857142899</v>
      </c>
      <c r="Q505" s="16"/>
      <c r="R505" s="16">
        <v>0.59090909090909105</v>
      </c>
      <c r="S505" s="16">
        <v>0.45454545454545497</v>
      </c>
      <c r="T505" s="16">
        <v>0.79166666666666696</v>
      </c>
      <c r="U505" s="16">
        <v>0.71428571428571397</v>
      </c>
      <c r="V505" s="16"/>
      <c r="W505" s="16">
        <v>0.35714285714285698</v>
      </c>
      <c r="X505" s="16">
        <v>0.66666666666666696</v>
      </c>
      <c r="Y505" s="16">
        <v>1</v>
      </c>
      <c r="Z505" s="16">
        <v>0.91666666666666696</v>
      </c>
      <c r="AA505" s="16">
        <v>1</v>
      </c>
      <c r="AB505" s="16">
        <v>0.16666666666666699</v>
      </c>
      <c r="AC505" s="16">
        <v>1</v>
      </c>
      <c r="AD505" s="16">
        <v>1</v>
      </c>
      <c r="AE505" s="16">
        <v>0.6</v>
      </c>
      <c r="AF505" s="16">
        <v>0.85714285714285698</v>
      </c>
      <c r="AG505" s="16">
        <v>0.66666666666666696</v>
      </c>
      <c r="AH505" s="16">
        <v>0</v>
      </c>
      <c r="AI505" s="16"/>
      <c r="AJ505" s="16">
        <v>0.76923076923076905</v>
      </c>
      <c r="AK505" s="16">
        <v>0.66666666666666696</v>
      </c>
      <c r="AL505" s="16">
        <v>0.65714285714285703</v>
      </c>
      <c r="AM505" s="16">
        <v>0.53333333333333299</v>
      </c>
      <c r="AN505" s="16">
        <v>0</v>
      </c>
      <c r="AO505" s="16"/>
      <c r="AP505" s="16">
        <v>0.64516129032258096</v>
      </c>
      <c r="AQ505" s="16">
        <v>0.61904761904761896</v>
      </c>
      <c r="AR505" s="16">
        <v>0.66666666666666696</v>
      </c>
      <c r="AS505" s="16"/>
      <c r="AT505" s="16">
        <v>0.61538461538461497</v>
      </c>
      <c r="AU505" s="16">
        <v>0.66666666666666696</v>
      </c>
      <c r="AV505" s="16">
        <v>0.75</v>
      </c>
      <c r="AW505" s="16">
        <v>0</v>
      </c>
      <c r="AX505" s="16"/>
      <c r="AY505" s="16">
        <v>0.57142857142857095</v>
      </c>
      <c r="AZ505" s="16">
        <v>0.645569620253165</v>
      </c>
      <c r="BA505" s="16"/>
      <c r="BB505" s="16">
        <v>0.57142857142857095</v>
      </c>
      <c r="BC505" s="16">
        <v>0.6</v>
      </c>
      <c r="BD505" s="16">
        <v>0.63333333333333297</v>
      </c>
      <c r="BE505" s="16">
        <v>0.77777777777777801</v>
      </c>
      <c r="BF505" s="16"/>
      <c r="BG505" s="16">
        <v>0.9</v>
      </c>
      <c r="BH505" s="16">
        <v>0.65909090909090895</v>
      </c>
      <c r="BI505" s="16">
        <v>0.54545454545454497</v>
      </c>
      <c r="BJ505" s="16">
        <v>0.25</v>
      </c>
      <c r="BK505" s="16">
        <v>0.6</v>
      </c>
      <c r="BL505" s="16">
        <v>1</v>
      </c>
    </row>
    <row r="506" spans="2:64" x14ac:dyDescent="0.35">
      <c r="B506" t="s">
        <v>346</v>
      </c>
      <c r="C506" s="16">
        <v>0.337209302325581</v>
      </c>
      <c r="D506" s="16">
        <v>0.25</v>
      </c>
      <c r="E506" s="16">
        <v>0.30769230769230799</v>
      </c>
      <c r="F506" s="16">
        <v>0.33333333333333298</v>
      </c>
      <c r="G506" s="16">
        <v>0.38461538461538503</v>
      </c>
      <c r="H506" s="16">
        <v>0.32</v>
      </c>
      <c r="I506" s="16"/>
      <c r="J506" s="16">
        <v>0.38297872340425498</v>
      </c>
      <c r="K506" s="16">
        <v>0.28205128205128199</v>
      </c>
      <c r="L506" s="16"/>
      <c r="M506" s="16">
        <v>0.37735849056603799</v>
      </c>
      <c r="N506" s="16">
        <v>0.25</v>
      </c>
      <c r="O506" s="16">
        <v>0.3</v>
      </c>
      <c r="P506" s="16">
        <v>0.28571428571428598</v>
      </c>
      <c r="Q506" s="16"/>
      <c r="R506" s="16">
        <v>0.34090909090909099</v>
      </c>
      <c r="S506" s="16">
        <v>0.18181818181818199</v>
      </c>
      <c r="T506" s="16">
        <v>0.41666666666666702</v>
      </c>
      <c r="U506" s="16">
        <v>0.28571428571428598</v>
      </c>
      <c r="V506" s="16"/>
      <c r="W506" s="16">
        <v>0.214285714285714</v>
      </c>
      <c r="X506" s="16">
        <v>0.44444444444444398</v>
      </c>
      <c r="Y506" s="16">
        <v>1</v>
      </c>
      <c r="Z506" s="16">
        <v>0.66666666666666696</v>
      </c>
      <c r="AA506" s="16">
        <v>0.25</v>
      </c>
      <c r="AB506" s="16">
        <v>8.3333333333333301E-2</v>
      </c>
      <c r="AC506" s="16">
        <v>0.4</v>
      </c>
      <c r="AD506" s="16">
        <v>0</v>
      </c>
      <c r="AE506" s="16">
        <v>0.2</v>
      </c>
      <c r="AF506" s="16">
        <v>0.14285714285714299</v>
      </c>
      <c r="AG506" s="16">
        <v>0.33333333333333298</v>
      </c>
      <c r="AH506" s="16">
        <v>0</v>
      </c>
      <c r="AI506" s="16"/>
      <c r="AJ506" s="16">
        <v>0.53846153846153799</v>
      </c>
      <c r="AK506" s="16">
        <v>0.33333333333333298</v>
      </c>
      <c r="AL506" s="16">
        <v>0.34285714285714303</v>
      </c>
      <c r="AM506" s="16">
        <v>0.266666666666667</v>
      </c>
      <c r="AN506" s="16">
        <v>0</v>
      </c>
      <c r="AO506" s="16"/>
      <c r="AP506" s="16">
        <v>0.37096774193548399</v>
      </c>
      <c r="AQ506" s="16">
        <v>0.28571428571428598</v>
      </c>
      <c r="AR506" s="16">
        <v>0</v>
      </c>
      <c r="AS506" s="16"/>
      <c r="AT506" s="16">
        <v>0.34615384615384598</v>
      </c>
      <c r="AU506" s="16">
        <v>0.33333333333333298</v>
      </c>
      <c r="AV506" s="16">
        <v>0.25</v>
      </c>
      <c r="AW506" s="16">
        <v>0.5</v>
      </c>
      <c r="AX506" s="16"/>
      <c r="AY506" s="16">
        <v>0.28571428571428598</v>
      </c>
      <c r="AZ506" s="16">
        <v>0.341772151898734</v>
      </c>
      <c r="BA506" s="16"/>
      <c r="BB506" s="16">
        <v>0.57142857142857095</v>
      </c>
      <c r="BC506" s="16">
        <v>0.3</v>
      </c>
      <c r="BD506" s="16">
        <v>0.33333333333333298</v>
      </c>
      <c r="BE506" s="16">
        <v>0.22222222222222199</v>
      </c>
      <c r="BF506" s="16"/>
      <c r="BG506" s="16">
        <v>0.7</v>
      </c>
      <c r="BH506" s="16">
        <v>0.31818181818181801</v>
      </c>
      <c r="BI506" s="16">
        <v>0.31818181818181801</v>
      </c>
      <c r="BJ506" s="16">
        <v>0</v>
      </c>
      <c r="BK506" s="16">
        <v>0.2</v>
      </c>
      <c r="BL506" s="16">
        <v>0</v>
      </c>
    </row>
    <row r="507" spans="2:64" x14ac:dyDescent="0.35">
      <c r="B507" t="s">
        <v>350</v>
      </c>
      <c r="C507" s="16">
        <v>0.232558139534884</v>
      </c>
      <c r="D507" s="16">
        <v>0.5</v>
      </c>
      <c r="E507" s="16">
        <v>0.15384615384615399</v>
      </c>
      <c r="F507" s="16">
        <v>0.16666666666666699</v>
      </c>
      <c r="G507" s="16">
        <v>0</v>
      </c>
      <c r="H507" s="16">
        <v>0.52</v>
      </c>
      <c r="I507" s="16"/>
      <c r="J507" s="16">
        <v>0.27659574468085102</v>
      </c>
      <c r="K507" s="16">
        <v>0.17948717948717899</v>
      </c>
      <c r="L507" s="16"/>
      <c r="M507" s="16">
        <v>0.26415094339622602</v>
      </c>
      <c r="N507" s="16">
        <v>0.125</v>
      </c>
      <c r="O507" s="16">
        <v>0.2</v>
      </c>
      <c r="P507" s="16">
        <v>0.28571428571428598</v>
      </c>
      <c r="Q507" s="16"/>
      <c r="R507" s="16">
        <v>0.18181818181818199</v>
      </c>
      <c r="S507" s="16">
        <v>9.0909090909090898E-2</v>
      </c>
      <c r="T507" s="16">
        <v>0.45833333333333298</v>
      </c>
      <c r="U507" s="16">
        <v>0</v>
      </c>
      <c r="V507" s="16"/>
      <c r="W507" s="16">
        <v>0.214285714285714</v>
      </c>
      <c r="X507" s="16">
        <v>0.33333333333333298</v>
      </c>
      <c r="Y507" s="16">
        <v>0.33333333333333298</v>
      </c>
      <c r="Z507" s="16">
        <v>8.3333333333333301E-2</v>
      </c>
      <c r="AA507" s="16">
        <v>0.75</v>
      </c>
      <c r="AB507" s="16">
        <v>0.16666666666666699</v>
      </c>
      <c r="AC507" s="16">
        <v>0</v>
      </c>
      <c r="AD507" s="16">
        <v>0.5</v>
      </c>
      <c r="AE507" s="16">
        <v>0</v>
      </c>
      <c r="AF507" s="16">
        <v>0.28571428571428598</v>
      </c>
      <c r="AG507" s="16">
        <v>0.33333333333333298</v>
      </c>
      <c r="AH507" s="16">
        <v>0</v>
      </c>
      <c r="AI507" s="16"/>
      <c r="AJ507" s="16">
        <v>0.30769230769230799</v>
      </c>
      <c r="AK507" s="16">
        <v>0.22222222222222199</v>
      </c>
      <c r="AL507" s="16">
        <v>0.2</v>
      </c>
      <c r="AM507" s="16">
        <v>0.33333333333333298</v>
      </c>
      <c r="AN507" s="16">
        <v>0</v>
      </c>
      <c r="AO507" s="16"/>
      <c r="AP507" s="16">
        <v>0.17741935483870999</v>
      </c>
      <c r="AQ507" s="16">
        <v>0.38095238095238099</v>
      </c>
      <c r="AR507" s="16">
        <v>0.33333333333333298</v>
      </c>
      <c r="AS507" s="16"/>
      <c r="AT507" s="16">
        <v>0.269230769230769</v>
      </c>
      <c r="AU507" s="16">
        <v>0.203703703703704</v>
      </c>
      <c r="AV507" s="16">
        <v>0.25</v>
      </c>
      <c r="AW507" s="16">
        <v>0.5</v>
      </c>
      <c r="AX507" s="16"/>
      <c r="AY507" s="16">
        <v>0.42857142857142899</v>
      </c>
      <c r="AZ507" s="16">
        <v>0.215189873417722</v>
      </c>
      <c r="BA507" s="16"/>
      <c r="BB507" s="16">
        <v>0.42857142857142899</v>
      </c>
      <c r="BC507" s="16">
        <v>0.2</v>
      </c>
      <c r="BD507" s="16">
        <v>0.21666666666666701</v>
      </c>
      <c r="BE507" s="16">
        <v>0.22222222222222199</v>
      </c>
      <c r="BF507" s="16"/>
      <c r="BG507" s="16">
        <v>0.3</v>
      </c>
      <c r="BH507" s="16">
        <v>0.18181818181818199</v>
      </c>
      <c r="BI507" s="16">
        <v>0.31818181818181801</v>
      </c>
      <c r="BJ507" s="16">
        <v>0.25</v>
      </c>
      <c r="BK507" s="16">
        <v>0.2</v>
      </c>
      <c r="BL507" s="16">
        <v>0</v>
      </c>
    </row>
    <row r="508" spans="2:64" x14ac:dyDescent="0.35">
      <c r="B508" t="s">
        <v>351</v>
      </c>
      <c r="C508" s="16">
        <v>0.22093023255814001</v>
      </c>
      <c r="D508" s="16">
        <v>0.5</v>
      </c>
      <c r="E508" s="16">
        <v>7.69230769230769E-2</v>
      </c>
      <c r="F508" s="16">
        <v>0.22222222222222199</v>
      </c>
      <c r="G508" s="16">
        <v>0.15384615384615399</v>
      </c>
      <c r="H508" s="16">
        <v>0.32</v>
      </c>
      <c r="I508" s="16"/>
      <c r="J508" s="16">
        <v>0.23404255319148901</v>
      </c>
      <c r="K508" s="16">
        <v>0.20512820512820501</v>
      </c>
      <c r="L508" s="16"/>
      <c r="M508" s="16">
        <v>0.22641509433962301</v>
      </c>
      <c r="N508" s="16">
        <v>0.1875</v>
      </c>
      <c r="O508" s="16">
        <v>0.3</v>
      </c>
      <c r="P508" s="16">
        <v>0.14285714285714299</v>
      </c>
      <c r="Q508" s="16"/>
      <c r="R508" s="16">
        <v>0.204545454545455</v>
      </c>
      <c r="S508" s="16">
        <v>9.0909090909090898E-2</v>
      </c>
      <c r="T508" s="16">
        <v>0.29166666666666702</v>
      </c>
      <c r="U508" s="16">
        <v>0.28571428571428598</v>
      </c>
      <c r="V508" s="16"/>
      <c r="W508" s="16">
        <v>0.14285714285714299</v>
      </c>
      <c r="X508" s="16">
        <v>0.27777777777777801</v>
      </c>
      <c r="Y508" s="16">
        <v>0.33333333333333298</v>
      </c>
      <c r="Z508" s="16">
        <v>0.16666666666666699</v>
      </c>
      <c r="AA508" s="16">
        <v>0.25</v>
      </c>
      <c r="AB508" s="16">
        <v>0</v>
      </c>
      <c r="AC508" s="16">
        <v>0.2</v>
      </c>
      <c r="AD508" s="16">
        <v>0.5</v>
      </c>
      <c r="AE508" s="16">
        <v>0.2</v>
      </c>
      <c r="AF508" s="16">
        <v>0.57142857142857095</v>
      </c>
      <c r="AG508" s="16">
        <v>0.33333333333333298</v>
      </c>
      <c r="AH508" s="16">
        <v>0</v>
      </c>
      <c r="AI508" s="16"/>
      <c r="AJ508" s="16">
        <v>0.230769230769231</v>
      </c>
      <c r="AK508" s="16">
        <v>0.33333333333333298</v>
      </c>
      <c r="AL508" s="16">
        <v>0.25714285714285701</v>
      </c>
      <c r="AM508" s="16">
        <v>6.6666666666666693E-2</v>
      </c>
      <c r="AN508" s="16">
        <v>1</v>
      </c>
      <c r="AO508" s="16"/>
      <c r="AP508" s="16">
        <v>0.19354838709677399</v>
      </c>
      <c r="AQ508" s="16">
        <v>0.33333333333333298</v>
      </c>
      <c r="AR508" s="16">
        <v>0</v>
      </c>
      <c r="AS508" s="16"/>
      <c r="AT508" s="16">
        <v>0.30769230769230799</v>
      </c>
      <c r="AU508" s="16">
        <v>0.203703703703704</v>
      </c>
      <c r="AV508" s="16">
        <v>0</v>
      </c>
      <c r="AW508" s="16">
        <v>0</v>
      </c>
      <c r="AX508" s="16"/>
      <c r="AY508" s="16">
        <v>0.14285714285714299</v>
      </c>
      <c r="AZ508" s="16">
        <v>0.227848101265823</v>
      </c>
      <c r="BA508" s="16"/>
      <c r="BB508" s="16">
        <v>0.28571428571428598</v>
      </c>
      <c r="BC508" s="16">
        <v>0.1</v>
      </c>
      <c r="BD508" s="16">
        <v>0.25</v>
      </c>
      <c r="BE508" s="16">
        <v>0.11111111111111099</v>
      </c>
      <c r="BF508" s="16"/>
      <c r="BG508" s="16">
        <v>0.3</v>
      </c>
      <c r="BH508" s="16">
        <v>0.204545454545455</v>
      </c>
      <c r="BI508" s="16">
        <v>0.31818181818181801</v>
      </c>
      <c r="BJ508" s="16">
        <v>0</v>
      </c>
      <c r="BK508" s="16">
        <v>0</v>
      </c>
      <c r="BL508" s="16">
        <v>0</v>
      </c>
    </row>
    <row r="509" spans="2:64" x14ac:dyDescent="0.35">
      <c r="B509" t="s">
        <v>348</v>
      </c>
      <c r="C509" s="16">
        <v>0.19767441860465099</v>
      </c>
      <c r="D509" s="16">
        <v>0.25</v>
      </c>
      <c r="E509" s="16">
        <v>0.30769230769230799</v>
      </c>
      <c r="F509" s="16">
        <v>0.16666666666666699</v>
      </c>
      <c r="G509" s="16">
        <v>0.15384615384615399</v>
      </c>
      <c r="H509" s="16">
        <v>0.2</v>
      </c>
      <c r="I509" s="16"/>
      <c r="J509" s="16">
        <v>0.12765957446808501</v>
      </c>
      <c r="K509" s="16">
        <v>0.28205128205128199</v>
      </c>
      <c r="L509" s="16"/>
      <c r="M509" s="16">
        <v>0.18867924528301899</v>
      </c>
      <c r="N509" s="16">
        <v>0.125</v>
      </c>
      <c r="O509" s="16">
        <v>0.4</v>
      </c>
      <c r="P509" s="16">
        <v>0.14285714285714299</v>
      </c>
      <c r="Q509" s="16"/>
      <c r="R509" s="16">
        <v>0.204545454545455</v>
      </c>
      <c r="S509" s="16">
        <v>0.27272727272727298</v>
      </c>
      <c r="T509" s="16">
        <v>0.16666666666666699</v>
      </c>
      <c r="U509" s="16">
        <v>0.14285714285714299</v>
      </c>
      <c r="V509" s="16"/>
      <c r="W509" s="16">
        <v>0.214285714285714</v>
      </c>
      <c r="X509" s="16">
        <v>0.22222222222222199</v>
      </c>
      <c r="Y509" s="16">
        <v>0.33333333333333298</v>
      </c>
      <c r="Z509" s="16">
        <v>8.3333333333333301E-2</v>
      </c>
      <c r="AA509" s="16">
        <v>0</v>
      </c>
      <c r="AB509" s="16">
        <v>0.16666666666666699</v>
      </c>
      <c r="AC509" s="16">
        <v>0.6</v>
      </c>
      <c r="AD509" s="16">
        <v>0.5</v>
      </c>
      <c r="AE509" s="16">
        <v>0</v>
      </c>
      <c r="AF509" s="16">
        <v>0.14285714285714299</v>
      </c>
      <c r="AG509" s="16">
        <v>0.33333333333333298</v>
      </c>
      <c r="AH509" s="16">
        <v>0</v>
      </c>
      <c r="AI509" s="16"/>
      <c r="AJ509" s="16">
        <v>0.230769230769231</v>
      </c>
      <c r="AK509" s="16">
        <v>0.22222222222222199</v>
      </c>
      <c r="AL509" s="16">
        <v>0.2</v>
      </c>
      <c r="AM509" s="16">
        <v>0.266666666666667</v>
      </c>
      <c r="AN509" s="16">
        <v>0</v>
      </c>
      <c r="AO509" s="16"/>
      <c r="AP509" s="16">
        <v>0.19354838709677399</v>
      </c>
      <c r="AQ509" s="16">
        <v>0.238095238095238</v>
      </c>
      <c r="AR509" s="16">
        <v>0</v>
      </c>
      <c r="AS509" s="16"/>
      <c r="AT509" s="16">
        <v>0.115384615384615</v>
      </c>
      <c r="AU509" s="16">
        <v>0.203703703703704</v>
      </c>
      <c r="AV509" s="16">
        <v>0.75</v>
      </c>
      <c r="AW509" s="16">
        <v>0</v>
      </c>
      <c r="AX509" s="16"/>
      <c r="AY509" s="16">
        <v>0.14285714285714299</v>
      </c>
      <c r="AZ509" s="16">
        <v>0.20253164556962</v>
      </c>
      <c r="BA509" s="16"/>
      <c r="BB509" s="16">
        <v>0.14285714285714299</v>
      </c>
      <c r="BC509" s="16">
        <v>0.4</v>
      </c>
      <c r="BD509" s="16">
        <v>0.2</v>
      </c>
      <c r="BE509" s="16">
        <v>0</v>
      </c>
      <c r="BF509" s="16"/>
      <c r="BG509" s="16">
        <v>0.4</v>
      </c>
      <c r="BH509" s="16">
        <v>0.204545454545455</v>
      </c>
      <c r="BI509" s="16">
        <v>0.18181818181818199</v>
      </c>
      <c r="BJ509" s="16">
        <v>0</v>
      </c>
      <c r="BK509" s="16">
        <v>0</v>
      </c>
      <c r="BL509" s="16">
        <v>0</v>
      </c>
    </row>
    <row r="510" spans="2:64" x14ac:dyDescent="0.35">
      <c r="B510" t="s">
        <v>347</v>
      </c>
      <c r="C510" s="16">
        <v>9.3023255813953501E-2</v>
      </c>
      <c r="D510" s="16">
        <v>0.25</v>
      </c>
      <c r="E510" s="16">
        <v>0.230769230769231</v>
      </c>
      <c r="F510" s="16">
        <v>5.5555555555555601E-2</v>
      </c>
      <c r="G510" s="16">
        <v>3.8461538461538498E-2</v>
      </c>
      <c r="H510" s="16">
        <v>0.08</v>
      </c>
      <c r="I510" s="16"/>
      <c r="J510" s="16">
        <v>0.10638297872340401</v>
      </c>
      <c r="K510" s="16">
        <v>7.69230769230769E-2</v>
      </c>
      <c r="L510" s="16"/>
      <c r="M510" s="16">
        <v>9.4339622641509399E-2</v>
      </c>
      <c r="N510" s="16">
        <v>0.125</v>
      </c>
      <c r="O510" s="16">
        <v>0</v>
      </c>
      <c r="P510" s="16">
        <v>0.14285714285714299</v>
      </c>
      <c r="Q510" s="16"/>
      <c r="R510" s="16">
        <v>0.11363636363636399</v>
      </c>
      <c r="S510" s="16">
        <v>0</v>
      </c>
      <c r="T510" s="16">
        <v>4.1666666666666699E-2</v>
      </c>
      <c r="U510" s="16">
        <v>0.28571428571428598</v>
      </c>
      <c r="V510" s="16"/>
      <c r="W510" s="16">
        <v>0.14285714285714299</v>
      </c>
      <c r="X510" s="16">
        <v>0.11111111111111099</v>
      </c>
      <c r="Y510" s="16">
        <v>0</v>
      </c>
      <c r="Z510" s="16">
        <v>0</v>
      </c>
      <c r="AA510" s="16">
        <v>0</v>
      </c>
      <c r="AB510" s="16">
        <v>0.16666666666666699</v>
      </c>
      <c r="AC510" s="16">
        <v>0</v>
      </c>
      <c r="AD510" s="16">
        <v>0</v>
      </c>
      <c r="AE510" s="16">
        <v>0</v>
      </c>
      <c r="AF510" s="16">
        <v>0</v>
      </c>
      <c r="AG510" s="16">
        <v>0.33333333333333298</v>
      </c>
      <c r="AH510" s="16">
        <v>1</v>
      </c>
      <c r="AI510" s="16"/>
      <c r="AJ510" s="16">
        <v>7.69230769230769E-2</v>
      </c>
      <c r="AK510" s="16">
        <v>0</v>
      </c>
      <c r="AL510" s="16">
        <v>8.5714285714285701E-2</v>
      </c>
      <c r="AM510" s="16">
        <v>0.133333333333333</v>
      </c>
      <c r="AN510" s="16">
        <v>0</v>
      </c>
      <c r="AO510" s="16"/>
      <c r="AP510" s="16">
        <v>6.4516129032258104E-2</v>
      </c>
      <c r="AQ510" s="16">
        <v>0.19047619047618999</v>
      </c>
      <c r="AR510" s="16">
        <v>0</v>
      </c>
      <c r="AS510" s="16"/>
      <c r="AT510" s="16">
        <v>7.69230769230769E-2</v>
      </c>
      <c r="AU510" s="16">
        <v>7.4074074074074098E-2</v>
      </c>
      <c r="AV510" s="16">
        <v>0.25</v>
      </c>
      <c r="AW510" s="16">
        <v>0.5</v>
      </c>
      <c r="AX510" s="16"/>
      <c r="AY510" s="16">
        <v>0.14285714285714299</v>
      </c>
      <c r="AZ510" s="16">
        <v>8.8607594936708903E-2</v>
      </c>
      <c r="BA510" s="16"/>
      <c r="BB510" s="16">
        <v>0.28571428571428598</v>
      </c>
      <c r="BC510" s="16">
        <v>0.1</v>
      </c>
      <c r="BD510" s="16">
        <v>6.6666666666666693E-2</v>
      </c>
      <c r="BE510" s="16">
        <v>0.11111111111111099</v>
      </c>
      <c r="BF510" s="16"/>
      <c r="BG510" s="16">
        <v>0.1</v>
      </c>
      <c r="BH510" s="16">
        <v>6.8181818181818205E-2</v>
      </c>
      <c r="BI510" s="16">
        <v>0.13636363636363599</v>
      </c>
      <c r="BJ510" s="16">
        <v>0.25</v>
      </c>
      <c r="BK510" s="16">
        <v>0</v>
      </c>
      <c r="BL510" s="16">
        <v>0</v>
      </c>
    </row>
    <row r="511" spans="2:64" x14ac:dyDescent="0.35">
      <c r="B511" t="s">
        <v>159</v>
      </c>
      <c r="C511" s="16">
        <v>2.32558139534884E-2</v>
      </c>
      <c r="D511" s="16">
        <v>0</v>
      </c>
      <c r="E511" s="16">
        <v>0</v>
      </c>
      <c r="F511" s="16">
        <v>0.11111111111111099</v>
      </c>
      <c r="G511" s="16">
        <v>0</v>
      </c>
      <c r="H511" s="16">
        <v>0</v>
      </c>
      <c r="I511" s="16"/>
      <c r="J511" s="16">
        <v>0</v>
      </c>
      <c r="K511" s="16">
        <v>5.1282051282051301E-2</v>
      </c>
      <c r="L511" s="16"/>
      <c r="M511" s="16">
        <v>1.88679245283019E-2</v>
      </c>
      <c r="N511" s="16">
        <v>0</v>
      </c>
      <c r="O511" s="16">
        <v>0</v>
      </c>
      <c r="P511" s="16">
        <v>0.14285714285714299</v>
      </c>
      <c r="Q511" s="16"/>
      <c r="R511" s="16">
        <v>0</v>
      </c>
      <c r="S511" s="16">
        <v>9.0909090909090898E-2</v>
      </c>
      <c r="T511" s="16">
        <v>0</v>
      </c>
      <c r="U511" s="16">
        <v>0.14285714285714299</v>
      </c>
      <c r="V511" s="16"/>
      <c r="W511" s="16">
        <v>0</v>
      </c>
      <c r="X511" s="16">
        <v>5.5555555555555601E-2</v>
      </c>
      <c r="Y511" s="16">
        <v>0</v>
      </c>
      <c r="Z511" s="16">
        <v>0</v>
      </c>
      <c r="AA511" s="16">
        <v>0</v>
      </c>
      <c r="AB511" s="16">
        <v>8.3333333333333301E-2</v>
      </c>
      <c r="AC511" s="16">
        <v>0</v>
      </c>
      <c r="AD511" s="16">
        <v>0</v>
      </c>
      <c r="AE511" s="16">
        <v>0</v>
      </c>
      <c r="AF511" s="16">
        <v>0</v>
      </c>
      <c r="AG511" s="16">
        <v>0</v>
      </c>
      <c r="AH511" s="16">
        <v>0</v>
      </c>
      <c r="AI511" s="16"/>
      <c r="AJ511" s="16">
        <v>0</v>
      </c>
      <c r="AK511" s="16">
        <v>0.11111111111111099</v>
      </c>
      <c r="AL511" s="16">
        <v>2.8571428571428598E-2</v>
      </c>
      <c r="AM511" s="16">
        <v>0</v>
      </c>
      <c r="AN511" s="16">
        <v>0</v>
      </c>
      <c r="AO511" s="16"/>
      <c r="AP511" s="16">
        <v>3.2258064516128997E-2</v>
      </c>
      <c r="AQ511" s="16">
        <v>0</v>
      </c>
      <c r="AR511" s="16">
        <v>0</v>
      </c>
      <c r="AS511" s="16"/>
      <c r="AT511" s="16">
        <v>3.8461538461538498E-2</v>
      </c>
      <c r="AU511" s="16">
        <v>1.85185185185185E-2</v>
      </c>
      <c r="AV511" s="16">
        <v>0</v>
      </c>
      <c r="AW511" s="16">
        <v>0</v>
      </c>
      <c r="AX511" s="16"/>
      <c r="AY511" s="16">
        <v>0.14285714285714299</v>
      </c>
      <c r="AZ511" s="16">
        <v>1.26582278481013E-2</v>
      </c>
      <c r="BA511" s="16"/>
      <c r="BB511" s="16">
        <v>0.14285714285714299</v>
      </c>
      <c r="BC511" s="16">
        <v>0</v>
      </c>
      <c r="BD511" s="16">
        <v>1.6666666666666701E-2</v>
      </c>
      <c r="BE511" s="16">
        <v>0</v>
      </c>
      <c r="BF511" s="16"/>
      <c r="BG511" s="16">
        <v>0</v>
      </c>
      <c r="BH511" s="16">
        <v>4.5454545454545497E-2</v>
      </c>
      <c r="BI511" s="16">
        <v>0</v>
      </c>
      <c r="BJ511" s="16">
        <v>0</v>
      </c>
      <c r="BK511" s="16">
        <v>0</v>
      </c>
      <c r="BL511" s="16">
        <v>0</v>
      </c>
    </row>
    <row r="512" spans="2:64" x14ac:dyDescent="0.35">
      <c r="B512" t="s">
        <v>349</v>
      </c>
      <c r="C512" s="16">
        <v>1.16279069767442E-2</v>
      </c>
      <c r="D512" s="16">
        <v>0.25</v>
      </c>
      <c r="E512" s="16">
        <v>0</v>
      </c>
      <c r="F512" s="16">
        <v>0</v>
      </c>
      <c r="G512" s="16">
        <v>0</v>
      </c>
      <c r="H512" s="16">
        <v>0</v>
      </c>
      <c r="I512" s="16"/>
      <c r="J512" s="16">
        <v>2.1276595744680899E-2</v>
      </c>
      <c r="K512" s="16">
        <v>0</v>
      </c>
      <c r="L512" s="16"/>
      <c r="M512" s="16">
        <v>1.88679245283019E-2</v>
      </c>
      <c r="N512" s="16">
        <v>0</v>
      </c>
      <c r="O512" s="16">
        <v>0</v>
      </c>
      <c r="P512" s="16">
        <v>0</v>
      </c>
      <c r="Q512" s="16"/>
      <c r="R512" s="16">
        <v>2.27272727272727E-2</v>
      </c>
      <c r="S512" s="16">
        <v>0</v>
      </c>
      <c r="T512" s="16">
        <v>0</v>
      </c>
      <c r="U512" s="16">
        <v>0</v>
      </c>
      <c r="V512" s="16"/>
      <c r="W512" s="16">
        <v>0</v>
      </c>
      <c r="X512" s="16">
        <v>0</v>
      </c>
      <c r="Y512" s="16">
        <v>0</v>
      </c>
      <c r="Z512" s="16">
        <v>0</v>
      </c>
      <c r="AA512" s="16">
        <v>0</v>
      </c>
      <c r="AB512" s="16">
        <v>8.3333333333333301E-2</v>
      </c>
      <c r="AC512" s="16">
        <v>0</v>
      </c>
      <c r="AD512" s="16">
        <v>0</v>
      </c>
      <c r="AE512" s="16">
        <v>0</v>
      </c>
      <c r="AF512" s="16">
        <v>0</v>
      </c>
      <c r="AG512" s="16">
        <v>0</v>
      </c>
      <c r="AH512" s="16">
        <v>0</v>
      </c>
      <c r="AI512" s="16"/>
      <c r="AJ512" s="16">
        <v>0</v>
      </c>
      <c r="AK512" s="16">
        <v>0</v>
      </c>
      <c r="AL512" s="16">
        <v>0</v>
      </c>
      <c r="AM512" s="16">
        <v>6.6666666666666693E-2</v>
      </c>
      <c r="AN512" s="16">
        <v>0</v>
      </c>
      <c r="AO512" s="16"/>
      <c r="AP512" s="16">
        <v>1.6129032258064498E-2</v>
      </c>
      <c r="AQ512" s="16">
        <v>0</v>
      </c>
      <c r="AR512" s="16">
        <v>0</v>
      </c>
      <c r="AS512" s="16"/>
      <c r="AT512" s="16">
        <v>0</v>
      </c>
      <c r="AU512" s="16">
        <v>1.85185185185185E-2</v>
      </c>
      <c r="AV512" s="16">
        <v>0</v>
      </c>
      <c r="AW512" s="16">
        <v>0</v>
      </c>
      <c r="AX512" s="16"/>
      <c r="AY512" s="16">
        <v>0</v>
      </c>
      <c r="AZ512" s="16">
        <v>1.26582278481013E-2</v>
      </c>
      <c r="BA512" s="16"/>
      <c r="BB512" s="16">
        <v>0</v>
      </c>
      <c r="BC512" s="16">
        <v>0</v>
      </c>
      <c r="BD512" s="16">
        <v>1.6666666666666701E-2</v>
      </c>
      <c r="BE512" s="16">
        <v>0</v>
      </c>
      <c r="BF512" s="16"/>
      <c r="BG512" s="16">
        <v>0</v>
      </c>
      <c r="BH512" s="16">
        <v>0</v>
      </c>
      <c r="BI512" s="16">
        <v>4.5454545454545497E-2</v>
      </c>
      <c r="BJ512" s="16">
        <v>0</v>
      </c>
      <c r="BK512" s="16">
        <v>0</v>
      </c>
      <c r="BL512" s="16">
        <v>0</v>
      </c>
    </row>
    <row r="513" spans="2:64" x14ac:dyDescent="0.35">
      <c r="B513" t="s">
        <v>184</v>
      </c>
      <c r="C513" s="16">
        <v>0.162790697674419</v>
      </c>
      <c r="D513" s="16">
        <v>0</v>
      </c>
      <c r="E513" s="16">
        <v>0.15384615384615399</v>
      </c>
      <c r="F513" s="16">
        <v>0</v>
      </c>
      <c r="G513" s="16">
        <v>0.30769230769230799</v>
      </c>
      <c r="H513" s="16">
        <v>0.16</v>
      </c>
      <c r="I513" s="16"/>
      <c r="J513" s="16">
        <v>0.14893617021276601</v>
      </c>
      <c r="K513" s="16">
        <v>0.17948717948717899</v>
      </c>
      <c r="L513" s="16"/>
      <c r="M513" s="16">
        <v>0.169811320754717</v>
      </c>
      <c r="N513" s="16">
        <v>0.25</v>
      </c>
      <c r="O513" s="16">
        <v>0</v>
      </c>
      <c r="P513" s="16">
        <v>0.14285714285714299</v>
      </c>
      <c r="Q513" s="16"/>
      <c r="R513" s="16">
        <v>0.15909090909090901</v>
      </c>
      <c r="S513" s="16">
        <v>0.18181818181818199</v>
      </c>
      <c r="T513" s="16">
        <v>0.20833333333333301</v>
      </c>
      <c r="U513" s="16">
        <v>0</v>
      </c>
      <c r="V513" s="16"/>
      <c r="W513" s="16">
        <v>0.28571428571428598</v>
      </c>
      <c r="X513" s="16">
        <v>0</v>
      </c>
      <c r="Y513" s="16">
        <v>0.33333333333333298</v>
      </c>
      <c r="Z513" s="16">
        <v>0.16666666666666699</v>
      </c>
      <c r="AA513" s="16">
        <v>0</v>
      </c>
      <c r="AB513" s="16">
        <v>0.33333333333333298</v>
      </c>
      <c r="AC513" s="16">
        <v>0</v>
      </c>
      <c r="AD513" s="16">
        <v>0</v>
      </c>
      <c r="AE513" s="16">
        <v>0.4</v>
      </c>
      <c r="AF513" s="16">
        <v>0.14285714285714299</v>
      </c>
      <c r="AG513" s="16">
        <v>0</v>
      </c>
      <c r="AH513" s="16">
        <v>0</v>
      </c>
      <c r="AI513" s="16"/>
      <c r="AJ513" s="16">
        <v>0.15384615384615399</v>
      </c>
      <c r="AK513" s="16">
        <v>0.11111111111111099</v>
      </c>
      <c r="AL513" s="16">
        <v>0.2</v>
      </c>
      <c r="AM513" s="16">
        <v>0.133333333333333</v>
      </c>
      <c r="AN513" s="16">
        <v>0</v>
      </c>
      <c r="AO513" s="16"/>
      <c r="AP513" s="16">
        <v>0.16129032258064499</v>
      </c>
      <c r="AQ513" s="16">
        <v>0.14285714285714299</v>
      </c>
      <c r="AR513" s="16">
        <v>0.33333333333333298</v>
      </c>
      <c r="AS513" s="16"/>
      <c r="AT513" s="16">
        <v>0.115384615384615</v>
      </c>
      <c r="AU513" s="16">
        <v>0.203703703703704</v>
      </c>
      <c r="AV513" s="16">
        <v>0</v>
      </c>
      <c r="AW513" s="16">
        <v>0</v>
      </c>
      <c r="AX513" s="16"/>
      <c r="AY513" s="16">
        <v>0.14285714285714299</v>
      </c>
      <c r="AZ513" s="16">
        <v>0.164556962025316</v>
      </c>
      <c r="BA513" s="16"/>
      <c r="BB513" s="16">
        <v>0</v>
      </c>
      <c r="BC513" s="16">
        <v>0.2</v>
      </c>
      <c r="BD513" s="16">
        <v>0.18333333333333299</v>
      </c>
      <c r="BE513" s="16">
        <v>0.11111111111111099</v>
      </c>
      <c r="BF513" s="16"/>
      <c r="BG513" s="16">
        <v>0.1</v>
      </c>
      <c r="BH513" s="16">
        <v>0.18181818181818199</v>
      </c>
      <c r="BI513" s="16">
        <v>0.13636363636363599</v>
      </c>
      <c r="BJ513" s="16">
        <v>0.25</v>
      </c>
      <c r="BK513" s="16">
        <v>0.2</v>
      </c>
      <c r="BL513" s="16">
        <v>0</v>
      </c>
    </row>
    <row r="514" spans="2:64" x14ac:dyDescent="0.35">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row>
    <row r="515" spans="2:64" x14ac:dyDescent="0.35">
      <c r="B515" s="5" t="s">
        <v>357</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row>
    <row r="516" spans="2:64" x14ac:dyDescent="0.35">
      <c r="B516" s="23" t="s">
        <v>358</v>
      </c>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row>
    <row r="517" spans="2:64" x14ac:dyDescent="0.35">
      <c r="B517" t="s">
        <v>348</v>
      </c>
      <c r="C517" s="16">
        <v>0.55555555555555602</v>
      </c>
      <c r="D517" s="16">
        <v>1</v>
      </c>
      <c r="E517" s="16">
        <v>0.5</v>
      </c>
      <c r="F517" s="16">
        <v>0.33333333333333298</v>
      </c>
      <c r="G517" s="16">
        <v>0.66666666666666696</v>
      </c>
      <c r="H517" s="16" t="s">
        <v>80</v>
      </c>
      <c r="I517" s="16"/>
      <c r="J517" s="16">
        <v>0.5</v>
      </c>
      <c r="K517" s="16">
        <v>0.75</v>
      </c>
      <c r="L517" s="16"/>
      <c r="M517" s="16">
        <v>0.42857142857142899</v>
      </c>
      <c r="N517" s="16">
        <v>1</v>
      </c>
      <c r="O517" s="16" t="s">
        <v>80</v>
      </c>
      <c r="P517" s="16">
        <v>1</v>
      </c>
      <c r="Q517" s="16"/>
      <c r="R517" s="16">
        <v>0.33333333333333298</v>
      </c>
      <c r="S517" s="16">
        <v>1</v>
      </c>
      <c r="T517" s="16" t="s">
        <v>80</v>
      </c>
      <c r="U517" s="16">
        <v>1</v>
      </c>
      <c r="V517" s="16"/>
      <c r="W517" s="16">
        <v>0</v>
      </c>
      <c r="X517" s="16">
        <v>0.5</v>
      </c>
      <c r="Y517" s="16">
        <v>1</v>
      </c>
      <c r="Z517" s="16" t="s">
        <v>80</v>
      </c>
      <c r="AA517" s="16">
        <v>0</v>
      </c>
      <c r="AB517" s="16" t="s">
        <v>80</v>
      </c>
      <c r="AC517" s="16">
        <v>1</v>
      </c>
      <c r="AD517" s="16" t="s">
        <v>80</v>
      </c>
      <c r="AE517" s="16">
        <v>0</v>
      </c>
      <c r="AF517" s="16" t="s">
        <v>80</v>
      </c>
      <c r="AG517" s="16">
        <v>1</v>
      </c>
      <c r="AH517" s="16" t="s">
        <v>80</v>
      </c>
      <c r="AI517" s="16"/>
      <c r="AJ517" s="16" t="s">
        <v>80</v>
      </c>
      <c r="AK517" s="16">
        <v>1</v>
      </c>
      <c r="AL517" s="16">
        <v>0.5</v>
      </c>
      <c r="AM517" s="16">
        <v>0.33333333333333298</v>
      </c>
      <c r="AN517" s="16">
        <v>1</v>
      </c>
      <c r="AO517" s="16"/>
      <c r="AP517" s="16">
        <v>0.55555555555555602</v>
      </c>
      <c r="AQ517" s="16" t="s">
        <v>80</v>
      </c>
      <c r="AR517" s="16" t="s">
        <v>80</v>
      </c>
      <c r="AS517" s="16"/>
      <c r="AT517" s="16">
        <v>0.5</v>
      </c>
      <c r="AU517" s="16">
        <v>0.6</v>
      </c>
      <c r="AV517" s="16">
        <v>0.5</v>
      </c>
      <c r="AW517" s="16" t="s">
        <v>80</v>
      </c>
      <c r="AX517" s="16"/>
      <c r="AY517" s="16">
        <v>0.66666666666666696</v>
      </c>
      <c r="AZ517" s="16">
        <v>0.5</v>
      </c>
      <c r="BA517" s="16"/>
      <c r="BB517" s="16">
        <v>0</v>
      </c>
      <c r="BC517" s="16">
        <v>0.5</v>
      </c>
      <c r="BD517" s="16">
        <v>0.66666666666666696</v>
      </c>
      <c r="BE517" s="16" t="s">
        <v>80</v>
      </c>
      <c r="BF517" s="16"/>
      <c r="BG517" s="16">
        <v>0.5</v>
      </c>
      <c r="BH517" s="16">
        <v>0.33333333333333298</v>
      </c>
      <c r="BI517" s="16">
        <v>1</v>
      </c>
      <c r="BJ517" s="16">
        <v>0.5</v>
      </c>
      <c r="BK517" s="16" t="s">
        <v>80</v>
      </c>
      <c r="BL517" s="16" t="s">
        <v>80</v>
      </c>
    </row>
    <row r="518" spans="2:64" x14ac:dyDescent="0.35">
      <c r="B518" t="s">
        <v>346</v>
      </c>
      <c r="C518" s="16">
        <v>0.55555555555555602</v>
      </c>
      <c r="D518" s="16">
        <v>0</v>
      </c>
      <c r="E518" s="16">
        <v>0.5</v>
      </c>
      <c r="F518" s="16">
        <v>0.66666666666666696</v>
      </c>
      <c r="G518" s="16">
        <v>0.66666666666666696</v>
      </c>
      <c r="H518" s="16" t="s">
        <v>80</v>
      </c>
      <c r="I518" s="16"/>
      <c r="J518" s="16">
        <v>0.25</v>
      </c>
      <c r="K518" s="16">
        <v>0.75</v>
      </c>
      <c r="L518" s="16"/>
      <c r="M518" s="16">
        <v>0.57142857142857095</v>
      </c>
      <c r="N518" s="16">
        <v>1</v>
      </c>
      <c r="O518" s="16" t="s">
        <v>80</v>
      </c>
      <c r="P518" s="16">
        <v>0</v>
      </c>
      <c r="Q518" s="16"/>
      <c r="R518" s="16">
        <v>0.66666666666666696</v>
      </c>
      <c r="S518" s="16">
        <v>0.5</v>
      </c>
      <c r="T518" s="16" t="s">
        <v>80</v>
      </c>
      <c r="U518" s="16">
        <v>0</v>
      </c>
      <c r="V518" s="16"/>
      <c r="W518" s="16">
        <v>0</v>
      </c>
      <c r="X518" s="16">
        <v>0.5</v>
      </c>
      <c r="Y518" s="16">
        <v>0</v>
      </c>
      <c r="Z518" s="16" t="s">
        <v>80</v>
      </c>
      <c r="AA518" s="16">
        <v>0</v>
      </c>
      <c r="AB518" s="16" t="s">
        <v>80</v>
      </c>
      <c r="AC518" s="16">
        <v>1</v>
      </c>
      <c r="AD518" s="16" t="s">
        <v>80</v>
      </c>
      <c r="AE518" s="16">
        <v>1</v>
      </c>
      <c r="AF518" s="16" t="s">
        <v>80</v>
      </c>
      <c r="AG518" s="16">
        <v>1</v>
      </c>
      <c r="AH518" s="16" t="s">
        <v>80</v>
      </c>
      <c r="AI518" s="16"/>
      <c r="AJ518" s="16" t="s">
        <v>80</v>
      </c>
      <c r="AK518" s="16">
        <v>0.5</v>
      </c>
      <c r="AL518" s="16">
        <v>0.5</v>
      </c>
      <c r="AM518" s="16">
        <v>0.66666666666666696</v>
      </c>
      <c r="AN518" s="16">
        <v>1</v>
      </c>
      <c r="AO518" s="16"/>
      <c r="AP518" s="16">
        <v>0.55555555555555602</v>
      </c>
      <c r="AQ518" s="16" t="s">
        <v>80</v>
      </c>
      <c r="AR518" s="16" t="s">
        <v>80</v>
      </c>
      <c r="AS518" s="16"/>
      <c r="AT518" s="16">
        <v>0.5</v>
      </c>
      <c r="AU518" s="16">
        <v>0.6</v>
      </c>
      <c r="AV518" s="16">
        <v>0.5</v>
      </c>
      <c r="AW518" s="16" t="s">
        <v>80</v>
      </c>
      <c r="AX518" s="16"/>
      <c r="AY518" s="16">
        <v>0.66666666666666696</v>
      </c>
      <c r="AZ518" s="16">
        <v>0.5</v>
      </c>
      <c r="BA518" s="16"/>
      <c r="BB518" s="16">
        <v>0</v>
      </c>
      <c r="BC518" s="16">
        <v>0.5</v>
      </c>
      <c r="BD518" s="16">
        <v>0.66666666666666696</v>
      </c>
      <c r="BE518" s="16" t="s">
        <v>80</v>
      </c>
      <c r="BF518" s="16"/>
      <c r="BG518" s="16">
        <v>0.5</v>
      </c>
      <c r="BH518" s="16">
        <v>0.66666666666666696</v>
      </c>
      <c r="BI518" s="16">
        <v>0.5</v>
      </c>
      <c r="BJ518" s="16">
        <v>0.5</v>
      </c>
      <c r="BK518" s="16" t="s">
        <v>80</v>
      </c>
      <c r="BL518" s="16" t="s">
        <v>80</v>
      </c>
    </row>
    <row r="519" spans="2:64" x14ac:dyDescent="0.35">
      <c r="B519" t="s">
        <v>349</v>
      </c>
      <c r="C519" s="16">
        <v>0.33333333333333298</v>
      </c>
      <c r="D519" s="16">
        <v>0</v>
      </c>
      <c r="E519" s="16">
        <v>0</v>
      </c>
      <c r="F519" s="16">
        <v>0.66666666666666696</v>
      </c>
      <c r="G519" s="16">
        <v>0.33333333333333298</v>
      </c>
      <c r="H519" s="16" t="s">
        <v>80</v>
      </c>
      <c r="I519" s="16"/>
      <c r="J519" s="16">
        <v>0.5</v>
      </c>
      <c r="K519" s="16">
        <v>0.25</v>
      </c>
      <c r="L519" s="16"/>
      <c r="M519" s="16">
        <v>0.42857142857142899</v>
      </c>
      <c r="N519" s="16">
        <v>0</v>
      </c>
      <c r="O519" s="16" t="s">
        <v>80</v>
      </c>
      <c r="P519" s="16">
        <v>0</v>
      </c>
      <c r="Q519" s="16"/>
      <c r="R519" s="16">
        <v>0.33333333333333298</v>
      </c>
      <c r="S519" s="16">
        <v>0.5</v>
      </c>
      <c r="T519" s="16" t="s">
        <v>80</v>
      </c>
      <c r="U519" s="16">
        <v>0</v>
      </c>
      <c r="V519" s="16"/>
      <c r="W519" s="16">
        <v>0</v>
      </c>
      <c r="X519" s="16">
        <v>0</v>
      </c>
      <c r="Y519" s="16">
        <v>0</v>
      </c>
      <c r="Z519" s="16" t="s">
        <v>80</v>
      </c>
      <c r="AA519" s="16">
        <v>1</v>
      </c>
      <c r="AB519" s="16" t="s">
        <v>80</v>
      </c>
      <c r="AC519" s="16">
        <v>1</v>
      </c>
      <c r="AD519" s="16" t="s">
        <v>80</v>
      </c>
      <c r="AE519" s="16">
        <v>0</v>
      </c>
      <c r="AF519" s="16" t="s">
        <v>80</v>
      </c>
      <c r="AG519" s="16">
        <v>0.5</v>
      </c>
      <c r="AH519" s="16" t="s">
        <v>80</v>
      </c>
      <c r="AI519" s="16"/>
      <c r="AJ519" s="16" t="s">
        <v>80</v>
      </c>
      <c r="AK519" s="16">
        <v>0</v>
      </c>
      <c r="AL519" s="16">
        <v>0</v>
      </c>
      <c r="AM519" s="16">
        <v>0.33333333333333298</v>
      </c>
      <c r="AN519" s="16">
        <v>1</v>
      </c>
      <c r="AO519" s="16"/>
      <c r="AP519" s="16">
        <v>0.33333333333333298</v>
      </c>
      <c r="AQ519" s="16" t="s">
        <v>80</v>
      </c>
      <c r="AR519" s="16" t="s">
        <v>80</v>
      </c>
      <c r="AS519" s="16"/>
      <c r="AT519" s="16">
        <v>0</v>
      </c>
      <c r="AU519" s="16">
        <v>0.4</v>
      </c>
      <c r="AV519" s="16">
        <v>0.5</v>
      </c>
      <c r="AW519" s="16" t="s">
        <v>80</v>
      </c>
      <c r="AX519" s="16"/>
      <c r="AY519" s="16">
        <v>0.66666666666666696</v>
      </c>
      <c r="AZ519" s="16">
        <v>0.16666666666666699</v>
      </c>
      <c r="BA519" s="16"/>
      <c r="BB519" s="16">
        <v>0</v>
      </c>
      <c r="BC519" s="16">
        <v>0.5</v>
      </c>
      <c r="BD519" s="16">
        <v>0.33333333333333298</v>
      </c>
      <c r="BE519" s="16" t="s">
        <v>80</v>
      </c>
      <c r="BF519" s="16"/>
      <c r="BG519" s="16">
        <v>1</v>
      </c>
      <c r="BH519" s="16">
        <v>0.33333333333333298</v>
      </c>
      <c r="BI519" s="16">
        <v>0</v>
      </c>
      <c r="BJ519" s="16">
        <v>0</v>
      </c>
      <c r="BK519" s="16" t="s">
        <v>80</v>
      </c>
      <c r="BL519" s="16" t="s">
        <v>80</v>
      </c>
    </row>
    <row r="520" spans="2:64" x14ac:dyDescent="0.35">
      <c r="B520" t="s">
        <v>350</v>
      </c>
      <c r="C520" s="16">
        <v>0.22222222222222199</v>
      </c>
      <c r="D520" s="16">
        <v>0</v>
      </c>
      <c r="E520" s="16">
        <v>0.5</v>
      </c>
      <c r="F520" s="16">
        <v>0.33333333333333298</v>
      </c>
      <c r="G520" s="16">
        <v>0</v>
      </c>
      <c r="H520" s="16" t="s">
        <v>80</v>
      </c>
      <c r="I520" s="16"/>
      <c r="J520" s="16">
        <v>0.5</v>
      </c>
      <c r="K520" s="16">
        <v>0</v>
      </c>
      <c r="L520" s="16"/>
      <c r="M520" s="16">
        <v>0.28571428571428598</v>
      </c>
      <c r="N520" s="16">
        <v>0</v>
      </c>
      <c r="O520" s="16" t="s">
        <v>80</v>
      </c>
      <c r="P520" s="16">
        <v>0</v>
      </c>
      <c r="Q520" s="16"/>
      <c r="R520" s="16">
        <v>0.33333333333333298</v>
      </c>
      <c r="S520" s="16">
        <v>0</v>
      </c>
      <c r="T520" s="16" t="s">
        <v>80</v>
      </c>
      <c r="U520" s="16">
        <v>0</v>
      </c>
      <c r="V520" s="16"/>
      <c r="W520" s="16">
        <v>1</v>
      </c>
      <c r="X520" s="16">
        <v>0</v>
      </c>
      <c r="Y520" s="16">
        <v>0</v>
      </c>
      <c r="Z520" s="16" t="s">
        <v>80</v>
      </c>
      <c r="AA520" s="16">
        <v>1</v>
      </c>
      <c r="AB520" s="16" t="s">
        <v>80</v>
      </c>
      <c r="AC520" s="16">
        <v>0</v>
      </c>
      <c r="AD520" s="16" t="s">
        <v>80</v>
      </c>
      <c r="AE520" s="16">
        <v>0</v>
      </c>
      <c r="AF520" s="16" t="s">
        <v>80</v>
      </c>
      <c r="AG520" s="16">
        <v>0</v>
      </c>
      <c r="AH520" s="16" t="s">
        <v>80</v>
      </c>
      <c r="AI520" s="16"/>
      <c r="AJ520" s="16" t="s">
        <v>80</v>
      </c>
      <c r="AK520" s="16">
        <v>0</v>
      </c>
      <c r="AL520" s="16">
        <v>0</v>
      </c>
      <c r="AM520" s="16">
        <v>0.33333333333333298</v>
      </c>
      <c r="AN520" s="16">
        <v>0</v>
      </c>
      <c r="AO520" s="16"/>
      <c r="AP520" s="16">
        <v>0.22222222222222199</v>
      </c>
      <c r="AQ520" s="16" t="s">
        <v>80</v>
      </c>
      <c r="AR520" s="16" t="s">
        <v>80</v>
      </c>
      <c r="AS520" s="16"/>
      <c r="AT520" s="16">
        <v>0</v>
      </c>
      <c r="AU520" s="16">
        <v>0.2</v>
      </c>
      <c r="AV520" s="16">
        <v>0.5</v>
      </c>
      <c r="AW520" s="16" t="s">
        <v>80</v>
      </c>
      <c r="AX520" s="16"/>
      <c r="AY520" s="16">
        <v>0.33333333333333298</v>
      </c>
      <c r="AZ520" s="16">
        <v>0.16666666666666699</v>
      </c>
      <c r="BA520" s="16"/>
      <c r="BB520" s="16">
        <v>1</v>
      </c>
      <c r="BC520" s="16">
        <v>0.5</v>
      </c>
      <c r="BD520" s="16">
        <v>0</v>
      </c>
      <c r="BE520" s="16" t="s">
        <v>80</v>
      </c>
      <c r="BF520" s="16"/>
      <c r="BG520" s="16">
        <v>0.5</v>
      </c>
      <c r="BH520" s="16">
        <v>0.33333333333333298</v>
      </c>
      <c r="BI520" s="16">
        <v>0</v>
      </c>
      <c r="BJ520" s="16">
        <v>0</v>
      </c>
      <c r="BK520" s="16" t="s">
        <v>80</v>
      </c>
      <c r="BL520" s="16" t="s">
        <v>80</v>
      </c>
    </row>
    <row r="521" spans="2:64" x14ac:dyDescent="0.35">
      <c r="B521" t="s">
        <v>351</v>
      </c>
      <c r="C521" s="16">
        <v>0.22222222222222199</v>
      </c>
      <c r="D521" s="16">
        <v>0</v>
      </c>
      <c r="E521" s="16">
        <v>0.5</v>
      </c>
      <c r="F521" s="16">
        <v>0</v>
      </c>
      <c r="G521" s="16">
        <v>0.33333333333333298</v>
      </c>
      <c r="H521" s="16" t="s">
        <v>80</v>
      </c>
      <c r="I521" s="16"/>
      <c r="J521" s="16">
        <v>0</v>
      </c>
      <c r="K521" s="16">
        <v>0.5</v>
      </c>
      <c r="L521" s="16"/>
      <c r="M521" s="16">
        <v>0.14285714285714299</v>
      </c>
      <c r="N521" s="16">
        <v>1</v>
      </c>
      <c r="O521" s="16" t="s">
        <v>80</v>
      </c>
      <c r="P521" s="16">
        <v>0</v>
      </c>
      <c r="Q521" s="16"/>
      <c r="R521" s="16">
        <v>0.33333333333333298</v>
      </c>
      <c r="S521" s="16">
        <v>0</v>
      </c>
      <c r="T521" s="16" t="s">
        <v>80</v>
      </c>
      <c r="U521" s="16">
        <v>0</v>
      </c>
      <c r="V521" s="16"/>
      <c r="W521" s="16">
        <v>0</v>
      </c>
      <c r="X521" s="16">
        <v>0.5</v>
      </c>
      <c r="Y521" s="16">
        <v>0</v>
      </c>
      <c r="Z521" s="16" t="s">
        <v>80</v>
      </c>
      <c r="AA521" s="16">
        <v>0</v>
      </c>
      <c r="AB521" s="16" t="s">
        <v>80</v>
      </c>
      <c r="AC521" s="16">
        <v>0</v>
      </c>
      <c r="AD521" s="16" t="s">
        <v>80</v>
      </c>
      <c r="AE521" s="16">
        <v>0</v>
      </c>
      <c r="AF521" s="16" t="s">
        <v>80</v>
      </c>
      <c r="AG521" s="16">
        <v>0.5</v>
      </c>
      <c r="AH521" s="16" t="s">
        <v>80</v>
      </c>
      <c r="AI521" s="16"/>
      <c r="AJ521" s="16" t="s">
        <v>80</v>
      </c>
      <c r="AK521" s="16">
        <v>0.5</v>
      </c>
      <c r="AL521" s="16">
        <v>0.5</v>
      </c>
      <c r="AM521" s="16">
        <v>0</v>
      </c>
      <c r="AN521" s="16">
        <v>0</v>
      </c>
      <c r="AO521" s="16"/>
      <c r="AP521" s="16">
        <v>0.22222222222222199</v>
      </c>
      <c r="AQ521" s="16" t="s">
        <v>80</v>
      </c>
      <c r="AR521" s="16" t="s">
        <v>80</v>
      </c>
      <c r="AS521" s="16"/>
      <c r="AT521" s="16">
        <v>0</v>
      </c>
      <c r="AU521" s="16">
        <v>0.2</v>
      </c>
      <c r="AV521" s="16">
        <v>0.5</v>
      </c>
      <c r="AW521" s="16" t="s">
        <v>80</v>
      </c>
      <c r="AX521" s="16"/>
      <c r="AY521" s="16">
        <v>0.33333333333333298</v>
      </c>
      <c r="AZ521" s="16">
        <v>0.16666666666666699</v>
      </c>
      <c r="BA521" s="16"/>
      <c r="BB521" s="16">
        <v>0</v>
      </c>
      <c r="BC521" s="16">
        <v>0.5</v>
      </c>
      <c r="BD521" s="16">
        <v>0.16666666666666699</v>
      </c>
      <c r="BE521" s="16" t="s">
        <v>80</v>
      </c>
      <c r="BF521" s="16"/>
      <c r="BG521" s="16">
        <v>0</v>
      </c>
      <c r="BH521" s="16">
        <v>0</v>
      </c>
      <c r="BI521" s="16">
        <v>0.5</v>
      </c>
      <c r="BJ521" s="16">
        <v>0.5</v>
      </c>
      <c r="BK521" s="16" t="s">
        <v>80</v>
      </c>
      <c r="BL521" s="16" t="s">
        <v>80</v>
      </c>
    </row>
    <row r="522" spans="2:64" x14ac:dyDescent="0.35">
      <c r="B522" t="s">
        <v>352</v>
      </c>
      <c r="C522" s="16">
        <v>0.11111111111111099</v>
      </c>
      <c r="D522" s="16">
        <v>0</v>
      </c>
      <c r="E522" s="16">
        <v>0.5</v>
      </c>
      <c r="F522" s="16">
        <v>0</v>
      </c>
      <c r="G522" s="16">
        <v>0</v>
      </c>
      <c r="H522" s="16" t="s">
        <v>80</v>
      </c>
      <c r="I522" s="16"/>
      <c r="J522" s="16">
        <v>0.25</v>
      </c>
      <c r="K522" s="16">
        <v>0</v>
      </c>
      <c r="L522" s="16"/>
      <c r="M522" s="16">
        <v>0.14285714285714299</v>
      </c>
      <c r="N522" s="16">
        <v>0</v>
      </c>
      <c r="O522" s="16" t="s">
        <v>80</v>
      </c>
      <c r="P522" s="16">
        <v>0</v>
      </c>
      <c r="Q522" s="16"/>
      <c r="R522" s="16">
        <v>0.16666666666666699</v>
      </c>
      <c r="S522" s="16">
        <v>0</v>
      </c>
      <c r="T522" s="16" t="s">
        <v>80</v>
      </c>
      <c r="U522" s="16">
        <v>0</v>
      </c>
      <c r="V522" s="16"/>
      <c r="W522" s="16">
        <v>1</v>
      </c>
      <c r="X522" s="16">
        <v>0</v>
      </c>
      <c r="Y522" s="16">
        <v>0</v>
      </c>
      <c r="Z522" s="16" t="s">
        <v>80</v>
      </c>
      <c r="AA522" s="16">
        <v>0</v>
      </c>
      <c r="AB522" s="16" t="s">
        <v>80</v>
      </c>
      <c r="AC522" s="16">
        <v>0</v>
      </c>
      <c r="AD522" s="16" t="s">
        <v>80</v>
      </c>
      <c r="AE522" s="16">
        <v>0</v>
      </c>
      <c r="AF522" s="16" t="s">
        <v>80</v>
      </c>
      <c r="AG522" s="16">
        <v>0</v>
      </c>
      <c r="AH522" s="16" t="s">
        <v>80</v>
      </c>
      <c r="AI522" s="16"/>
      <c r="AJ522" s="16" t="s">
        <v>80</v>
      </c>
      <c r="AK522" s="16">
        <v>0</v>
      </c>
      <c r="AL522" s="16">
        <v>0</v>
      </c>
      <c r="AM522" s="16">
        <v>0.33333333333333298</v>
      </c>
      <c r="AN522" s="16">
        <v>0</v>
      </c>
      <c r="AO522" s="16"/>
      <c r="AP522" s="16">
        <v>0.11111111111111099</v>
      </c>
      <c r="AQ522" s="16" t="s">
        <v>80</v>
      </c>
      <c r="AR522" s="16" t="s">
        <v>80</v>
      </c>
      <c r="AS522" s="16"/>
      <c r="AT522" s="16">
        <v>0</v>
      </c>
      <c r="AU522" s="16">
        <v>0.2</v>
      </c>
      <c r="AV522" s="16">
        <v>0</v>
      </c>
      <c r="AW522" s="16" t="s">
        <v>80</v>
      </c>
      <c r="AX522" s="16"/>
      <c r="AY522" s="16">
        <v>0</v>
      </c>
      <c r="AZ522" s="16">
        <v>0.16666666666666699</v>
      </c>
      <c r="BA522" s="16"/>
      <c r="BB522" s="16">
        <v>1</v>
      </c>
      <c r="BC522" s="16">
        <v>0</v>
      </c>
      <c r="BD522" s="16">
        <v>0</v>
      </c>
      <c r="BE522" s="16" t="s">
        <v>80</v>
      </c>
      <c r="BF522" s="16"/>
      <c r="BG522" s="16">
        <v>0</v>
      </c>
      <c r="BH522" s="16">
        <v>0.33333333333333298</v>
      </c>
      <c r="BI522" s="16">
        <v>0</v>
      </c>
      <c r="BJ522" s="16">
        <v>0</v>
      </c>
      <c r="BK522" s="16" t="s">
        <v>80</v>
      </c>
      <c r="BL522" s="16" t="s">
        <v>80</v>
      </c>
    </row>
    <row r="523" spans="2:64" x14ac:dyDescent="0.35">
      <c r="B523" t="s">
        <v>347</v>
      </c>
      <c r="C523" s="16">
        <v>0.11111111111111099</v>
      </c>
      <c r="D523" s="16">
        <v>0</v>
      </c>
      <c r="E523" s="16">
        <v>0</v>
      </c>
      <c r="F523" s="16">
        <v>0.33333333333333298</v>
      </c>
      <c r="G523" s="16">
        <v>0</v>
      </c>
      <c r="H523" s="16" t="s">
        <v>80</v>
      </c>
      <c r="I523" s="16"/>
      <c r="J523" s="16">
        <v>0.25</v>
      </c>
      <c r="K523" s="16">
        <v>0</v>
      </c>
      <c r="L523" s="16"/>
      <c r="M523" s="16">
        <v>0.14285714285714299</v>
      </c>
      <c r="N523" s="16">
        <v>0</v>
      </c>
      <c r="O523" s="16" t="s">
        <v>80</v>
      </c>
      <c r="P523" s="16">
        <v>0</v>
      </c>
      <c r="Q523" s="16"/>
      <c r="R523" s="16">
        <v>0.16666666666666699</v>
      </c>
      <c r="S523" s="16">
        <v>0</v>
      </c>
      <c r="T523" s="16" t="s">
        <v>80</v>
      </c>
      <c r="U523" s="16">
        <v>0</v>
      </c>
      <c r="V523" s="16"/>
      <c r="W523" s="16">
        <v>0</v>
      </c>
      <c r="X523" s="16">
        <v>0</v>
      </c>
      <c r="Y523" s="16">
        <v>0</v>
      </c>
      <c r="Z523" s="16" t="s">
        <v>80</v>
      </c>
      <c r="AA523" s="16">
        <v>1</v>
      </c>
      <c r="AB523" s="16" t="s">
        <v>80</v>
      </c>
      <c r="AC523" s="16">
        <v>0</v>
      </c>
      <c r="AD523" s="16" t="s">
        <v>80</v>
      </c>
      <c r="AE523" s="16">
        <v>0</v>
      </c>
      <c r="AF523" s="16" t="s">
        <v>80</v>
      </c>
      <c r="AG523" s="16">
        <v>0</v>
      </c>
      <c r="AH523" s="16" t="s">
        <v>80</v>
      </c>
      <c r="AI523" s="16"/>
      <c r="AJ523" s="16" t="s">
        <v>80</v>
      </c>
      <c r="AK523" s="16">
        <v>0</v>
      </c>
      <c r="AL523" s="16">
        <v>0</v>
      </c>
      <c r="AM523" s="16">
        <v>0</v>
      </c>
      <c r="AN523" s="16">
        <v>0</v>
      </c>
      <c r="AO523" s="16"/>
      <c r="AP523" s="16">
        <v>0.11111111111111099</v>
      </c>
      <c r="AQ523" s="16" t="s">
        <v>80</v>
      </c>
      <c r="AR523" s="16" t="s">
        <v>80</v>
      </c>
      <c r="AS523" s="16"/>
      <c r="AT523" s="16">
        <v>0</v>
      </c>
      <c r="AU523" s="16">
        <v>0</v>
      </c>
      <c r="AV523" s="16">
        <v>0.5</v>
      </c>
      <c r="AW523" s="16" t="s">
        <v>80</v>
      </c>
      <c r="AX523" s="16"/>
      <c r="AY523" s="16">
        <v>0.33333333333333298</v>
      </c>
      <c r="AZ523" s="16">
        <v>0</v>
      </c>
      <c r="BA523" s="16"/>
      <c r="BB523" s="16">
        <v>0</v>
      </c>
      <c r="BC523" s="16">
        <v>0.5</v>
      </c>
      <c r="BD523" s="16">
        <v>0</v>
      </c>
      <c r="BE523" s="16" t="s">
        <v>80</v>
      </c>
      <c r="BF523" s="16"/>
      <c r="BG523" s="16">
        <v>0.5</v>
      </c>
      <c r="BH523" s="16">
        <v>0</v>
      </c>
      <c r="BI523" s="16">
        <v>0</v>
      </c>
      <c r="BJ523" s="16">
        <v>0</v>
      </c>
      <c r="BK523" s="16" t="s">
        <v>80</v>
      </c>
      <c r="BL523" s="16" t="s">
        <v>80</v>
      </c>
    </row>
    <row r="524" spans="2:64" x14ac:dyDescent="0.3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row>
    <row r="525" spans="2:64" x14ac:dyDescent="0.35">
      <c r="B525" s="5" t="s">
        <v>359</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row>
    <row r="526" spans="2:64" x14ac:dyDescent="0.35">
      <c r="B526" s="23" t="s">
        <v>360</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row>
    <row r="527" spans="2:64" x14ac:dyDescent="0.35">
      <c r="B527" t="s">
        <v>351</v>
      </c>
      <c r="C527" s="16">
        <v>0.5</v>
      </c>
      <c r="D527" s="16" t="s">
        <v>80</v>
      </c>
      <c r="E527" s="16" t="s">
        <v>80</v>
      </c>
      <c r="F527" s="16" t="s">
        <v>80</v>
      </c>
      <c r="G527" s="16">
        <v>1</v>
      </c>
      <c r="H527" s="16">
        <v>0</v>
      </c>
      <c r="I527" s="16"/>
      <c r="J527" s="16">
        <v>0</v>
      </c>
      <c r="K527" s="16">
        <v>1</v>
      </c>
      <c r="L527" s="16"/>
      <c r="M527" s="16">
        <v>0</v>
      </c>
      <c r="N527" s="16" t="s">
        <v>80</v>
      </c>
      <c r="O527" s="16">
        <v>1</v>
      </c>
      <c r="P527" s="16" t="s">
        <v>80</v>
      </c>
      <c r="Q527" s="16"/>
      <c r="R527" s="16" t="s">
        <v>80</v>
      </c>
      <c r="S527" s="16" t="s">
        <v>80</v>
      </c>
      <c r="T527" s="16">
        <v>0.5</v>
      </c>
      <c r="U527" s="16" t="s">
        <v>80</v>
      </c>
      <c r="V527" s="16"/>
      <c r="W527" s="16" t="s">
        <v>80</v>
      </c>
      <c r="X527" s="16">
        <v>1</v>
      </c>
      <c r="Y527" s="16" t="s">
        <v>80</v>
      </c>
      <c r="Z527" s="16" t="s">
        <v>80</v>
      </c>
      <c r="AA527" s="16">
        <v>0</v>
      </c>
      <c r="AB527" s="16" t="s">
        <v>80</v>
      </c>
      <c r="AC527" s="16" t="s">
        <v>80</v>
      </c>
      <c r="AD527" s="16" t="s">
        <v>80</v>
      </c>
      <c r="AE527" s="16" t="s">
        <v>80</v>
      </c>
      <c r="AF527" s="16" t="s">
        <v>80</v>
      </c>
      <c r="AG527" s="16" t="s">
        <v>80</v>
      </c>
      <c r="AH527" s="16" t="s">
        <v>80</v>
      </c>
      <c r="AI527" s="16"/>
      <c r="AJ527" s="16" t="s">
        <v>80</v>
      </c>
      <c r="AK527" s="16" t="s">
        <v>80</v>
      </c>
      <c r="AL527" s="16">
        <v>0</v>
      </c>
      <c r="AM527" s="16" t="s">
        <v>80</v>
      </c>
      <c r="AN527" s="16" t="s">
        <v>80</v>
      </c>
      <c r="AO527" s="16"/>
      <c r="AP527" s="16">
        <v>0.5</v>
      </c>
      <c r="AQ527" s="16" t="s">
        <v>80</v>
      </c>
      <c r="AR527" s="16" t="s">
        <v>80</v>
      </c>
      <c r="AS527" s="16"/>
      <c r="AT527" s="16" t="s">
        <v>80</v>
      </c>
      <c r="AU527" s="16">
        <v>0.5</v>
      </c>
      <c r="AV527" s="16" t="s">
        <v>80</v>
      </c>
      <c r="AW527" s="16" t="s">
        <v>80</v>
      </c>
      <c r="AX527" s="16"/>
      <c r="AY527" s="16" t="s">
        <v>80</v>
      </c>
      <c r="AZ527" s="16">
        <v>0.5</v>
      </c>
      <c r="BA527" s="16"/>
      <c r="BB527" s="16" t="s">
        <v>80</v>
      </c>
      <c r="BC527" s="16">
        <v>0.5</v>
      </c>
      <c r="BD527" s="16" t="s">
        <v>80</v>
      </c>
      <c r="BE527" s="16" t="s">
        <v>80</v>
      </c>
      <c r="BF527" s="16"/>
      <c r="BG527" s="16" t="s">
        <v>80</v>
      </c>
      <c r="BH527" s="16">
        <v>0</v>
      </c>
      <c r="BI527" s="16">
        <v>1</v>
      </c>
      <c r="BJ527" s="16" t="s">
        <v>80</v>
      </c>
      <c r="BK527" s="16" t="s">
        <v>80</v>
      </c>
      <c r="BL527" s="16" t="s">
        <v>80</v>
      </c>
    </row>
    <row r="528" spans="2:64" x14ac:dyDescent="0.35">
      <c r="B528" t="s">
        <v>348</v>
      </c>
      <c r="C528" s="16">
        <v>0.5</v>
      </c>
      <c r="D528" s="16" t="s">
        <v>80</v>
      </c>
      <c r="E528" s="16" t="s">
        <v>80</v>
      </c>
      <c r="F528" s="16" t="s">
        <v>80</v>
      </c>
      <c r="G528" s="16">
        <v>1</v>
      </c>
      <c r="H528" s="16">
        <v>0</v>
      </c>
      <c r="I528" s="16"/>
      <c r="J528" s="16">
        <v>0</v>
      </c>
      <c r="K528" s="16">
        <v>1</v>
      </c>
      <c r="L528" s="16"/>
      <c r="M528" s="16">
        <v>0</v>
      </c>
      <c r="N528" s="16" t="s">
        <v>80</v>
      </c>
      <c r="O528" s="16">
        <v>1</v>
      </c>
      <c r="P528" s="16" t="s">
        <v>80</v>
      </c>
      <c r="Q528" s="16"/>
      <c r="R528" s="16" t="s">
        <v>80</v>
      </c>
      <c r="S528" s="16" t="s">
        <v>80</v>
      </c>
      <c r="T528" s="16">
        <v>0.5</v>
      </c>
      <c r="U528" s="16" t="s">
        <v>80</v>
      </c>
      <c r="V528" s="16"/>
      <c r="W528" s="16" t="s">
        <v>80</v>
      </c>
      <c r="X528" s="16">
        <v>1</v>
      </c>
      <c r="Y528" s="16" t="s">
        <v>80</v>
      </c>
      <c r="Z528" s="16" t="s">
        <v>80</v>
      </c>
      <c r="AA528" s="16">
        <v>0</v>
      </c>
      <c r="AB528" s="16" t="s">
        <v>80</v>
      </c>
      <c r="AC528" s="16" t="s">
        <v>80</v>
      </c>
      <c r="AD528" s="16" t="s">
        <v>80</v>
      </c>
      <c r="AE528" s="16" t="s">
        <v>80</v>
      </c>
      <c r="AF528" s="16" t="s">
        <v>80</v>
      </c>
      <c r="AG528" s="16" t="s">
        <v>80</v>
      </c>
      <c r="AH528" s="16" t="s">
        <v>80</v>
      </c>
      <c r="AI528" s="16"/>
      <c r="AJ528" s="16" t="s">
        <v>80</v>
      </c>
      <c r="AK528" s="16" t="s">
        <v>80</v>
      </c>
      <c r="AL528" s="16">
        <v>0</v>
      </c>
      <c r="AM528" s="16" t="s">
        <v>80</v>
      </c>
      <c r="AN528" s="16" t="s">
        <v>80</v>
      </c>
      <c r="AO528" s="16"/>
      <c r="AP528" s="16">
        <v>0.5</v>
      </c>
      <c r="AQ528" s="16" t="s">
        <v>80</v>
      </c>
      <c r="AR528" s="16" t="s">
        <v>80</v>
      </c>
      <c r="AS528" s="16"/>
      <c r="AT528" s="16" t="s">
        <v>80</v>
      </c>
      <c r="AU528" s="16">
        <v>0.5</v>
      </c>
      <c r="AV528" s="16" t="s">
        <v>80</v>
      </c>
      <c r="AW528" s="16" t="s">
        <v>80</v>
      </c>
      <c r="AX528" s="16"/>
      <c r="AY528" s="16" t="s">
        <v>80</v>
      </c>
      <c r="AZ528" s="16">
        <v>0.5</v>
      </c>
      <c r="BA528" s="16"/>
      <c r="BB528" s="16" t="s">
        <v>80</v>
      </c>
      <c r="BC528" s="16">
        <v>0.5</v>
      </c>
      <c r="BD528" s="16" t="s">
        <v>80</v>
      </c>
      <c r="BE528" s="16" t="s">
        <v>80</v>
      </c>
      <c r="BF528" s="16"/>
      <c r="BG528" s="16" t="s">
        <v>80</v>
      </c>
      <c r="BH528" s="16">
        <v>0</v>
      </c>
      <c r="BI528" s="16">
        <v>1</v>
      </c>
      <c r="BJ528" s="16" t="s">
        <v>80</v>
      </c>
      <c r="BK528" s="16" t="s">
        <v>80</v>
      </c>
      <c r="BL528" s="16" t="s">
        <v>80</v>
      </c>
    </row>
    <row r="529" spans="2:64" x14ac:dyDescent="0.35">
      <c r="B529" t="s">
        <v>352</v>
      </c>
      <c r="C529" s="16">
        <v>0.5</v>
      </c>
      <c r="D529" s="16" t="s">
        <v>80</v>
      </c>
      <c r="E529" s="16" t="s">
        <v>80</v>
      </c>
      <c r="F529" s="16" t="s">
        <v>80</v>
      </c>
      <c r="G529" s="16">
        <v>0</v>
      </c>
      <c r="H529" s="16">
        <v>1</v>
      </c>
      <c r="I529" s="16"/>
      <c r="J529" s="16">
        <v>1</v>
      </c>
      <c r="K529" s="16">
        <v>0</v>
      </c>
      <c r="L529" s="16"/>
      <c r="M529" s="16">
        <v>1</v>
      </c>
      <c r="N529" s="16" t="s">
        <v>80</v>
      </c>
      <c r="O529" s="16">
        <v>0</v>
      </c>
      <c r="P529" s="16" t="s">
        <v>80</v>
      </c>
      <c r="Q529" s="16"/>
      <c r="R529" s="16" t="s">
        <v>80</v>
      </c>
      <c r="S529" s="16" t="s">
        <v>80</v>
      </c>
      <c r="T529" s="16">
        <v>0.5</v>
      </c>
      <c r="U529" s="16" t="s">
        <v>80</v>
      </c>
      <c r="V529" s="16"/>
      <c r="W529" s="16" t="s">
        <v>80</v>
      </c>
      <c r="X529" s="16">
        <v>0</v>
      </c>
      <c r="Y529" s="16" t="s">
        <v>80</v>
      </c>
      <c r="Z529" s="16" t="s">
        <v>80</v>
      </c>
      <c r="AA529" s="16">
        <v>1</v>
      </c>
      <c r="AB529" s="16" t="s">
        <v>80</v>
      </c>
      <c r="AC529" s="16" t="s">
        <v>80</v>
      </c>
      <c r="AD529" s="16" t="s">
        <v>80</v>
      </c>
      <c r="AE529" s="16" t="s">
        <v>80</v>
      </c>
      <c r="AF529" s="16" t="s">
        <v>80</v>
      </c>
      <c r="AG529" s="16" t="s">
        <v>80</v>
      </c>
      <c r="AH529" s="16" t="s">
        <v>80</v>
      </c>
      <c r="AI529" s="16"/>
      <c r="AJ529" s="16" t="s">
        <v>80</v>
      </c>
      <c r="AK529" s="16" t="s">
        <v>80</v>
      </c>
      <c r="AL529" s="16">
        <v>1</v>
      </c>
      <c r="AM529" s="16" t="s">
        <v>80</v>
      </c>
      <c r="AN529" s="16" t="s">
        <v>80</v>
      </c>
      <c r="AO529" s="16"/>
      <c r="AP529" s="16">
        <v>0.5</v>
      </c>
      <c r="AQ529" s="16" t="s">
        <v>80</v>
      </c>
      <c r="AR529" s="16" t="s">
        <v>80</v>
      </c>
      <c r="AS529" s="16"/>
      <c r="AT529" s="16" t="s">
        <v>80</v>
      </c>
      <c r="AU529" s="16">
        <v>0.5</v>
      </c>
      <c r="AV529" s="16" t="s">
        <v>80</v>
      </c>
      <c r="AW529" s="16" t="s">
        <v>80</v>
      </c>
      <c r="AX529" s="16"/>
      <c r="AY529" s="16" t="s">
        <v>80</v>
      </c>
      <c r="AZ529" s="16">
        <v>0.5</v>
      </c>
      <c r="BA529" s="16"/>
      <c r="BB529" s="16" t="s">
        <v>80</v>
      </c>
      <c r="BC529" s="16">
        <v>0.5</v>
      </c>
      <c r="BD529" s="16" t="s">
        <v>80</v>
      </c>
      <c r="BE529" s="16" t="s">
        <v>80</v>
      </c>
      <c r="BF529" s="16"/>
      <c r="BG529" s="16" t="s">
        <v>80</v>
      </c>
      <c r="BH529" s="16">
        <v>1</v>
      </c>
      <c r="BI529" s="16">
        <v>0</v>
      </c>
      <c r="BJ529" s="16" t="s">
        <v>80</v>
      </c>
      <c r="BK529" s="16" t="s">
        <v>80</v>
      </c>
      <c r="BL529" s="16" t="s">
        <v>80</v>
      </c>
    </row>
    <row r="530" spans="2:64" x14ac:dyDescent="0.35">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row>
    <row r="531" spans="2:64" x14ac:dyDescent="0.35">
      <c r="B531" s="5" t="s">
        <v>361</v>
      </c>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row>
    <row r="532" spans="2:64" x14ac:dyDescent="0.35">
      <c r="B532" s="23" t="s">
        <v>362</v>
      </c>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row>
    <row r="533" spans="2:64" x14ac:dyDescent="0.35">
      <c r="B533" t="s">
        <v>352</v>
      </c>
      <c r="C533" s="16">
        <v>0.46341463414634099</v>
      </c>
      <c r="D533" s="16">
        <v>0</v>
      </c>
      <c r="E533" s="16">
        <v>0</v>
      </c>
      <c r="F533" s="16">
        <v>0.5</v>
      </c>
      <c r="G533" s="16">
        <v>0.5</v>
      </c>
      <c r="H533" s="16">
        <v>0.53846153846153799</v>
      </c>
      <c r="I533" s="16"/>
      <c r="J533" s="16">
        <v>0.40909090909090901</v>
      </c>
      <c r="K533" s="16">
        <v>0.52631578947368396</v>
      </c>
      <c r="L533" s="16"/>
      <c r="M533" s="16">
        <v>0.5</v>
      </c>
      <c r="N533" s="16">
        <v>0.4</v>
      </c>
      <c r="O533" s="16">
        <v>0.25</v>
      </c>
      <c r="P533" s="16">
        <v>0.66666666666666696</v>
      </c>
      <c r="Q533" s="16"/>
      <c r="R533" s="16">
        <v>0.38095238095238099</v>
      </c>
      <c r="S533" s="16">
        <v>0.375</v>
      </c>
      <c r="T533" s="16">
        <v>0.63636363636363602</v>
      </c>
      <c r="U533" s="16">
        <v>1</v>
      </c>
      <c r="V533" s="16"/>
      <c r="W533" s="16">
        <v>0.5</v>
      </c>
      <c r="X533" s="16">
        <v>0.71428571428571397</v>
      </c>
      <c r="Y533" s="16">
        <v>0</v>
      </c>
      <c r="Z533" s="16">
        <v>0</v>
      </c>
      <c r="AA533" s="16">
        <v>0.33333333333333298</v>
      </c>
      <c r="AB533" s="16">
        <v>0.57142857142857095</v>
      </c>
      <c r="AC533" s="16">
        <v>0.42857142857142899</v>
      </c>
      <c r="AD533" s="16" t="s">
        <v>80</v>
      </c>
      <c r="AE533" s="16">
        <v>0.75</v>
      </c>
      <c r="AF533" s="16">
        <v>0.25</v>
      </c>
      <c r="AG533" s="16">
        <v>0.25</v>
      </c>
      <c r="AH533" s="16" t="s">
        <v>80</v>
      </c>
      <c r="AI533" s="16"/>
      <c r="AJ533" s="16">
        <v>0.625</v>
      </c>
      <c r="AK533" s="16">
        <v>0.5</v>
      </c>
      <c r="AL533" s="16">
        <v>0.5</v>
      </c>
      <c r="AM533" s="16">
        <v>0.25</v>
      </c>
      <c r="AN533" s="16">
        <v>0.5</v>
      </c>
      <c r="AO533" s="16"/>
      <c r="AP533" s="16">
        <v>0.407407407407407</v>
      </c>
      <c r="AQ533" s="16">
        <v>0.58333333333333304</v>
      </c>
      <c r="AR533" s="16">
        <v>0.5</v>
      </c>
      <c r="AS533" s="16"/>
      <c r="AT533" s="16">
        <v>0.5</v>
      </c>
      <c r="AU533" s="16">
        <v>0.56000000000000005</v>
      </c>
      <c r="AV533" s="16">
        <v>0.14285714285714299</v>
      </c>
      <c r="AW533" s="16">
        <v>0</v>
      </c>
      <c r="AX533" s="16"/>
      <c r="AY533" s="16">
        <v>0.66666666666666696</v>
      </c>
      <c r="AZ533" s="16">
        <v>0.42857142857142899</v>
      </c>
      <c r="BA533" s="16"/>
      <c r="BB533" s="16">
        <v>0.4</v>
      </c>
      <c r="BC533" s="16">
        <v>0.33333333333333298</v>
      </c>
      <c r="BD533" s="16">
        <v>0.51724137931034497</v>
      </c>
      <c r="BE533" s="16">
        <v>0</v>
      </c>
      <c r="BF533" s="16"/>
      <c r="BG533" s="16">
        <v>0.6</v>
      </c>
      <c r="BH533" s="16">
        <v>0.2</v>
      </c>
      <c r="BI533" s="16">
        <v>0.53333333333333299</v>
      </c>
      <c r="BJ533" s="16">
        <v>0.5</v>
      </c>
      <c r="BK533" s="16">
        <v>0.5</v>
      </c>
      <c r="BL533" s="16" t="s">
        <v>80</v>
      </c>
    </row>
    <row r="534" spans="2:64" x14ac:dyDescent="0.35">
      <c r="B534" t="s">
        <v>350</v>
      </c>
      <c r="C534" s="16">
        <v>0.219512195121951</v>
      </c>
      <c r="D534" s="16">
        <v>0</v>
      </c>
      <c r="E534" s="16">
        <v>0.33333333333333298</v>
      </c>
      <c r="F534" s="16">
        <v>0.3</v>
      </c>
      <c r="G534" s="16">
        <v>0.214285714285714</v>
      </c>
      <c r="H534" s="16">
        <v>0.15384615384615399</v>
      </c>
      <c r="I534" s="16"/>
      <c r="J534" s="16">
        <v>0.13636363636363599</v>
      </c>
      <c r="K534" s="16">
        <v>0.31578947368421101</v>
      </c>
      <c r="L534" s="16"/>
      <c r="M534" s="16">
        <v>0.18181818181818199</v>
      </c>
      <c r="N534" s="16">
        <v>0.5</v>
      </c>
      <c r="O534" s="16">
        <v>0</v>
      </c>
      <c r="P534" s="16">
        <v>0</v>
      </c>
      <c r="Q534" s="16"/>
      <c r="R534" s="16">
        <v>0.19047619047618999</v>
      </c>
      <c r="S534" s="16">
        <v>0.375</v>
      </c>
      <c r="T534" s="16">
        <v>9.0909090909090898E-2</v>
      </c>
      <c r="U534" s="16">
        <v>1</v>
      </c>
      <c r="V534" s="16"/>
      <c r="W534" s="16">
        <v>0.5</v>
      </c>
      <c r="X534" s="16">
        <v>0.42857142857142899</v>
      </c>
      <c r="Y534" s="16">
        <v>1</v>
      </c>
      <c r="Z534" s="16">
        <v>0</v>
      </c>
      <c r="AA534" s="16">
        <v>0</v>
      </c>
      <c r="AB534" s="16">
        <v>0.14285714285714299</v>
      </c>
      <c r="AC534" s="16">
        <v>0.14285714285714299</v>
      </c>
      <c r="AD534" s="16" t="s">
        <v>80</v>
      </c>
      <c r="AE534" s="16">
        <v>0.25</v>
      </c>
      <c r="AF534" s="16">
        <v>0</v>
      </c>
      <c r="AG534" s="16">
        <v>0</v>
      </c>
      <c r="AH534" s="16" t="s">
        <v>80</v>
      </c>
      <c r="AI534" s="16"/>
      <c r="AJ534" s="16">
        <v>0.25</v>
      </c>
      <c r="AK534" s="16">
        <v>0.33333333333333298</v>
      </c>
      <c r="AL534" s="16">
        <v>0.25</v>
      </c>
      <c r="AM534" s="16">
        <v>0.125</v>
      </c>
      <c r="AN534" s="16">
        <v>0</v>
      </c>
      <c r="AO534" s="16"/>
      <c r="AP534" s="16">
        <v>0.25925925925925902</v>
      </c>
      <c r="AQ534" s="16">
        <v>0.16666666666666699</v>
      </c>
      <c r="AR534" s="16">
        <v>0</v>
      </c>
      <c r="AS534" s="16"/>
      <c r="AT534" s="16">
        <v>0.375</v>
      </c>
      <c r="AU534" s="16">
        <v>0.12</v>
      </c>
      <c r="AV534" s="16">
        <v>0.42857142857142899</v>
      </c>
      <c r="AW534" s="16">
        <v>0</v>
      </c>
      <c r="AX534" s="16"/>
      <c r="AY534" s="16">
        <v>0.33333333333333298</v>
      </c>
      <c r="AZ534" s="16">
        <v>0.2</v>
      </c>
      <c r="BA534" s="16"/>
      <c r="BB534" s="16">
        <v>0.4</v>
      </c>
      <c r="BC534" s="16">
        <v>0.33333333333333298</v>
      </c>
      <c r="BD534" s="16">
        <v>0.17241379310344801</v>
      </c>
      <c r="BE534" s="16">
        <v>0</v>
      </c>
      <c r="BF534" s="16"/>
      <c r="BG534" s="16">
        <v>0.2</v>
      </c>
      <c r="BH534" s="16">
        <v>0.4</v>
      </c>
      <c r="BI534" s="16">
        <v>0.133333333333333</v>
      </c>
      <c r="BJ534" s="16">
        <v>0.25</v>
      </c>
      <c r="BK534" s="16">
        <v>0</v>
      </c>
      <c r="BL534" s="16" t="s">
        <v>80</v>
      </c>
    </row>
    <row r="535" spans="2:64" x14ac:dyDescent="0.35">
      <c r="B535" t="s">
        <v>346</v>
      </c>
      <c r="C535" s="16">
        <v>0.17073170731707299</v>
      </c>
      <c r="D535" s="16">
        <v>0</v>
      </c>
      <c r="E535" s="16">
        <v>0.33333333333333298</v>
      </c>
      <c r="F535" s="16">
        <v>0.1</v>
      </c>
      <c r="G535" s="16">
        <v>0.14285714285714299</v>
      </c>
      <c r="H535" s="16">
        <v>0.230769230769231</v>
      </c>
      <c r="I535" s="16"/>
      <c r="J535" s="16">
        <v>0.18181818181818199</v>
      </c>
      <c r="K535" s="16">
        <v>0.157894736842105</v>
      </c>
      <c r="L535" s="16"/>
      <c r="M535" s="16">
        <v>0.18181818181818199</v>
      </c>
      <c r="N535" s="16">
        <v>0.2</v>
      </c>
      <c r="O535" s="16">
        <v>0.25</v>
      </c>
      <c r="P535" s="16">
        <v>0</v>
      </c>
      <c r="Q535" s="16"/>
      <c r="R535" s="16">
        <v>0.14285714285714299</v>
      </c>
      <c r="S535" s="16">
        <v>0.375</v>
      </c>
      <c r="T535" s="16">
        <v>9.0909090909090898E-2</v>
      </c>
      <c r="U535" s="16">
        <v>0</v>
      </c>
      <c r="V535" s="16"/>
      <c r="W535" s="16">
        <v>0.5</v>
      </c>
      <c r="X535" s="16">
        <v>0.14285714285714299</v>
      </c>
      <c r="Y535" s="16">
        <v>0</v>
      </c>
      <c r="Z535" s="16">
        <v>0</v>
      </c>
      <c r="AA535" s="16">
        <v>0.66666666666666696</v>
      </c>
      <c r="AB535" s="16">
        <v>0</v>
      </c>
      <c r="AC535" s="16">
        <v>0.14285714285714299</v>
      </c>
      <c r="AD535" s="16" t="s">
        <v>80</v>
      </c>
      <c r="AE535" s="16">
        <v>0.25</v>
      </c>
      <c r="AF535" s="16">
        <v>0.25</v>
      </c>
      <c r="AG535" s="16">
        <v>0</v>
      </c>
      <c r="AH535" s="16" t="s">
        <v>80</v>
      </c>
      <c r="AI535" s="16"/>
      <c r="AJ535" s="16">
        <v>0.125</v>
      </c>
      <c r="AK535" s="16">
        <v>0</v>
      </c>
      <c r="AL535" s="16">
        <v>0.25</v>
      </c>
      <c r="AM535" s="16">
        <v>0.375</v>
      </c>
      <c r="AN535" s="16">
        <v>0</v>
      </c>
      <c r="AO535" s="16"/>
      <c r="AP535" s="16">
        <v>0.25925925925925902</v>
      </c>
      <c r="AQ535" s="16">
        <v>0</v>
      </c>
      <c r="AR535" s="16">
        <v>0</v>
      </c>
      <c r="AS535" s="16"/>
      <c r="AT535" s="16">
        <v>0</v>
      </c>
      <c r="AU535" s="16">
        <v>0.12</v>
      </c>
      <c r="AV535" s="16">
        <v>0.42857142857142899</v>
      </c>
      <c r="AW535" s="16">
        <v>1</v>
      </c>
      <c r="AX535" s="16"/>
      <c r="AY535" s="16">
        <v>0.16666666666666699</v>
      </c>
      <c r="AZ535" s="16">
        <v>0.17142857142857101</v>
      </c>
      <c r="BA535" s="16"/>
      <c r="BB535" s="16">
        <v>0</v>
      </c>
      <c r="BC535" s="16">
        <v>0</v>
      </c>
      <c r="BD535" s="16">
        <v>0.24137931034482801</v>
      </c>
      <c r="BE535" s="16">
        <v>0</v>
      </c>
      <c r="BF535" s="16"/>
      <c r="BG535" s="16">
        <v>0.2</v>
      </c>
      <c r="BH535" s="16">
        <v>0.2</v>
      </c>
      <c r="BI535" s="16">
        <v>0.2</v>
      </c>
      <c r="BJ535" s="16">
        <v>0</v>
      </c>
      <c r="BK535" s="16">
        <v>0</v>
      </c>
      <c r="BL535" s="16" t="s">
        <v>80</v>
      </c>
    </row>
    <row r="536" spans="2:64" x14ac:dyDescent="0.35">
      <c r="B536" t="s">
        <v>351</v>
      </c>
      <c r="C536" s="16">
        <v>0.146341463414634</v>
      </c>
      <c r="D536" s="16">
        <v>0</v>
      </c>
      <c r="E536" s="16">
        <v>0</v>
      </c>
      <c r="F536" s="16">
        <v>0.2</v>
      </c>
      <c r="G536" s="16">
        <v>0.14285714285714299</v>
      </c>
      <c r="H536" s="16">
        <v>0.15384615384615399</v>
      </c>
      <c r="I536" s="16"/>
      <c r="J536" s="16">
        <v>0.13636363636363599</v>
      </c>
      <c r="K536" s="16">
        <v>0.157894736842105</v>
      </c>
      <c r="L536" s="16"/>
      <c r="M536" s="16">
        <v>0.22727272727272699</v>
      </c>
      <c r="N536" s="16">
        <v>0.1</v>
      </c>
      <c r="O536" s="16">
        <v>0</v>
      </c>
      <c r="P536" s="16">
        <v>0</v>
      </c>
      <c r="Q536" s="16"/>
      <c r="R536" s="16">
        <v>0.238095238095238</v>
      </c>
      <c r="S536" s="16">
        <v>0</v>
      </c>
      <c r="T536" s="16">
        <v>0</v>
      </c>
      <c r="U536" s="16">
        <v>1</v>
      </c>
      <c r="V536" s="16"/>
      <c r="W536" s="16">
        <v>0.5</v>
      </c>
      <c r="X536" s="16">
        <v>0.42857142857142899</v>
      </c>
      <c r="Y536" s="16">
        <v>0</v>
      </c>
      <c r="Z536" s="16">
        <v>0</v>
      </c>
      <c r="AA536" s="16">
        <v>0</v>
      </c>
      <c r="AB536" s="16">
        <v>0.14285714285714299</v>
      </c>
      <c r="AC536" s="16">
        <v>0</v>
      </c>
      <c r="AD536" s="16" t="s">
        <v>80</v>
      </c>
      <c r="AE536" s="16">
        <v>0</v>
      </c>
      <c r="AF536" s="16">
        <v>0.25</v>
      </c>
      <c r="AG536" s="16">
        <v>0</v>
      </c>
      <c r="AH536" s="16" t="s">
        <v>80</v>
      </c>
      <c r="AI536" s="16"/>
      <c r="AJ536" s="16">
        <v>0</v>
      </c>
      <c r="AK536" s="16">
        <v>0.16666666666666699</v>
      </c>
      <c r="AL536" s="16">
        <v>8.3333333333333301E-2</v>
      </c>
      <c r="AM536" s="16">
        <v>0.25</v>
      </c>
      <c r="AN536" s="16">
        <v>0.5</v>
      </c>
      <c r="AO536" s="16"/>
      <c r="AP536" s="16">
        <v>0.148148148148148</v>
      </c>
      <c r="AQ536" s="16">
        <v>0.16666666666666699</v>
      </c>
      <c r="AR536" s="16">
        <v>0</v>
      </c>
      <c r="AS536" s="16"/>
      <c r="AT536" s="16">
        <v>0.25</v>
      </c>
      <c r="AU536" s="16">
        <v>0.12</v>
      </c>
      <c r="AV536" s="16">
        <v>0.14285714285714299</v>
      </c>
      <c r="AW536" s="16">
        <v>0</v>
      </c>
      <c r="AX536" s="16"/>
      <c r="AY536" s="16">
        <v>0.33333333333333298</v>
      </c>
      <c r="AZ536" s="16">
        <v>0.114285714285714</v>
      </c>
      <c r="BA536" s="16"/>
      <c r="BB536" s="16">
        <v>0</v>
      </c>
      <c r="BC536" s="16">
        <v>0.33333333333333298</v>
      </c>
      <c r="BD536" s="16">
        <v>0.13793103448275901</v>
      </c>
      <c r="BE536" s="16">
        <v>0</v>
      </c>
      <c r="BF536" s="16"/>
      <c r="BG536" s="16">
        <v>0.3</v>
      </c>
      <c r="BH536" s="16">
        <v>0.1</v>
      </c>
      <c r="BI536" s="16">
        <v>0.133333333333333</v>
      </c>
      <c r="BJ536" s="16">
        <v>0</v>
      </c>
      <c r="BK536" s="16">
        <v>0</v>
      </c>
      <c r="BL536" s="16" t="s">
        <v>80</v>
      </c>
    </row>
    <row r="537" spans="2:64" x14ac:dyDescent="0.35">
      <c r="B537" t="s">
        <v>348</v>
      </c>
      <c r="C537" s="16">
        <v>0.146341463414634</v>
      </c>
      <c r="D537" s="16">
        <v>0</v>
      </c>
      <c r="E537" s="16">
        <v>0.33333333333333298</v>
      </c>
      <c r="F537" s="16">
        <v>0.1</v>
      </c>
      <c r="G537" s="16">
        <v>0.14285714285714299</v>
      </c>
      <c r="H537" s="16">
        <v>0.15384615384615399</v>
      </c>
      <c r="I537" s="16"/>
      <c r="J537" s="16">
        <v>0.18181818181818199</v>
      </c>
      <c r="K537" s="16">
        <v>0.105263157894737</v>
      </c>
      <c r="L537" s="16"/>
      <c r="M537" s="16">
        <v>0.18181818181818199</v>
      </c>
      <c r="N537" s="16">
        <v>0.2</v>
      </c>
      <c r="O537" s="16">
        <v>0</v>
      </c>
      <c r="P537" s="16">
        <v>0</v>
      </c>
      <c r="Q537" s="16"/>
      <c r="R537" s="16">
        <v>0.19047619047618999</v>
      </c>
      <c r="S537" s="16">
        <v>0.125</v>
      </c>
      <c r="T537" s="16">
        <v>9.0909090909090898E-2</v>
      </c>
      <c r="U537" s="16">
        <v>0</v>
      </c>
      <c r="V537" s="16"/>
      <c r="W537" s="16">
        <v>0.5</v>
      </c>
      <c r="X537" s="16">
        <v>0.28571428571428598</v>
      </c>
      <c r="Y537" s="16">
        <v>0</v>
      </c>
      <c r="Z537" s="16">
        <v>0</v>
      </c>
      <c r="AA537" s="16">
        <v>0</v>
      </c>
      <c r="AB537" s="16">
        <v>0</v>
      </c>
      <c r="AC537" s="16">
        <v>0.14285714285714299</v>
      </c>
      <c r="AD537" s="16" t="s">
        <v>80</v>
      </c>
      <c r="AE537" s="16">
        <v>0.25</v>
      </c>
      <c r="AF537" s="16">
        <v>0</v>
      </c>
      <c r="AG537" s="16">
        <v>0.25</v>
      </c>
      <c r="AH537" s="16" t="s">
        <v>80</v>
      </c>
      <c r="AI537" s="16"/>
      <c r="AJ537" s="16">
        <v>0</v>
      </c>
      <c r="AK537" s="16">
        <v>0.33333333333333298</v>
      </c>
      <c r="AL537" s="16">
        <v>0.16666666666666699</v>
      </c>
      <c r="AM537" s="16">
        <v>0.125</v>
      </c>
      <c r="AN537" s="16">
        <v>0</v>
      </c>
      <c r="AO537" s="16"/>
      <c r="AP537" s="16">
        <v>0.18518518518518501</v>
      </c>
      <c r="AQ537" s="16">
        <v>8.3333333333333301E-2</v>
      </c>
      <c r="AR537" s="16">
        <v>0</v>
      </c>
      <c r="AS537" s="16"/>
      <c r="AT537" s="16">
        <v>0.125</v>
      </c>
      <c r="AU537" s="16">
        <v>0.12</v>
      </c>
      <c r="AV537" s="16">
        <v>0.28571428571428598</v>
      </c>
      <c r="AW537" s="16">
        <v>0</v>
      </c>
      <c r="AX537" s="16"/>
      <c r="AY537" s="16">
        <v>0.16666666666666699</v>
      </c>
      <c r="AZ537" s="16">
        <v>0.14285714285714299</v>
      </c>
      <c r="BA537" s="16"/>
      <c r="BB537" s="16">
        <v>0</v>
      </c>
      <c r="BC537" s="16">
        <v>0.16666666666666699</v>
      </c>
      <c r="BD537" s="16">
        <v>0.17241379310344801</v>
      </c>
      <c r="BE537" s="16">
        <v>0</v>
      </c>
      <c r="BF537" s="16"/>
      <c r="BG537" s="16">
        <v>0.2</v>
      </c>
      <c r="BH537" s="16">
        <v>0.2</v>
      </c>
      <c r="BI537" s="16">
        <v>6.6666666666666693E-2</v>
      </c>
      <c r="BJ537" s="16">
        <v>0.25</v>
      </c>
      <c r="BK537" s="16">
        <v>0</v>
      </c>
      <c r="BL537" s="16" t="s">
        <v>80</v>
      </c>
    </row>
    <row r="538" spans="2:64" x14ac:dyDescent="0.35">
      <c r="B538" t="s">
        <v>347</v>
      </c>
      <c r="C538" s="16">
        <v>4.8780487804878099E-2</v>
      </c>
      <c r="D538" s="16">
        <v>0</v>
      </c>
      <c r="E538" s="16">
        <v>0</v>
      </c>
      <c r="F538" s="16">
        <v>0</v>
      </c>
      <c r="G538" s="16">
        <v>7.1428571428571397E-2</v>
      </c>
      <c r="H538" s="16">
        <v>7.69230769230769E-2</v>
      </c>
      <c r="I538" s="16"/>
      <c r="J538" s="16">
        <v>4.5454545454545497E-2</v>
      </c>
      <c r="K538" s="16">
        <v>5.2631578947368397E-2</v>
      </c>
      <c r="L538" s="16"/>
      <c r="M538" s="16">
        <v>0</v>
      </c>
      <c r="N538" s="16">
        <v>0</v>
      </c>
      <c r="O538" s="16">
        <v>0.25</v>
      </c>
      <c r="P538" s="16">
        <v>0</v>
      </c>
      <c r="Q538" s="16"/>
      <c r="R538" s="16">
        <v>0</v>
      </c>
      <c r="S538" s="16">
        <v>0.125</v>
      </c>
      <c r="T538" s="16">
        <v>9.0909090909090898E-2</v>
      </c>
      <c r="U538" s="16">
        <v>0</v>
      </c>
      <c r="V538" s="16"/>
      <c r="W538" s="16">
        <v>0</v>
      </c>
      <c r="X538" s="16">
        <v>0</v>
      </c>
      <c r="Y538" s="16">
        <v>0</v>
      </c>
      <c r="Z538" s="16">
        <v>0</v>
      </c>
      <c r="AA538" s="16">
        <v>0</v>
      </c>
      <c r="AB538" s="16">
        <v>0.14285714285714299</v>
      </c>
      <c r="AC538" s="16">
        <v>0</v>
      </c>
      <c r="AD538" s="16" t="s">
        <v>80</v>
      </c>
      <c r="AE538" s="16">
        <v>0</v>
      </c>
      <c r="AF538" s="16">
        <v>0</v>
      </c>
      <c r="AG538" s="16">
        <v>0.25</v>
      </c>
      <c r="AH538" s="16" t="s">
        <v>80</v>
      </c>
      <c r="AI538" s="16"/>
      <c r="AJ538" s="16">
        <v>0</v>
      </c>
      <c r="AK538" s="16">
        <v>0</v>
      </c>
      <c r="AL538" s="16">
        <v>8.3333333333333301E-2</v>
      </c>
      <c r="AM538" s="16">
        <v>0.125</v>
      </c>
      <c r="AN538" s="16">
        <v>0</v>
      </c>
      <c r="AO538" s="16"/>
      <c r="AP538" s="16">
        <v>3.7037037037037E-2</v>
      </c>
      <c r="AQ538" s="16">
        <v>8.3333333333333301E-2</v>
      </c>
      <c r="AR538" s="16">
        <v>0</v>
      </c>
      <c r="AS538" s="16"/>
      <c r="AT538" s="16">
        <v>0</v>
      </c>
      <c r="AU538" s="16">
        <v>0.08</v>
      </c>
      <c r="AV538" s="16">
        <v>0</v>
      </c>
      <c r="AW538" s="16">
        <v>0</v>
      </c>
      <c r="AX538" s="16"/>
      <c r="AY538" s="16">
        <v>0</v>
      </c>
      <c r="AZ538" s="16">
        <v>5.7142857142857099E-2</v>
      </c>
      <c r="BA538" s="16"/>
      <c r="BB538" s="16">
        <v>0</v>
      </c>
      <c r="BC538" s="16">
        <v>0</v>
      </c>
      <c r="BD538" s="16">
        <v>6.8965517241379296E-2</v>
      </c>
      <c r="BE538" s="16">
        <v>0</v>
      </c>
      <c r="BF538" s="16"/>
      <c r="BG538" s="16">
        <v>0</v>
      </c>
      <c r="BH538" s="16">
        <v>0.1</v>
      </c>
      <c r="BI538" s="16">
        <v>6.6666666666666693E-2</v>
      </c>
      <c r="BJ538" s="16">
        <v>0</v>
      </c>
      <c r="BK538" s="16">
        <v>0</v>
      </c>
      <c r="BL538" s="16" t="s">
        <v>80</v>
      </c>
    </row>
    <row r="539" spans="2:64" x14ac:dyDescent="0.35">
      <c r="B539" t="s">
        <v>159</v>
      </c>
      <c r="C539" s="16">
        <v>4.8780487804878099E-2</v>
      </c>
      <c r="D539" s="16">
        <v>1</v>
      </c>
      <c r="E539" s="16">
        <v>0.33333333333333298</v>
      </c>
      <c r="F539" s="16">
        <v>0</v>
      </c>
      <c r="G539" s="16">
        <v>0</v>
      </c>
      <c r="H539" s="16">
        <v>0</v>
      </c>
      <c r="I539" s="16"/>
      <c r="J539" s="16">
        <v>4.5454545454545497E-2</v>
      </c>
      <c r="K539" s="16">
        <v>5.2631578947368397E-2</v>
      </c>
      <c r="L539" s="16"/>
      <c r="M539" s="16">
        <v>9.0909090909090898E-2</v>
      </c>
      <c r="N539" s="16">
        <v>0</v>
      </c>
      <c r="O539" s="16">
        <v>0</v>
      </c>
      <c r="P539" s="16">
        <v>0</v>
      </c>
      <c r="Q539" s="16"/>
      <c r="R539" s="16">
        <v>9.5238095238095205E-2</v>
      </c>
      <c r="S539" s="16">
        <v>0</v>
      </c>
      <c r="T539" s="16">
        <v>0</v>
      </c>
      <c r="U539" s="16">
        <v>0</v>
      </c>
      <c r="V539" s="16"/>
      <c r="W539" s="16">
        <v>0</v>
      </c>
      <c r="X539" s="16">
        <v>0</v>
      </c>
      <c r="Y539" s="16">
        <v>0</v>
      </c>
      <c r="Z539" s="16">
        <v>0</v>
      </c>
      <c r="AA539" s="16">
        <v>0</v>
      </c>
      <c r="AB539" s="16">
        <v>0.28571428571428598</v>
      </c>
      <c r="AC539" s="16">
        <v>0</v>
      </c>
      <c r="AD539" s="16" t="s">
        <v>80</v>
      </c>
      <c r="AE539" s="16">
        <v>0</v>
      </c>
      <c r="AF539" s="16">
        <v>0</v>
      </c>
      <c r="AG539" s="16">
        <v>0</v>
      </c>
      <c r="AH539" s="16" t="s">
        <v>80</v>
      </c>
      <c r="AI539" s="16"/>
      <c r="AJ539" s="16">
        <v>0</v>
      </c>
      <c r="AK539" s="16">
        <v>0</v>
      </c>
      <c r="AL539" s="16">
        <v>0.16666666666666699</v>
      </c>
      <c r="AM539" s="16">
        <v>0</v>
      </c>
      <c r="AN539" s="16">
        <v>0</v>
      </c>
      <c r="AO539" s="16"/>
      <c r="AP539" s="16">
        <v>7.4074074074074098E-2</v>
      </c>
      <c r="AQ539" s="16">
        <v>0</v>
      </c>
      <c r="AR539" s="16">
        <v>0</v>
      </c>
      <c r="AS539" s="16"/>
      <c r="AT539" s="16">
        <v>0</v>
      </c>
      <c r="AU539" s="16">
        <v>0.04</v>
      </c>
      <c r="AV539" s="16">
        <v>0.14285714285714299</v>
      </c>
      <c r="AW539" s="16">
        <v>0</v>
      </c>
      <c r="AX539" s="16"/>
      <c r="AY539" s="16">
        <v>0</v>
      </c>
      <c r="AZ539" s="16">
        <v>5.7142857142857099E-2</v>
      </c>
      <c r="BA539" s="16"/>
      <c r="BB539" s="16">
        <v>0</v>
      </c>
      <c r="BC539" s="16">
        <v>0</v>
      </c>
      <c r="BD539" s="16">
        <v>6.8965517241379296E-2</v>
      </c>
      <c r="BE539" s="16">
        <v>0</v>
      </c>
      <c r="BF539" s="16"/>
      <c r="BG539" s="16">
        <v>0</v>
      </c>
      <c r="BH539" s="16">
        <v>0.1</v>
      </c>
      <c r="BI539" s="16">
        <v>6.6666666666666693E-2</v>
      </c>
      <c r="BJ539" s="16">
        <v>0</v>
      </c>
      <c r="BK539" s="16">
        <v>0</v>
      </c>
      <c r="BL539" s="16" t="s">
        <v>80</v>
      </c>
    </row>
    <row r="540" spans="2:64" x14ac:dyDescent="0.35">
      <c r="B540" t="s">
        <v>184</v>
      </c>
      <c r="C540" s="16">
        <v>0.26829268292682901</v>
      </c>
      <c r="D540" s="16">
        <v>0</v>
      </c>
      <c r="E540" s="16">
        <v>0.33333333333333298</v>
      </c>
      <c r="F540" s="16">
        <v>0.3</v>
      </c>
      <c r="G540" s="16">
        <v>0.35714285714285698</v>
      </c>
      <c r="H540" s="16">
        <v>0.15384615384615399</v>
      </c>
      <c r="I540" s="16"/>
      <c r="J540" s="16">
        <v>0.31818181818181801</v>
      </c>
      <c r="K540" s="16">
        <v>0.21052631578947401</v>
      </c>
      <c r="L540" s="16"/>
      <c r="M540" s="16">
        <v>0.22727272727272699</v>
      </c>
      <c r="N540" s="16">
        <v>0.3</v>
      </c>
      <c r="O540" s="16">
        <v>0.5</v>
      </c>
      <c r="P540" s="16">
        <v>0.33333333333333298</v>
      </c>
      <c r="Q540" s="16"/>
      <c r="R540" s="16">
        <v>0.33333333333333298</v>
      </c>
      <c r="S540" s="16">
        <v>0.25</v>
      </c>
      <c r="T540" s="16">
        <v>0.18181818181818199</v>
      </c>
      <c r="U540" s="16">
        <v>0</v>
      </c>
      <c r="V540" s="16"/>
      <c r="W540" s="16">
        <v>0.5</v>
      </c>
      <c r="X540" s="16">
        <v>0.14285714285714299</v>
      </c>
      <c r="Y540" s="16">
        <v>0</v>
      </c>
      <c r="Z540" s="16">
        <v>1</v>
      </c>
      <c r="AA540" s="16">
        <v>0.33333333333333298</v>
      </c>
      <c r="AB540" s="16">
        <v>0</v>
      </c>
      <c r="AC540" s="16">
        <v>0.42857142857142899</v>
      </c>
      <c r="AD540" s="16" t="s">
        <v>80</v>
      </c>
      <c r="AE540" s="16">
        <v>0.25</v>
      </c>
      <c r="AF540" s="16">
        <v>0.25</v>
      </c>
      <c r="AG540" s="16">
        <v>0.5</v>
      </c>
      <c r="AH540" s="16" t="s">
        <v>80</v>
      </c>
      <c r="AI540" s="16"/>
      <c r="AJ540" s="16">
        <v>0.125</v>
      </c>
      <c r="AK540" s="16">
        <v>0.33333333333333298</v>
      </c>
      <c r="AL540" s="16">
        <v>0.16666666666666699</v>
      </c>
      <c r="AM540" s="16">
        <v>0.5</v>
      </c>
      <c r="AN540" s="16">
        <v>0</v>
      </c>
      <c r="AO540" s="16"/>
      <c r="AP540" s="16">
        <v>0.25925925925925902</v>
      </c>
      <c r="AQ540" s="16">
        <v>0.25</v>
      </c>
      <c r="AR540" s="16">
        <v>0.5</v>
      </c>
      <c r="AS540" s="16"/>
      <c r="AT540" s="16">
        <v>0.375</v>
      </c>
      <c r="AU540" s="16">
        <v>0.32</v>
      </c>
      <c r="AV540" s="16">
        <v>0</v>
      </c>
      <c r="AW540" s="16">
        <v>0</v>
      </c>
      <c r="AX540" s="16"/>
      <c r="AY540" s="16">
        <v>0</v>
      </c>
      <c r="AZ540" s="16">
        <v>0.314285714285714</v>
      </c>
      <c r="BA540" s="16"/>
      <c r="BB540" s="16">
        <v>0.4</v>
      </c>
      <c r="BC540" s="16">
        <v>0.33333333333333298</v>
      </c>
      <c r="BD540" s="16">
        <v>0.20689655172413801</v>
      </c>
      <c r="BE540" s="16">
        <v>1</v>
      </c>
      <c r="BF540" s="16"/>
      <c r="BG540" s="16">
        <v>0.3</v>
      </c>
      <c r="BH540" s="16">
        <v>0.2</v>
      </c>
      <c r="BI540" s="16">
        <v>0.266666666666667</v>
      </c>
      <c r="BJ540" s="16">
        <v>0.25</v>
      </c>
      <c r="BK540" s="16">
        <v>0.5</v>
      </c>
      <c r="BL540" s="16" t="s">
        <v>80</v>
      </c>
    </row>
    <row r="541" spans="2:64" x14ac:dyDescent="0.35">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row>
    <row r="542" spans="2:64" x14ac:dyDescent="0.35">
      <c r="B542" s="5" t="s">
        <v>363</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row>
    <row r="543" spans="2:64" x14ac:dyDescent="0.35">
      <c r="B543" s="23" t="s">
        <v>364</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row>
    <row r="544" spans="2:64" x14ac:dyDescent="0.35">
      <c r="B544" t="s">
        <v>346</v>
      </c>
      <c r="C544" s="16">
        <v>0.52631578947368396</v>
      </c>
      <c r="D544" s="16">
        <v>1</v>
      </c>
      <c r="E544" s="16">
        <v>0.25</v>
      </c>
      <c r="F544" s="16">
        <v>0.5</v>
      </c>
      <c r="G544" s="16">
        <v>0.33333333333333298</v>
      </c>
      <c r="H544" s="16">
        <v>1</v>
      </c>
      <c r="I544" s="16"/>
      <c r="J544" s="16">
        <v>0.5</v>
      </c>
      <c r="K544" s="16">
        <v>0.57142857142857095</v>
      </c>
      <c r="L544" s="16"/>
      <c r="M544" s="16">
        <v>0.25</v>
      </c>
      <c r="N544" s="16">
        <v>1</v>
      </c>
      <c r="O544" s="16">
        <v>0.33333333333333298</v>
      </c>
      <c r="P544" s="16">
        <v>0</v>
      </c>
      <c r="Q544" s="16"/>
      <c r="R544" s="16">
        <v>0.5</v>
      </c>
      <c r="S544" s="16" t="s">
        <v>80</v>
      </c>
      <c r="T544" s="16">
        <v>0.57142857142857095</v>
      </c>
      <c r="U544" s="16" t="s">
        <v>80</v>
      </c>
      <c r="V544" s="16"/>
      <c r="W544" s="16">
        <v>0.5</v>
      </c>
      <c r="X544" s="16">
        <v>1</v>
      </c>
      <c r="Y544" s="16">
        <v>0.5</v>
      </c>
      <c r="Z544" s="16">
        <v>0</v>
      </c>
      <c r="AA544" s="16">
        <v>1</v>
      </c>
      <c r="AB544" s="16" t="s">
        <v>80</v>
      </c>
      <c r="AC544" s="16">
        <v>0.66666666666666696</v>
      </c>
      <c r="AD544" s="16">
        <v>0</v>
      </c>
      <c r="AE544" s="16">
        <v>0.33333333333333298</v>
      </c>
      <c r="AF544" s="16" t="s">
        <v>80</v>
      </c>
      <c r="AG544" s="16">
        <v>1</v>
      </c>
      <c r="AH544" s="16">
        <v>0</v>
      </c>
      <c r="AI544" s="16"/>
      <c r="AJ544" s="16">
        <v>0.5</v>
      </c>
      <c r="AK544" s="16">
        <v>0.75</v>
      </c>
      <c r="AL544" s="16">
        <v>0.66666666666666696</v>
      </c>
      <c r="AM544" s="16">
        <v>0</v>
      </c>
      <c r="AN544" s="16">
        <v>0</v>
      </c>
      <c r="AO544" s="16"/>
      <c r="AP544" s="16">
        <v>0.6</v>
      </c>
      <c r="AQ544" s="16">
        <v>0.375</v>
      </c>
      <c r="AR544" s="16">
        <v>1</v>
      </c>
      <c r="AS544" s="16"/>
      <c r="AT544" s="16">
        <v>0.5</v>
      </c>
      <c r="AU544" s="16">
        <v>0.66666666666666696</v>
      </c>
      <c r="AV544" s="16">
        <v>0.25</v>
      </c>
      <c r="AW544" s="16">
        <v>0</v>
      </c>
      <c r="AX544" s="16"/>
      <c r="AY544" s="16">
        <v>1</v>
      </c>
      <c r="AZ544" s="16">
        <v>0.5</v>
      </c>
      <c r="BA544" s="16"/>
      <c r="BB544" s="16">
        <v>0</v>
      </c>
      <c r="BC544" s="16">
        <v>0.5</v>
      </c>
      <c r="BD544" s="16">
        <v>0.64285714285714302</v>
      </c>
      <c r="BE544" s="16">
        <v>0</v>
      </c>
      <c r="BF544" s="16"/>
      <c r="BG544" s="16">
        <v>0.5</v>
      </c>
      <c r="BH544" s="16">
        <v>0.57142857142857095</v>
      </c>
      <c r="BI544" s="16">
        <v>0.5</v>
      </c>
      <c r="BJ544" s="16" t="s">
        <v>80</v>
      </c>
      <c r="BK544" s="16">
        <v>0.5</v>
      </c>
      <c r="BL544" s="16" t="s">
        <v>80</v>
      </c>
    </row>
    <row r="545" spans="2:64" x14ac:dyDescent="0.35">
      <c r="B545" t="s">
        <v>352</v>
      </c>
      <c r="C545" s="16">
        <v>0.42105263157894701</v>
      </c>
      <c r="D545" s="16">
        <v>0</v>
      </c>
      <c r="E545" s="16">
        <v>0.25</v>
      </c>
      <c r="F545" s="16">
        <v>0.5</v>
      </c>
      <c r="G545" s="16">
        <v>0.33333333333333298</v>
      </c>
      <c r="H545" s="16">
        <v>0.75</v>
      </c>
      <c r="I545" s="16"/>
      <c r="J545" s="16">
        <v>0.41666666666666702</v>
      </c>
      <c r="K545" s="16">
        <v>0.42857142857142899</v>
      </c>
      <c r="L545" s="16"/>
      <c r="M545" s="16">
        <v>0.375</v>
      </c>
      <c r="N545" s="16">
        <v>0.42857142857142899</v>
      </c>
      <c r="O545" s="16">
        <v>0.33333333333333298</v>
      </c>
      <c r="P545" s="16">
        <v>1</v>
      </c>
      <c r="Q545" s="16"/>
      <c r="R545" s="16">
        <v>0.33333333333333298</v>
      </c>
      <c r="S545" s="16" t="s">
        <v>80</v>
      </c>
      <c r="T545" s="16">
        <v>0.57142857142857095</v>
      </c>
      <c r="U545" s="16" t="s">
        <v>80</v>
      </c>
      <c r="V545" s="16"/>
      <c r="W545" s="16">
        <v>0.5</v>
      </c>
      <c r="X545" s="16">
        <v>0</v>
      </c>
      <c r="Y545" s="16">
        <v>0</v>
      </c>
      <c r="Z545" s="16">
        <v>1</v>
      </c>
      <c r="AA545" s="16">
        <v>1</v>
      </c>
      <c r="AB545" s="16" t="s">
        <v>80</v>
      </c>
      <c r="AC545" s="16">
        <v>0.66666666666666696</v>
      </c>
      <c r="AD545" s="16">
        <v>0</v>
      </c>
      <c r="AE545" s="16">
        <v>0.66666666666666696</v>
      </c>
      <c r="AF545" s="16" t="s">
        <v>80</v>
      </c>
      <c r="AG545" s="16">
        <v>0</v>
      </c>
      <c r="AH545" s="16">
        <v>0</v>
      </c>
      <c r="AI545" s="16"/>
      <c r="AJ545" s="16">
        <v>0.75</v>
      </c>
      <c r="AK545" s="16">
        <v>0.25</v>
      </c>
      <c r="AL545" s="16">
        <v>0.33333333333333298</v>
      </c>
      <c r="AM545" s="16">
        <v>0</v>
      </c>
      <c r="AN545" s="16">
        <v>1</v>
      </c>
      <c r="AO545" s="16"/>
      <c r="AP545" s="16">
        <v>0.4</v>
      </c>
      <c r="AQ545" s="16">
        <v>0.5</v>
      </c>
      <c r="AR545" s="16">
        <v>0</v>
      </c>
      <c r="AS545" s="16"/>
      <c r="AT545" s="16">
        <v>0</v>
      </c>
      <c r="AU545" s="16">
        <v>0.5</v>
      </c>
      <c r="AV545" s="16">
        <v>0.25</v>
      </c>
      <c r="AW545" s="16">
        <v>1</v>
      </c>
      <c r="AX545" s="16"/>
      <c r="AY545" s="16">
        <v>1</v>
      </c>
      <c r="AZ545" s="16">
        <v>0.38888888888888901</v>
      </c>
      <c r="BA545" s="16"/>
      <c r="BB545" s="16">
        <v>1</v>
      </c>
      <c r="BC545" s="16">
        <v>0.5</v>
      </c>
      <c r="BD545" s="16">
        <v>0.28571428571428598</v>
      </c>
      <c r="BE545" s="16">
        <v>1</v>
      </c>
      <c r="BF545" s="16"/>
      <c r="BG545" s="16">
        <v>0</v>
      </c>
      <c r="BH545" s="16">
        <v>0.42857142857142899</v>
      </c>
      <c r="BI545" s="16">
        <v>0.83333333333333304</v>
      </c>
      <c r="BJ545" s="16" t="s">
        <v>80</v>
      </c>
      <c r="BK545" s="16">
        <v>0</v>
      </c>
      <c r="BL545" s="16" t="s">
        <v>80</v>
      </c>
    </row>
    <row r="546" spans="2:64" x14ac:dyDescent="0.35">
      <c r="B546" t="s">
        <v>351</v>
      </c>
      <c r="C546" s="16">
        <v>0.26315789473684198</v>
      </c>
      <c r="D546" s="16">
        <v>0</v>
      </c>
      <c r="E546" s="16">
        <v>0.5</v>
      </c>
      <c r="F546" s="16">
        <v>0</v>
      </c>
      <c r="G546" s="16">
        <v>0.5</v>
      </c>
      <c r="H546" s="16">
        <v>0</v>
      </c>
      <c r="I546" s="16"/>
      <c r="J546" s="16">
        <v>0.41666666666666702</v>
      </c>
      <c r="K546" s="16">
        <v>0</v>
      </c>
      <c r="L546" s="16"/>
      <c r="M546" s="16">
        <v>0.25</v>
      </c>
      <c r="N546" s="16">
        <v>0.14285714285714299</v>
      </c>
      <c r="O546" s="16">
        <v>0.33333333333333298</v>
      </c>
      <c r="P546" s="16">
        <v>1</v>
      </c>
      <c r="Q546" s="16"/>
      <c r="R546" s="16">
        <v>0.33333333333333298</v>
      </c>
      <c r="S546" s="16" t="s">
        <v>80</v>
      </c>
      <c r="T546" s="16">
        <v>0.14285714285714299</v>
      </c>
      <c r="U546" s="16" t="s">
        <v>80</v>
      </c>
      <c r="V546" s="16"/>
      <c r="W546" s="16">
        <v>0.5</v>
      </c>
      <c r="X546" s="16">
        <v>0.5</v>
      </c>
      <c r="Y546" s="16">
        <v>0.5</v>
      </c>
      <c r="Z546" s="16">
        <v>0</v>
      </c>
      <c r="AA546" s="16">
        <v>0</v>
      </c>
      <c r="AB546" s="16" t="s">
        <v>80</v>
      </c>
      <c r="AC546" s="16">
        <v>0</v>
      </c>
      <c r="AD546" s="16">
        <v>0</v>
      </c>
      <c r="AE546" s="16">
        <v>0.33333333333333298</v>
      </c>
      <c r="AF546" s="16" t="s">
        <v>80</v>
      </c>
      <c r="AG546" s="16">
        <v>0</v>
      </c>
      <c r="AH546" s="16">
        <v>0</v>
      </c>
      <c r="AI546" s="16"/>
      <c r="AJ546" s="16">
        <v>0.5</v>
      </c>
      <c r="AK546" s="16">
        <v>0</v>
      </c>
      <c r="AL546" s="16">
        <v>0.33333333333333298</v>
      </c>
      <c r="AM546" s="16">
        <v>1</v>
      </c>
      <c r="AN546" s="16">
        <v>0</v>
      </c>
      <c r="AO546" s="16"/>
      <c r="AP546" s="16">
        <v>0.5</v>
      </c>
      <c r="AQ546" s="16">
        <v>0</v>
      </c>
      <c r="AR546" s="16">
        <v>0</v>
      </c>
      <c r="AS546" s="16"/>
      <c r="AT546" s="16">
        <v>1</v>
      </c>
      <c r="AU546" s="16">
        <v>8.3333333333333301E-2</v>
      </c>
      <c r="AV546" s="16">
        <v>0.25</v>
      </c>
      <c r="AW546" s="16">
        <v>1</v>
      </c>
      <c r="AX546" s="16"/>
      <c r="AY546" s="16">
        <v>0</v>
      </c>
      <c r="AZ546" s="16">
        <v>0.27777777777777801</v>
      </c>
      <c r="BA546" s="16"/>
      <c r="BB546" s="16">
        <v>0</v>
      </c>
      <c r="BC546" s="16">
        <v>0</v>
      </c>
      <c r="BD546" s="16">
        <v>0.28571428571428598</v>
      </c>
      <c r="BE546" s="16">
        <v>1</v>
      </c>
      <c r="BF546" s="16"/>
      <c r="BG546" s="16">
        <v>0.25</v>
      </c>
      <c r="BH546" s="16">
        <v>0.28571428571428598</v>
      </c>
      <c r="BI546" s="16">
        <v>0.33333333333333298</v>
      </c>
      <c r="BJ546" s="16" t="s">
        <v>80</v>
      </c>
      <c r="BK546" s="16">
        <v>0</v>
      </c>
      <c r="BL546" s="16" t="s">
        <v>80</v>
      </c>
    </row>
    <row r="547" spans="2:64" x14ac:dyDescent="0.35">
      <c r="B547" t="s">
        <v>350</v>
      </c>
      <c r="C547" s="16">
        <v>0.21052631578947401</v>
      </c>
      <c r="D547" s="16">
        <v>0</v>
      </c>
      <c r="E547" s="16">
        <v>0.5</v>
      </c>
      <c r="F547" s="16">
        <v>0</v>
      </c>
      <c r="G547" s="16">
        <v>0.33333333333333298</v>
      </c>
      <c r="H547" s="16">
        <v>0</v>
      </c>
      <c r="I547" s="16"/>
      <c r="J547" s="16">
        <v>0.25</v>
      </c>
      <c r="K547" s="16">
        <v>0.14285714285714299</v>
      </c>
      <c r="L547" s="16"/>
      <c r="M547" s="16">
        <v>0.375</v>
      </c>
      <c r="N547" s="16">
        <v>0.14285714285714299</v>
      </c>
      <c r="O547" s="16">
        <v>0</v>
      </c>
      <c r="P547" s="16">
        <v>0</v>
      </c>
      <c r="Q547" s="16"/>
      <c r="R547" s="16">
        <v>0.25</v>
      </c>
      <c r="S547" s="16" t="s">
        <v>80</v>
      </c>
      <c r="T547" s="16">
        <v>0.14285714285714299</v>
      </c>
      <c r="U547" s="16" t="s">
        <v>80</v>
      </c>
      <c r="V547" s="16"/>
      <c r="W547" s="16">
        <v>0.25</v>
      </c>
      <c r="X547" s="16">
        <v>0.5</v>
      </c>
      <c r="Y547" s="16">
        <v>0</v>
      </c>
      <c r="Z547" s="16">
        <v>0</v>
      </c>
      <c r="AA547" s="16">
        <v>0</v>
      </c>
      <c r="AB547" s="16" t="s">
        <v>80</v>
      </c>
      <c r="AC547" s="16">
        <v>0.33333333333333298</v>
      </c>
      <c r="AD547" s="16">
        <v>1</v>
      </c>
      <c r="AE547" s="16">
        <v>0</v>
      </c>
      <c r="AF547" s="16" t="s">
        <v>80</v>
      </c>
      <c r="AG547" s="16">
        <v>0</v>
      </c>
      <c r="AH547" s="16">
        <v>0</v>
      </c>
      <c r="AI547" s="16"/>
      <c r="AJ547" s="16">
        <v>0</v>
      </c>
      <c r="AK547" s="16">
        <v>0.25</v>
      </c>
      <c r="AL547" s="16">
        <v>0.33333333333333298</v>
      </c>
      <c r="AM547" s="16">
        <v>0</v>
      </c>
      <c r="AN547" s="16">
        <v>1</v>
      </c>
      <c r="AO547" s="16"/>
      <c r="AP547" s="16">
        <v>0.2</v>
      </c>
      <c r="AQ547" s="16">
        <v>0.25</v>
      </c>
      <c r="AR547" s="16">
        <v>0</v>
      </c>
      <c r="AS547" s="16"/>
      <c r="AT547" s="16">
        <v>1</v>
      </c>
      <c r="AU547" s="16">
        <v>0.16666666666666699</v>
      </c>
      <c r="AV547" s="16">
        <v>0</v>
      </c>
      <c r="AW547" s="16">
        <v>0</v>
      </c>
      <c r="AX547" s="16"/>
      <c r="AY547" s="16">
        <v>0</v>
      </c>
      <c r="AZ547" s="16">
        <v>0.22222222222222199</v>
      </c>
      <c r="BA547" s="16"/>
      <c r="BB547" s="16">
        <v>0.5</v>
      </c>
      <c r="BC547" s="16">
        <v>0</v>
      </c>
      <c r="BD547" s="16">
        <v>0.214285714285714</v>
      </c>
      <c r="BE547" s="16">
        <v>0</v>
      </c>
      <c r="BF547" s="16"/>
      <c r="BG547" s="16">
        <v>0</v>
      </c>
      <c r="BH547" s="16">
        <v>0.42857142857142899</v>
      </c>
      <c r="BI547" s="16">
        <v>0.16666666666666699</v>
      </c>
      <c r="BJ547" s="16" t="s">
        <v>80</v>
      </c>
      <c r="BK547" s="16">
        <v>0</v>
      </c>
      <c r="BL547" s="16" t="s">
        <v>80</v>
      </c>
    </row>
    <row r="548" spans="2:64" x14ac:dyDescent="0.35">
      <c r="B548" t="s">
        <v>348</v>
      </c>
      <c r="C548" s="16">
        <v>0.105263157894737</v>
      </c>
      <c r="D548" s="16">
        <v>1</v>
      </c>
      <c r="E548" s="16">
        <v>0</v>
      </c>
      <c r="F548" s="16">
        <v>0</v>
      </c>
      <c r="G548" s="16">
        <v>0.16666666666666699</v>
      </c>
      <c r="H548" s="16">
        <v>0</v>
      </c>
      <c r="I548" s="16"/>
      <c r="J548" s="16">
        <v>8.3333333333333301E-2</v>
      </c>
      <c r="K548" s="16">
        <v>0.14285714285714299</v>
      </c>
      <c r="L548" s="16"/>
      <c r="M548" s="16">
        <v>0.125</v>
      </c>
      <c r="N548" s="16">
        <v>0</v>
      </c>
      <c r="O548" s="16">
        <v>0.33333333333333298</v>
      </c>
      <c r="P548" s="16">
        <v>0</v>
      </c>
      <c r="Q548" s="16"/>
      <c r="R548" s="16">
        <v>8.3333333333333301E-2</v>
      </c>
      <c r="S548" s="16" t="s">
        <v>80</v>
      </c>
      <c r="T548" s="16">
        <v>0.14285714285714299</v>
      </c>
      <c r="U548" s="16" t="s">
        <v>80</v>
      </c>
      <c r="V548" s="16"/>
      <c r="W548" s="16">
        <v>0</v>
      </c>
      <c r="X548" s="16">
        <v>0</v>
      </c>
      <c r="Y548" s="16">
        <v>0</v>
      </c>
      <c r="Z548" s="16">
        <v>0</v>
      </c>
      <c r="AA548" s="16">
        <v>0</v>
      </c>
      <c r="AB548" s="16" t="s">
        <v>80</v>
      </c>
      <c r="AC548" s="16">
        <v>0.33333333333333298</v>
      </c>
      <c r="AD548" s="16">
        <v>0</v>
      </c>
      <c r="AE548" s="16">
        <v>0</v>
      </c>
      <c r="AF548" s="16" t="s">
        <v>80</v>
      </c>
      <c r="AG548" s="16">
        <v>0</v>
      </c>
      <c r="AH548" s="16">
        <v>1</v>
      </c>
      <c r="AI548" s="16"/>
      <c r="AJ548" s="16">
        <v>0</v>
      </c>
      <c r="AK548" s="16">
        <v>0</v>
      </c>
      <c r="AL548" s="16">
        <v>0.16666666666666699</v>
      </c>
      <c r="AM548" s="16">
        <v>0</v>
      </c>
      <c r="AN548" s="16">
        <v>0</v>
      </c>
      <c r="AO548" s="16"/>
      <c r="AP548" s="16">
        <v>0.1</v>
      </c>
      <c r="AQ548" s="16">
        <v>0.125</v>
      </c>
      <c r="AR548" s="16">
        <v>0</v>
      </c>
      <c r="AS548" s="16"/>
      <c r="AT548" s="16">
        <v>0</v>
      </c>
      <c r="AU548" s="16">
        <v>0.16666666666666699</v>
      </c>
      <c r="AV548" s="16">
        <v>0</v>
      </c>
      <c r="AW548" s="16">
        <v>0</v>
      </c>
      <c r="AX548" s="16"/>
      <c r="AY548" s="16">
        <v>0</v>
      </c>
      <c r="AZ548" s="16">
        <v>0.11111111111111099</v>
      </c>
      <c r="BA548" s="16"/>
      <c r="BB548" s="16">
        <v>0</v>
      </c>
      <c r="BC548" s="16">
        <v>0</v>
      </c>
      <c r="BD548" s="16">
        <v>0.14285714285714299</v>
      </c>
      <c r="BE548" s="16">
        <v>0</v>
      </c>
      <c r="BF548" s="16"/>
      <c r="BG548" s="16">
        <v>0.5</v>
      </c>
      <c r="BH548" s="16">
        <v>0</v>
      </c>
      <c r="BI548" s="16">
        <v>0</v>
      </c>
      <c r="BJ548" s="16" t="s">
        <v>80</v>
      </c>
      <c r="BK548" s="16">
        <v>0</v>
      </c>
      <c r="BL548" s="16" t="s">
        <v>80</v>
      </c>
    </row>
    <row r="549" spans="2:64" x14ac:dyDescent="0.35">
      <c r="B549" t="s">
        <v>349</v>
      </c>
      <c r="C549" s="16">
        <v>0.105263157894737</v>
      </c>
      <c r="D549" s="16">
        <v>0</v>
      </c>
      <c r="E549" s="16">
        <v>0</v>
      </c>
      <c r="F549" s="16">
        <v>0.25</v>
      </c>
      <c r="G549" s="16">
        <v>0.16666666666666699</v>
      </c>
      <c r="H549" s="16">
        <v>0</v>
      </c>
      <c r="I549" s="16"/>
      <c r="J549" s="16">
        <v>8.3333333333333301E-2</v>
      </c>
      <c r="K549" s="16">
        <v>0.14285714285714299</v>
      </c>
      <c r="L549" s="16"/>
      <c r="M549" s="16">
        <v>0.125</v>
      </c>
      <c r="N549" s="16">
        <v>0.14285714285714299</v>
      </c>
      <c r="O549" s="16">
        <v>0</v>
      </c>
      <c r="P549" s="16">
        <v>0</v>
      </c>
      <c r="Q549" s="16"/>
      <c r="R549" s="16">
        <v>0.16666666666666699</v>
      </c>
      <c r="S549" s="16" t="s">
        <v>80</v>
      </c>
      <c r="T549" s="16">
        <v>0</v>
      </c>
      <c r="U549" s="16" t="s">
        <v>80</v>
      </c>
      <c r="V549" s="16"/>
      <c r="W549" s="16">
        <v>0</v>
      </c>
      <c r="X549" s="16">
        <v>0.5</v>
      </c>
      <c r="Y549" s="16">
        <v>0</v>
      </c>
      <c r="Z549" s="16">
        <v>0</v>
      </c>
      <c r="AA549" s="16">
        <v>0</v>
      </c>
      <c r="AB549" s="16" t="s">
        <v>80</v>
      </c>
      <c r="AC549" s="16">
        <v>0</v>
      </c>
      <c r="AD549" s="16">
        <v>0</v>
      </c>
      <c r="AE549" s="16">
        <v>0.33333333333333298</v>
      </c>
      <c r="AF549" s="16" t="s">
        <v>80</v>
      </c>
      <c r="AG549" s="16">
        <v>0</v>
      </c>
      <c r="AH549" s="16">
        <v>0</v>
      </c>
      <c r="AI549" s="16"/>
      <c r="AJ549" s="16">
        <v>0</v>
      </c>
      <c r="AK549" s="16">
        <v>0</v>
      </c>
      <c r="AL549" s="16">
        <v>0.16666666666666699</v>
      </c>
      <c r="AM549" s="16">
        <v>0</v>
      </c>
      <c r="AN549" s="16">
        <v>0</v>
      </c>
      <c r="AO549" s="16"/>
      <c r="AP549" s="16">
        <v>0.1</v>
      </c>
      <c r="AQ549" s="16">
        <v>0.125</v>
      </c>
      <c r="AR549" s="16">
        <v>0</v>
      </c>
      <c r="AS549" s="16"/>
      <c r="AT549" s="16">
        <v>0.5</v>
      </c>
      <c r="AU549" s="16">
        <v>0</v>
      </c>
      <c r="AV549" s="16">
        <v>0.25</v>
      </c>
      <c r="AW549" s="16">
        <v>0</v>
      </c>
      <c r="AX549" s="16"/>
      <c r="AY549" s="16">
        <v>0</v>
      </c>
      <c r="AZ549" s="16">
        <v>0.11111111111111099</v>
      </c>
      <c r="BA549" s="16"/>
      <c r="BB549" s="16">
        <v>0</v>
      </c>
      <c r="BC549" s="16">
        <v>0.5</v>
      </c>
      <c r="BD549" s="16">
        <v>7.1428571428571397E-2</v>
      </c>
      <c r="BE549" s="16">
        <v>0</v>
      </c>
      <c r="BF549" s="16"/>
      <c r="BG549" s="16">
        <v>0</v>
      </c>
      <c r="BH549" s="16">
        <v>0.14285714285714299</v>
      </c>
      <c r="BI549" s="16">
        <v>0</v>
      </c>
      <c r="BJ549" s="16" t="s">
        <v>80</v>
      </c>
      <c r="BK549" s="16">
        <v>0.5</v>
      </c>
      <c r="BL549" s="16" t="s">
        <v>80</v>
      </c>
    </row>
    <row r="550" spans="2:64" x14ac:dyDescent="0.35">
      <c r="B550" t="s">
        <v>347</v>
      </c>
      <c r="C550" s="16">
        <v>5.2631578947368397E-2</v>
      </c>
      <c r="D550" s="16">
        <v>0</v>
      </c>
      <c r="E550" s="16">
        <v>0.25</v>
      </c>
      <c r="F550" s="16">
        <v>0</v>
      </c>
      <c r="G550" s="16">
        <v>0</v>
      </c>
      <c r="H550" s="16">
        <v>0</v>
      </c>
      <c r="I550" s="16"/>
      <c r="J550" s="16">
        <v>0</v>
      </c>
      <c r="K550" s="16">
        <v>0.14285714285714299</v>
      </c>
      <c r="L550" s="16"/>
      <c r="M550" s="16">
        <v>0.125</v>
      </c>
      <c r="N550" s="16">
        <v>0</v>
      </c>
      <c r="O550" s="16">
        <v>0</v>
      </c>
      <c r="P550" s="16">
        <v>0</v>
      </c>
      <c r="Q550" s="16"/>
      <c r="R550" s="16">
        <v>8.3333333333333301E-2</v>
      </c>
      <c r="S550" s="16" t="s">
        <v>80</v>
      </c>
      <c r="T550" s="16">
        <v>0</v>
      </c>
      <c r="U550" s="16" t="s">
        <v>80</v>
      </c>
      <c r="V550" s="16"/>
      <c r="W550" s="16">
        <v>0</v>
      </c>
      <c r="X550" s="16">
        <v>0</v>
      </c>
      <c r="Y550" s="16">
        <v>0</v>
      </c>
      <c r="Z550" s="16">
        <v>0</v>
      </c>
      <c r="AA550" s="16">
        <v>0</v>
      </c>
      <c r="AB550" s="16" t="s">
        <v>80</v>
      </c>
      <c r="AC550" s="16">
        <v>0.33333333333333298</v>
      </c>
      <c r="AD550" s="16">
        <v>0</v>
      </c>
      <c r="AE550" s="16">
        <v>0</v>
      </c>
      <c r="AF550" s="16" t="s">
        <v>80</v>
      </c>
      <c r="AG550" s="16">
        <v>0</v>
      </c>
      <c r="AH550" s="16">
        <v>0</v>
      </c>
      <c r="AI550" s="16"/>
      <c r="AJ550" s="16">
        <v>0</v>
      </c>
      <c r="AK550" s="16">
        <v>0</v>
      </c>
      <c r="AL550" s="16">
        <v>0</v>
      </c>
      <c r="AM550" s="16">
        <v>0</v>
      </c>
      <c r="AN550" s="16">
        <v>1</v>
      </c>
      <c r="AO550" s="16"/>
      <c r="AP550" s="16">
        <v>0</v>
      </c>
      <c r="AQ550" s="16">
        <v>0.125</v>
      </c>
      <c r="AR550" s="16">
        <v>0</v>
      </c>
      <c r="AS550" s="16"/>
      <c r="AT550" s="16">
        <v>0</v>
      </c>
      <c r="AU550" s="16">
        <v>8.3333333333333301E-2</v>
      </c>
      <c r="AV550" s="16">
        <v>0</v>
      </c>
      <c r="AW550" s="16">
        <v>0</v>
      </c>
      <c r="AX550" s="16"/>
      <c r="AY550" s="16">
        <v>0</v>
      </c>
      <c r="AZ550" s="16">
        <v>5.5555555555555601E-2</v>
      </c>
      <c r="BA550" s="16"/>
      <c r="BB550" s="16">
        <v>0.5</v>
      </c>
      <c r="BC550" s="16">
        <v>0</v>
      </c>
      <c r="BD550" s="16">
        <v>0</v>
      </c>
      <c r="BE550" s="16">
        <v>0</v>
      </c>
      <c r="BF550" s="16"/>
      <c r="BG550" s="16">
        <v>0</v>
      </c>
      <c r="BH550" s="16">
        <v>0</v>
      </c>
      <c r="BI550" s="16">
        <v>0.16666666666666699</v>
      </c>
      <c r="BJ550" s="16" t="s">
        <v>80</v>
      </c>
      <c r="BK550" s="16">
        <v>0</v>
      </c>
      <c r="BL550" s="16" t="s">
        <v>80</v>
      </c>
    </row>
    <row r="551" spans="2:64" x14ac:dyDescent="0.35">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row>
    <row r="552" spans="2:64" x14ac:dyDescent="0.35">
      <c r="B552" s="5" t="s">
        <v>365</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row>
    <row r="553" spans="2:64" x14ac:dyDescent="0.35">
      <c r="B553" s="23" t="s">
        <v>366</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row>
    <row r="554" spans="2:64" x14ac:dyDescent="0.35">
      <c r="B554" t="s">
        <v>349</v>
      </c>
      <c r="C554" s="16">
        <v>0.5</v>
      </c>
      <c r="D554" s="16">
        <v>0.33333333333333298</v>
      </c>
      <c r="E554" s="16" t="s">
        <v>80</v>
      </c>
      <c r="F554" s="16">
        <v>1</v>
      </c>
      <c r="G554" s="16">
        <v>0</v>
      </c>
      <c r="H554" s="16" t="s">
        <v>80</v>
      </c>
      <c r="I554" s="16"/>
      <c r="J554" s="16">
        <v>1</v>
      </c>
      <c r="K554" s="16">
        <v>0.25</v>
      </c>
      <c r="L554" s="16"/>
      <c r="M554" s="16">
        <v>0.66666666666666696</v>
      </c>
      <c r="N554" s="16">
        <v>0</v>
      </c>
      <c r="O554" s="16">
        <v>0</v>
      </c>
      <c r="P554" s="16">
        <v>1</v>
      </c>
      <c r="Q554" s="16"/>
      <c r="R554" s="16">
        <v>0.6</v>
      </c>
      <c r="S554" s="16">
        <v>0</v>
      </c>
      <c r="T554" s="16" t="s">
        <v>80</v>
      </c>
      <c r="U554" s="16" t="s">
        <v>80</v>
      </c>
      <c r="V554" s="16"/>
      <c r="W554" s="16">
        <v>0.66666666666666696</v>
      </c>
      <c r="X554" s="16" t="s">
        <v>80</v>
      </c>
      <c r="Y554" s="16">
        <v>0</v>
      </c>
      <c r="Z554" s="16" t="s">
        <v>80</v>
      </c>
      <c r="AA554" s="16">
        <v>0.5</v>
      </c>
      <c r="AB554" s="16" t="s">
        <v>80</v>
      </c>
      <c r="AC554" s="16" t="s">
        <v>80</v>
      </c>
      <c r="AD554" s="16" t="s">
        <v>80</v>
      </c>
      <c r="AE554" s="16" t="s">
        <v>80</v>
      </c>
      <c r="AF554" s="16" t="s">
        <v>80</v>
      </c>
      <c r="AG554" s="16" t="s">
        <v>80</v>
      </c>
      <c r="AH554" s="16" t="s">
        <v>80</v>
      </c>
      <c r="AI554" s="16"/>
      <c r="AJ554" s="16" t="s">
        <v>80</v>
      </c>
      <c r="AK554" s="16" t="s">
        <v>80</v>
      </c>
      <c r="AL554" s="16">
        <v>0.4</v>
      </c>
      <c r="AM554" s="16">
        <v>1</v>
      </c>
      <c r="AN554" s="16" t="s">
        <v>80</v>
      </c>
      <c r="AO554" s="16"/>
      <c r="AP554" s="16">
        <v>0.6</v>
      </c>
      <c r="AQ554" s="16" t="s">
        <v>80</v>
      </c>
      <c r="AR554" s="16">
        <v>0</v>
      </c>
      <c r="AS554" s="16"/>
      <c r="AT554" s="16">
        <v>0.25</v>
      </c>
      <c r="AU554" s="16" t="s">
        <v>80</v>
      </c>
      <c r="AV554" s="16">
        <v>1</v>
      </c>
      <c r="AW554" s="16" t="s">
        <v>80</v>
      </c>
      <c r="AX554" s="16"/>
      <c r="AY554" s="16">
        <v>0</v>
      </c>
      <c r="AZ554" s="16">
        <v>0.6</v>
      </c>
      <c r="BA554" s="16"/>
      <c r="BB554" s="16">
        <v>0</v>
      </c>
      <c r="BC554" s="16">
        <v>1</v>
      </c>
      <c r="BD554" s="16">
        <v>0.33333333333333298</v>
      </c>
      <c r="BE554" s="16" t="s">
        <v>80</v>
      </c>
      <c r="BF554" s="16"/>
      <c r="BG554" s="16">
        <v>0</v>
      </c>
      <c r="BH554" s="16">
        <v>0.75</v>
      </c>
      <c r="BI554" s="16">
        <v>0</v>
      </c>
      <c r="BJ554" s="16" t="s">
        <v>80</v>
      </c>
      <c r="BK554" s="16" t="s">
        <v>80</v>
      </c>
      <c r="BL554" s="16" t="s">
        <v>80</v>
      </c>
    </row>
    <row r="555" spans="2:64" x14ac:dyDescent="0.35">
      <c r="B555" t="s">
        <v>351</v>
      </c>
      <c r="C555" s="16">
        <v>0.33333333333333298</v>
      </c>
      <c r="D555" s="16">
        <v>0.66666666666666696</v>
      </c>
      <c r="E555" s="16" t="s">
        <v>80</v>
      </c>
      <c r="F555" s="16">
        <v>0</v>
      </c>
      <c r="G555" s="16">
        <v>0</v>
      </c>
      <c r="H555" s="16" t="s">
        <v>80</v>
      </c>
      <c r="I555" s="16"/>
      <c r="J555" s="16">
        <v>0</v>
      </c>
      <c r="K555" s="16">
        <v>0.5</v>
      </c>
      <c r="L555" s="16"/>
      <c r="M555" s="16">
        <v>0.33333333333333298</v>
      </c>
      <c r="N555" s="16">
        <v>0</v>
      </c>
      <c r="O555" s="16">
        <v>1</v>
      </c>
      <c r="P555" s="16">
        <v>0</v>
      </c>
      <c r="Q555" s="16"/>
      <c r="R555" s="16">
        <v>0.4</v>
      </c>
      <c r="S555" s="16">
        <v>0</v>
      </c>
      <c r="T555" s="16" t="s">
        <v>80</v>
      </c>
      <c r="U555" s="16" t="s">
        <v>80</v>
      </c>
      <c r="V555" s="16"/>
      <c r="W555" s="16">
        <v>0.33333333333333298</v>
      </c>
      <c r="X555" s="16" t="s">
        <v>80</v>
      </c>
      <c r="Y555" s="16">
        <v>0</v>
      </c>
      <c r="Z555" s="16" t="s">
        <v>80</v>
      </c>
      <c r="AA555" s="16">
        <v>0.5</v>
      </c>
      <c r="AB555" s="16" t="s">
        <v>80</v>
      </c>
      <c r="AC555" s="16" t="s">
        <v>80</v>
      </c>
      <c r="AD555" s="16" t="s">
        <v>80</v>
      </c>
      <c r="AE555" s="16" t="s">
        <v>80</v>
      </c>
      <c r="AF555" s="16" t="s">
        <v>80</v>
      </c>
      <c r="AG555" s="16" t="s">
        <v>80</v>
      </c>
      <c r="AH555" s="16" t="s">
        <v>80</v>
      </c>
      <c r="AI555" s="16"/>
      <c r="AJ555" s="16" t="s">
        <v>80</v>
      </c>
      <c r="AK555" s="16" t="s">
        <v>80</v>
      </c>
      <c r="AL555" s="16">
        <v>0.4</v>
      </c>
      <c r="AM555" s="16">
        <v>0</v>
      </c>
      <c r="AN555" s="16" t="s">
        <v>80</v>
      </c>
      <c r="AO555" s="16"/>
      <c r="AP555" s="16">
        <v>0.4</v>
      </c>
      <c r="AQ555" s="16" t="s">
        <v>80</v>
      </c>
      <c r="AR555" s="16">
        <v>0</v>
      </c>
      <c r="AS555" s="16"/>
      <c r="AT555" s="16">
        <v>0.25</v>
      </c>
      <c r="AU555" s="16" t="s">
        <v>80</v>
      </c>
      <c r="AV555" s="16">
        <v>0.5</v>
      </c>
      <c r="AW555" s="16" t="s">
        <v>80</v>
      </c>
      <c r="AX555" s="16"/>
      <c r="AY555" s="16">
        <v>0</v>
      </c>
      <c r="AZ555" s="16">
        <v>0.4</v>
      </c>
      <c r="BA555" s="16"/>
      <c r="BB555" s="16">
        <v>0</v>
      </c>
      <c r="BC555" s="16">
        <v>0.5</v>
      </c>
      <c r="BD555" s="16">
        <v>0.33333333333333298</v>
      </c>
      <c r="BE555" s="16" t="s">
        <v>80</v>
      </c>
      <c r="BF555" s="16"/>
      <c r="BG555" s="16">
        <v>0</v>
      </c>
      <c r="BH555" s="16">
        <v>0.25</v>
      </c>
      <c r="BI555" s="16">
        <v>1</v>
      </c>
      <c r="BJ555" s="16" t="s">
        <v>80</v>
      </c>
      <c r="BK555" s="16" t="s">
        <v>80</v>
      </c>
      <c r="BL555" s="16" t="s">
        <v>80</v>
      </c>
    </row>
    <row r="556" spans="2:64" x14ac:dyDescent="0.35">
      <c r="B556" t="s">
        <v>348</v>
      </c>
      <c r="C556" s="16">
        <v>0.33333333333333298</v>
      </c>
      <c r="D556" s="16">
        <v>0.33333333333333298</v>
      </c>
      <c r="E556" s="16" t="s">
        <v>80</v>
      </c>
      <c r="F556" s="16">
        <v>0.5</v>
      </c>
      <c r="G556" s="16">
        <v>0</v>
      </c>
      <c r="H556" s="16" t="s">
        <v>80</v>
      </c>
      <c r="I556" s="16"/>
      <c r="J556" s="16">
        <v>0.5</v>
      </c>
      <c r="K556" s="16">
        <v>0.25</v>
      </c>
      <c r="L556" s="16"/>
      <c r="M556" s="16">
        <v>0.33333333333333298</v>
      </c>
      <c r="N556" s="16">
        <v>0</v>
      </c>
      <c r="O556" s="16">
        <v>0</v>
      </c>
      <c r="P556" s="16">
        <v>1</v>
      </c>
      <c r="Q556" s="16"/>
      <c r="R556" s="16">
        <v>0.4</v>
      </c>
      <c r="S556" s="16">
        <v>0</v>
      </c>
      <c r="T556" s="16" t="s">
        <v>80</v>
      </c>
      <c r="U556" s="16" t="s">
        <v>80</v>
      </c>
      <c r="V556" s="16"/>
      <c r="W556" s="16">
        <v>0.33333333333333298</v>
      </c>
      <c r="X556" s="16" t="s">
        <v>80</v>
      </c>
      <c r="Y556" s="16">
        <v>0</v>
      </c>
      <c r="Z556" s="16" t="s">
        <v>80</v>
      </c>
      <c r="AA556" s="16">
        <v>0.5</v>
      </c>
      <c r="AB556" s="16" t="s">
        <v>80</v>
      </c>
      <c r="AC556" s="16" t="s">
        <v>80</v>
      </c>
      <c r="AD556" s="16" t="s">
        <v>80</v>
      </c>
      <c r="AE556" s="16" t="s">
        <v>80</v>
      </c>
      <c r="AF556" s="16" t="s">
        <v>80</v>
      </c>
      <c r="AG556" s="16" t="s">
        <v>80</v>
      </c>
      <c r="AH556" s="16" t="s">
        <v>80</v>
      </c>
      <c r="AI556" s="16"/>
      <c r="AJ556" s="16" t="s">
        <v>80</v>
      </c>
      <c r="AK556" s="16" t="s">
        <v>80</v>
      </c>
      <c r="AL556" s="16">
        <v>0.4</v>
      </c>
      <c r="AM556" s="16">
        <v>0</v>
      </c>
      <c r="AN556" s="16" t="s">
        <v>80</v>
      </c>
      <c r="AO556" s="16"/>
      <c r="AP556" s="16">
        <v>0.4</v>
      </c>
      <c r="AQ556" s="16" t="s">
        <v>80</v>
      </c>
      <c r="AR556" s="16">
        <v>0</v>
      </c>
      <c r="AS556" s="16"/>
      <c r="AT556" s="16">
        <v>0</v>
      </c>
      <c r="AU556" s="16" t="s">
        <v>80</v>
      </c>
      <c r="AV556" s="16">
        <v>1</v>
      </c>
      <c r="AW556" s="16" t="s">
        <v>80</v>
      </c>
      <c r="AX556" s="16"/>
      <c r="AY556" s="16">
        <v>0</v>
      </c>
      <c r="AZ556" s="16">
        <v>0.4</v>
      </c>
      <c r="BA556" s="16"/>
      <c r="BB556" s="16">
        <v>0</v>
      </c>
      <c r="BC556" s="16">
        <v>0.5</v>
      </c>
      <c r="BD556" s="16">
        <v>0.33333333333333298</v>
      </c>
      <c r="BE556" s="16" t="s">
        <v>80</v>
      </c>
      <c r="BF556" s="16"/>
      <c r="BG556" s="16">
        <v>0</v>
      </c>
      <c r="BH556" s="16">
        <v>0.5</v>
      </c>
      <c r="BI556" s="16">
        <v>0</v>
      </c>
      <c r="BJ556" s="16" t="s">
        <v>80</v>
      </c>
      <c r="BK556" s="16" t="s">
        <v>80</v>
      </c>
      <c r="BL556" s="16" t="s">
        <v>80</v>
      </c>
    </row>
    <row r="557" spans="2:64" x14ac:dyDescent="0.35">
      <c r="B557" t="s">
        <v>350</v>
      </c>
      <c r="C557" s="16">
        <v>0.16666666666666699</v>
      </c>
      <c r="D557" s="16">
        <v>0.33333333333333298</v>
      </c>
      <c r="E557" s="16" t="s">
        <v>80</v>
      </c>
      <c r="F557" s="16">
        <v>0</v>
      </c>
      <c r="G557" s="16">
        <v>0</v>
      </c>
      <c r="H557" s="16" t="s">
        <v>80</v>
      </c>
      <c r="I557" s="16"/>
      <c r="J557" s="16">
        <v>0</v>
      </c>
      <c r="K557" s="16">
        <v>0.25</v>
      </c>
      <c r="L557" s="16"/>
      <c r="M557" s="16">
        <v>0.33333333333333298</v>
      </c>
      <c r="N557" s="16">
        <v>0</v>
      </c>
      <c r="O557" s="16">
        <v>0</v>
      </c>
      <c r="P557" s="16">
        <v>0</v>
      </c>
      <c r="Q557" s="16"/>
      <c r="R557" s="16">
        <v>0.2</v>
      </c>
      <c r="S557" s="16">
        <v>0</v>
      </c>
      <c r="T557" s="16" t="s">
        <v>80</v>
      </c>
      <c r="U557" s="16" t="s">
        <v>80</v>
      </c>
      <c r="V557" s="16"/>
      <c r="W557" s="16">
        <v>0.33333333333333298</v>
      </c>
      <c r="X557" s="16" t="s">
        <v>80</v>
      </c>
      <c r="Y557" s="16">
        <v>0</v>
      </c>
      <c r="Z557" s="16" t="s">
        <v>80</v>
      </c>
      <c r="AA557" s="16">
        <v>0</v>
      </c>
      <c r="AB557" s="16" t="s">
        <v>80</v>
      </c>
      <c r="AC557" s="16" t="s">
        <v>80</v>
      </c>
      <c r="AD557" s="16" t="s">
        <v>80</v>
      </c>
      <c r="AE557" s="16" t="s">
        <v>80</v>
      </c>
      <c r="AF557" s="16" t="s">
        <v>80</v>
      </c>
      <c r="AG557" s="16" t="s">
        <v>80</v>
      </c>
      <c r="AH557" s="16" t="s">
        <v>80</v>
      </c>
      <c r="AI557" s="16"/>
      <c r="AJ557" s="16" t="s">
        <v>80</v>
      </c>
      <c r="AK557" s="16" t="s">
        <v>80</v>
      </c>
      <c r="AL557" s="16">
        <v>0.2</v>
      </c>
      <c r="AM557" s="16">
        <v>0</v>
      </c>
      <c r="AN557" s="16" t="s">
        <v>80</v>
      </c>
      <c r="AO557" s="16"/>
      <c r="AP557" s="16">
        <v>0</v>
      </c>
      <c r="AQ557" s="16" t="s">
        <v>80</v>
      </c>
      <c r="AR557" s="16">
        <v>1</v>
      </c>
      <c r="AS557" s="16"/>
      <c r="AT557" s="16">
        <v>0.25</v>
      </c>
      <c r="AU557" s="16" t="s">
        <v>80</v>
      </c>
      <c r="AV557" s="16">
        <v>0</v>
      </c>
      <c r="AW557" s="16" t="s">
        <v>80</v>
      </c>
      <c r="AX557" s="16"/>
      <c r="AY557" s="16">
        <v>1</v>
      </c>
      <c r="AZ557" s="16">
        <v>0</v>
      </c>
      <c r="BA557" s="16"/>
      <c r="BB557" s="16">
        <v>1</v>
      </c>
      <c r="BC557" s="16">
        <v>0</v>
      </c>
      <c r="BD557" s="16">
        <v>0</v>
      </c>
      <c r="BE557" s="16" t="s">
        <v>80</v>
      </c>
      <c r="BF557" s="16"/>
      <c r="BG557" s="16">
        <v>0</v>
      </c>
      <c r="BH557" s="16">
        <v>0.25</v>
      </c>
      <c r="BI557" s="16">
        <v>0</v>
      </c>
      <c r="BJ557" s="16" t="s">
        <v>80</v>
      </c>
      <c r="BK557" s="16" t="s">
        <v>80</v>
      </c>
      <c r="BL557" s="16" t="s">
        <v>80</v>
      </c>
    </row>
    <row r="558" spans="2:64" x14ac:dyDescent="0.35">
      <c r="B558" t="s">
        <v>352</v>
      </c>
      <c r="C558" s="16">
        <v>0.16666666666666699</v>
      </c>
      <c r="D558" s="16">
        <v>0.33333333333333298</v>
      </c>
      <c r="E558" s="16" t="s">
        <v>80</v>
      </c>
      <c r="F558" s="16">
        <v>0</v>
      </c>
      <c r="G558" s="16">
        <v>0</v>
      </c>
      <c r="H558" s="16" t="s">
        <v>80</v>
      </c>
      <c r="I558" s="16"/>
      <c r="J558" s="16">
        <v>0</v>
      </c>
      <c r="K558" s="16">
        <v>0.25</v>
      </c>
      <c r="L558" s="16"/>
      <c r="M558" s="16">
        <v>0.33333333333333298</v>
      </c>
      <c r="N558" s="16">
        <v>0</v>
      </c>
      <c r="O558" s="16">
        <v>0</v>
      </c>
      <c r="P558" s="16">
        <v>0</v>
      </c>
      <c r="Q558" s="16"/>
      <c r="R558" s="16">
        <v>0.2</v>
      </c>
      <c r="S558" s="16">
        <v>0</v>
      </c>
      <c r="T558" s="16" t="s">
        <v>80</v>
      </c>
      <c r="U558" s="16" t="s">
        <v>80</v>
      </c>
      <c r="V558" s="16"/>
      <c r="W558" s="16">
        <v>0.33333333333333298</v>
      </c>
      <c r="X558" s="16" t="s">
        <v>80</v>
      </c>
      <c r="Y558" s="16">
        <v>0</v>
      </c>
      <c r="Z558" s="16" t="s">
        <v>80</v>
      </c>
      <c r="AA558" s="16">
        <v>0</v>
      </c>
      <c r="AB558" s="16" t="s">
        <v>80</v>
      </c>
      <c r="AC558" s="16" t="s">
        <v>80</v>
      </c>
      <c r="AD558" s="16" t="s">
        <v>80</v>
      </c>
      <c r="AE558" s="16" t="s">
        <v>80</v>
      </c>
      <c r="AF558" s="16" t="s">
        <v>80</v>
      </c>
      <c r="AG558" s="16" t="s">
        <v>80</v>
      </c>
      <c r="AH558" s="16" t="s">
        <v>80</v>
      </c>
      <c r="AI558" s="16"/>
      <c r="AJ558" s="16" t="s">
        <v>80</v>
      </c>
      <c r="AK558" s="16" t="s">
        <v>80</v>
      </c>
      <c r="AL558" s="16">
        <v>0.2</v>
      </c>
      <c r="AM558" s="16">
        <v>0</v>
      </c>
      <c r="AN558" s="16" t="s">
        <v>80</v>
      </c>
      <c r="AO558" s="16"/>
      <c r="AP558" s="16">
        <v>0</v>
      </c>
      <c r="AQ558" s="16" t="s">
        <v>80</v>
      </c>
      <c r="AR558" s="16">
        <v>1</v>
      </c>
      <c r="AS558" s="16"/>
      <c r="AT558" s="16">
        <v>0.25</v>
      </c>
      <c r="AU558" s="16" t="s">
        <v>80</v>
      </c>
      <c r="AV558" s="16">
        <v>0</v>
      </c>
      <c r="AW558" s="16" t="s">
        <v>80</v>
      </c>
      <c r="AX558" s="16"/>
      <c r="AY558" s="16">
        <v>1</v>
      </c>
      <c r="AZ558" s="16">
        <v>0</v>
      </c>
      <c r="BA558" s="16"/>
      <c r="BB558" s="16">
        <v>1</v>
      </c>
      <c r="BC558" s="16">
        <v>0</v>
      </c>
      <c r="BD558" s="16">
        <v>0</v>
      </c>
      <c r="BE558" s="16" t="s">
        <v>80</v>
      </c>
      <c r="BF558" s="16"/>
      <c r="BG558" s="16">
        <v>0</v>
      </c>
      <c r="BH558" s="16">
        <v>0.25</v>
      </c>
      <c r="BI558" s="16">
        <v>0</v>
      </c>
      <c r="BJ558" s="16" t="s">
        <v>80</v>
      </c>
      <c r="BK558" s="16" t="s">
        <v>80</v>
      </c>
      <c r="BL558" s="16" t="s">
        <v>80</v>
      </c>
    </row>
    <row r="559" spans="2:64" x14ac:dyDescent="0.35">
      <c r="B559" t="s">
        <v>347</v>
      </c>
      <c r="C559" s="16">
        <v>0.16666666666666699</v>
      </c>
      <c r="D559" s="16">
        <v>0.33333333333333298</v>
      </c>
      <c r="E559" s="16" t="s">
        <v>80</v>
      </c>
      <c r="F559" s="16">
        <v>0</v>
      </c>
      <c r="G559" s="16">
        <v>0</v>
      </c>
      <c r="H559" s="16" t="s">
        <v>80</v>
      </c>
      <c r="I559" s="16"/>
      <c r="J559" s="16">
        <v>0</v>
      </c>
      <c r="K559" s="16">
        <v>0.25</v>
      </c>
      <c r="L559" s="16"/>
      <c r="M559" s="16">
        <v>0</v>
      </c>
      <c r="N559" s="16">
        <v>0</v>
      </c>
      <c r="O559" s="16">
        <v>1</v>
      </c>
      <c r="P559" s="16">
        <v>0</v>
      </c>
      <c r="Q559" s="16"/>
      <c r="R559" s="16">
        <v>0.2</v>
      </c>
      <c r="S559" s="16">
        <v>0</v>
      </c>
      <c r="T559" s="16" t="s">
        <v>80</v>
      </c>
      <c r="U559" s="16" t="s">
        <v>80</v>
      </c>
      <c r="V559" s="16"/>
      <c r="W559" s="16">
        <v>0</v>
      </c>
      <c r="X559" s="16" t="s">
        <v>80</v>
      </c>
      <c r="Y559" s="16">
        <v>0</v>
      </c>
      <c r="Z559" s="16" t="s">
        <v>80</v>
      </c>
      <c r="AA559" s="16">
        <v>0.5</v>
      </c>
      <c r="AB559" s="16" t="s">
        <v>80</v>
      </c>
      <c r="AC559" s="16" t="s">
        <v>80</v>
      </c>
      <c r="AD559" s="16" t="s">
        <v>80</v>
      </c>
      <c r="AE559" s="16" t="s">
        <v>80</v>
      </c>
      <c r="AF559" s="16" t="s">
        <v>80</v>
      </c>
      <c r="AG559" s="16" t="s">
        <v>80</v>
      </c>
      <c r="AH559" s="16" t="s">
        <v>80</v>
      </c>
      <c r="AI559" s="16"/>
      <c r="AJ559" s="16" t="s">
        <v>80</v>
      </c>
      <c r="AK559" s="16" t="s">
        <v>80</v>
      </c>
      <c r="AL559" s="16">
        <v>0.2</v>
      </c>
      <c r="AM559" s="16">
        <v>0</v>
      </c>
      <c r="AN559" s="16" t="s">
        <v>80</v>
      </c>
      <c r="AO559" s="16"/>
      <c r="AP559" s="16">
        <v>0.2</v>
      </c>
      <c r="AQ559" s="16" t="s">
        <v>80</v>
      </c>
      <c r="AR559" s="16">
        <v>0</v>
      </c>
      <c r="AS559" s="16"/>
      <c r="AT559" s="16">
        <v>0.25</v>
      </c>
      <c r="AU559" s="16" t="s">
        <v>80</v>
      </c>
      <c r="AV559" s="16">
        <v>0</v>
      </c>
      <c r="AW559" s="16" t="s">
        <v>80</v>
      </c>
      <c r="AX559" s="16"/>
      <c r="AY559" s="16">
        <v>0</v>
      </c>
      <c r="AZ559" s="16">
        <v>0.2</v>
      </c>
      <c r="BA559" s="16"/>
      <c r="BB559" s="16">
        <v>0</v>
      </c>
      <c r="BC559" s="16">
        <v>0</v>
      </c>
      <c r="BD559" s="16">
        <v>0.33333333333333298</v>
      </c>
      <c r="BE559" s="16" t="s">
        <v>80</v>
      </c>
      <c r="BF559" s="16"/>
      <c r="BG559" s="16">
        <v>0</v>
      </c>
      <c r="BH559" s="16">
        <v>0</v>
      </c>
      <c r="BI559" s="16">
        <v>1</v>
      </c>
      <c r="BJ559" s="16" t="s">
        <v>80</v>
      </c>
      <c r="BK559" s="16" t="s">
        <v>80</v>
      </c>
      <c r="BL559" s="16" t="s">
        <v>80</v>
      </c>
    </row>
    <row r="560" spans="2:64" x14ac:dyDescent="0.35">
      <c r="B560" t="s">
        <v>184</v>
      </c>
      <c r="C560" s="16">
        <v>0.16666666666666699</v>
      </c>
      <c r="D560" s="16">
        <v>0</v>
      </c>
      <c r="E560" s="16" t="s">
        <v>80</v>
      </c>
      <c r="F560" s="16">
        <v>0</v>
      </c>
      <c r="G560" s="16">
        <v>1</v>
      </c>
      <c r="H560" s="16" t="s">
        <v>80</v>
      </c>
      <c r="I560" s="16"/>
      <c r="J560" s="16">
        <v>0</v>
      </c>
      <c r="K560" s="16">
        <v>0.25</v>
      </c>
      <c r="L560" s="16"/>
      <c r="M560" s="16">
        <v>0</v>
      </c>
      <c r="N560" s="16">
        <v>1</v>
      </c>
      <c r="O560" s="16">
        <v>0</v>
      </c>
      <c r="P560" s="16">
        <v>0</v>
      </c>
      <c r="Q560" s="16"/>
      <c r="R560" s="16">
        <v>0</v>
      </c>
      <c r="S560" s="16">
        <v>1</v>
      </c>
      <c r="T560" s="16" t="s">
        <v>80</v>
      </c>
      <c r="U560" s="16" t="s">
        <v>80</v>
      </c>
      <c r="V560" s="16"/>
      <c r="W560" s="16">
        <v>0</v>
      </c>
      <c r="X560" s="16" t="s">
        <v>80</v>
      </c>
      <c r="Y560" s="16">
        <v>1</v>
      </c>
      <c r="Z560" s="16" t="s">
        <v>80</v>
      </c>
      <c r="AA560" s="16">
        <v>0</v>
      </c>
      <c r="AB560" s="16" t="s">
        <v>80</v>
      </c>
      <c r="AC560" s="16" t="s">
        <v>80</v>
      </c>
      <c r="AD560" s="16" t="s">
        <v>80</v>
      </c>
      <c r="AE560" s="16" t="s">
        <v>80</v>
      </c>
      <c r="AF560" s="16" t="s">
        <v>80</v>
      </c>
      <c r="AG560" s="16" t="s">
        <v>80</v>
      </c>
      <c r="AH560" s="16" t="s">
        <v>80</v>
      </c>
      <c r="AI560" s="16"/>
      <c r="AJ560" s="16" t="s">
        <v>80</v>
      </c>
      <c r="AK560" s="16" t="s">
        <v>80</v>
      </c>
      <c r="AL560" s="16">
        <v>0.2</v>
      </c>
      <c r="AM560" s="16">
        <v>0</v>
      </c>
      <c r="AN560" s="16" t="s">
        <v>80</v>
      </c>
      <c r="AO560" s="16"/>
      <c r="AP560" s="16">
        <v>0.2</v>
      </c>
      <c r="AQ560" s="16" t="s">
        <v>80</v>
      </c>
      <c r="AR560" s="16">
        <v>0</v>
      </c>
      <c r="AS560" s="16"/>
      <c r="AT560" s="16">
        <v>0.25</v>
      </c>
      <c r="AU560" s="16" t="s">
        <v>80</v>
      </c>
      <c r="AV560" s="16">
        <v>0</v>
      </c>
      <c r="AW560" s="16" t="s">
        <v>80</v>
      </c>
      <c r="AX560" s="16"/>
      <c r="AY560" s="16">
        <v>0</v>
      </c>
      <c r="AZ560" s="16">
        <v>0.2</v>
      </c>
      <c r="BA560" s="16"/>
      <c r="BB560" s="16">
        <v>0</v>
      </c>
      <c r="BC560" s="16">
        <v>0</v>
      </c>
      <c r="BD560" s="16">
        <v>0.33333333333333298</v>
      </c>
      <c r="BE560" s="16" t="s">
        <v>80</v>
      </c>
      <c r="BF560" s="16"/>
      <c r="BG560" s="16">
        <v>1</v>
      </c>
      <c r="BH560" s="16">
        <v>0</v>
      </c>
      <c r="BI560" s="16">
        <v>0</v>
      </c>
      <c r="BJ560" s="16" t="s">
        <v>80</v>
      </c>
      <c r="BK560" s="16" t="s">
        <v>80</v>
      </c>
      <c r="BL560" s="16" t="s">
        <v>80</v>
      </c>
    </row>
    <row r="561" spans="2:64" x14ac:dyDescent="0.35">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row>
    <row r="562" spans="2:64" x14ac:dyDescent="0.35">
      <c r="B562" s="5" t="s">
        <v>367</v>
      </c>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row>
    <row r="563" spans="2:64" x14ac:dyDescent="0.35">
      <c r="B563" s="23" t="s">
        <v>368</v>
      </c>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row>
    <row r="564" spans="2:64" x14ac:dyDescent="0.35">
      <c r="B564" t="s">
        <v>346</v>
      </c>
      <c r="C564" s="16">
        <v>0.52631578947368396</v>
      </c>
      <c r="D564" s="16">
        <v>0.5</v>
      </c>
      <c r="E564" s="16">
        <v>0.25</v>
      </c>
      <c r="F564" s="16">
        <v>0.5</v>
      </c>
      <c r="G564" s="16">
        <v>0.42857142857142899</v>
      </c>
      <c r="H564" s="16">
        <v>0.73333333333333295</v>
      </c>
      <c r="I564" s="16"/>
      <c r="J564" s="16">
        <v>0.65</v>
      </c>
      <c r="K564" s="16">
        <v>0.38888888888888901</v>
      </c>
      <c r="L564" s="16"/>
      <c r="M564" s="16">
        <v>0.65217391304347805</v>
      </c>
      <c r="N564" s="16">
        <v>0.33333333333333298</v>
      </c>
      <c r="O564" s="16">
        <v>0.33333333333333298</v>
      </c>
      <c r="P564" s="16" t="s">
        <v>80</v>
      </c>
      <c r="Q564" s="16"/>
      <c r="R564" s="16">
        <v>0.4375</v>
      </c>
      <c r="S564" s="16">
        <v>0.5</v>
      </c>
      <c r="T564" s="16">
        <v>0.8</v>
      </c>
      <c r="U564" s="16">
        <v>0</v>
      </c>
      <c r="V564" s="16"/>
      <c r="W564" s="16">
        <v>0.5</v>
      </c>
      <c r="X564" s="16">
        <v>0.57142857142857095</v>
      </c>
      <c r="Y564" s="16">
        <v>0.8</v>
      </c>
      <c r="Z564" s="16">
        <v>0.5</v>
      </c>
      <c r="AA564" s="16">
        <v>0.33333333333333298</v>
      </c>
      <c r="AB564" s="16">
        <v>0</v>
      </c>
      <c r="AC564" s="16">
        <v>0.75</v>
      </c>
      <c r="AD564" s="16" t="s">
        <v>80</v>
      </c>
      <c r="AE564" s="16">
        <v>0.5</v>
      </c>
      <c r="AF564" s="16">
        <v>0.66666666666666696</v>
      </c>
      <c r="AG564" s="16" t="s">
        <v>80</v>
      </c>
      <c r="AH564" s="16" t="s">
        <v>80</v>
      </c>
      <c r="AI564" s="16"/>
      <c r="AJ564" s="16">
        <v>0.6</v>
      </c>
      <c r="AK564" s="16">
        <v>0.2</v>
      </c>
      <c r="AL564" s="16">
        <v>0.54545454545454497</v>
      </c>
      <c r="AM564" s="16">
        <v>0.66666666666666696</v>
      </c>
      <c r="AN564" s="16">
        <v>0</v>
      </c>
      <c r="AO564" s="16"/>
      <c r="AP564" s="16">
        <v>0.5</v>
      </c>
      <c r="AQ564" s="16">
        <v>0.57142857142857095</v>
      </c>
      <c r="AR564" s="16">
        <v>1</v>
      </c>
      <c r="AS564" s="16"/>
      <c r="AT564" s="16">
        <v>0.33333333333333298</v>
      </c>
      <c r="AU564" s="16">
        <v>0.63636363636363602</v>
      </c>
      <c r="AV564" s="16">
        <v>0.5</v>
      </c>
      <c r="AW564" s="16">
        <v>0.5</v>
      </c>
      <c r="AX564" s="16"/>
      <c r="AY564" s="16">
        <v>0</v>
      </c>
      <c r="AZ564" s="16">
        <v>0.55555555555555602</v>
      </c>
      <c r="BA564" s="16"/>
      <c r="BB564" s="16">
        <v>1</v>
      </c>
      <c r="BC564" s="16">
        <v>0.6</v>
      </c>
      <c r="BD564" s="16">
        <v>0.51851851851851805</v>
      </c>
      <c r="BE564" s="16">
        <v>0.4</v>
      </c>
      <c r="BF564" s="16"/>
      <c r="BG564" s="16">
        <v>0.66666666666666696</v>
      </c>
      <c r="BH564" s="16">
        <v>0.78947368421052599</v>
      </c>
      <c r="BI564" s="16">
        <v>0.25</v>
      </c>
      <c r="BJ564" s="16">
        <v>0</v>
      </c>
      <c r="BK564" s="16">
        <v>0</v>
      </c>
      <c r="BL564" s="16" t="s">
        <v>80</v>
      </c>
    </row>
    <row r="565" spans="2:64" x14ac:dyDescent="0.35">
      <c r="B565" t="s">
        <v>352</v>
      </c>
      <c r="C565" s="16">
        <v>0.5</v>
      </c>
      <c r="D565" s="16">
        <v>0.5</v>
      </c>
      <c r="E565" s="16">
        <v>0.375</v>
      </c>
      <c r="F565" s="16">
        <v>0.33333333333333298</v>
      </c>
      <c r="G565" s="16">
        <v>0.85714285714285698</v>
      </c>
      <c r="H565" s="16">
        <v>0.46666666666666701</v>
      </c>
      <c r="I565" s="16"/>
      <c r="J565" s="16">
        <v>0.45</v>
      </c>
      <c r="K565" s="16">
        <v>0.55555555555555602</v>
      </c>
      <c r="L565" s="16"/>
      <c r="M565" s="16">
        <v>0.47826086956521702</v>
      </c>
      <c r="N565" s="16">
        <v>0.33333333333333298</v>
      </c>
      <c r="O565" s="16">
        <v>0.66666666666666696</v>
      </c>
      <c r="P565" s="16" t="s">
        <v>80</v>
      </c>
      <c r="Q565" s="16"/>
      <c r="R565" s="16">
        <v>0.5</v>
      </c>
      <c r="S565" s="16">
        <v>0.5</v>
      </c>
      <c r="T565" s="16">
        <v>0.5</v>
      </c>
      <c r="U565" s="16">
        <v>0.5</v>
      </c>
      <c r="V565" s="16"/>
      <c r="W565" s="16">
        <v>0.5</v>
      </c>
      <c r="X565" s="16">
        <v>0.57142857142857095</v>
      </c>
      <c r="Y565" s="16">
        <v>0.4</v>
      </c>
      <c r="Z565" s="16">
        <v>0.75</v>
      </c>
      <c r="AA565" s="16">
        <v>0.83333333333333304</v>
      </c>
      <c r="AB565" s="16">
        <v>0</v>
      </c>
      <c r="AC565" s="16">
        <v>0.5</v>
      </c>
      <c r="AD565" s="16" t="s">
        <v>80</v>
      </c>
      <c r="AE565" s="16">
        <v>0.25</v>
      </c>
      <c r="AF565" s="16">
        <v>0.33333333333333298</v>
      </c>
      <c r="AG565" s="16" t="s">
        <v>80</v>
      </c>
      <c r="AH565" s="16" t="s">
        <v>80</v>
      </c>
      <c r="AI565" s="16"/>
      <c r="AJ565" s="16">
        <v>0.4</v>
      </c>
      <c r="AK565" s="16">
        <v>0.6</v>
      </c>
      <c r="AL565" s="16">
        <v>0.36363636363636398</v>
      </c>
      <c r="AM565" s="16">
        <v>0.66666666666666696</v>
      </c>
      <c r="AN565" s="16">
        <v>1</v>
      </c>
      <c r="AO565" s="16"/>
      <c r="AP565" s="16">
        <v>0.5</v>
      </c>
      <c r="AQ565" s="16">
        <v>0.42857142857142899</v>
      </c>
      <c r="AR565" s="16">
        <v>1</v>
      </c>
      <c r="AS565" s="16"/>
      <c r="AT565" s="16">
        <v>0.66666666666666696</v>
      </c>
      <c r="AU565" s="16">
        <v>0.5</v>
      </c>
      <c r="AV565" s="16">
        <v>0</v>
      </c>
      <c r="AW565" s="16">
        <v>0</v>
      </c>
      <c r="AX565" s="16"/>
      <c r="AY565" s="16">
        <v>1</v>
      </c>
      <c r="AZ565" s="16">
        <v>0.47222222222222199</v>
      </c>
      <c r="BA565" s="16"/>
      <c r="BB565" s="16">
        <v>0</v>
      </c>
      <c r="BC565" s="16">
        <v>0.2</v>
      </c>
      <c r="BD565" s="16">
        <v>0.592592592592593</v>
      </c>
      <c r="BE565" s="16">
        <v>0.4</v>
      </c>
      <c r="BF565" s="16"/>
      <c r="BG565" s="16">
        <v>0.33333333333333298</v>
      </c>
      <c r="BH565" s="16">
        <v>0.52631578947368396</v>
      </c>
      <c r="BI565" s="16">
        <v>0.5</v>
      </c>
      <c r="BJ565" s="16">
        <v>1</v>
      </c>
      <c r="BK565" s="16">
        <v>0.33333333333333298</v>
      </c>
      <c r="BL565" s="16" t="s">
        <v>80</v>
      </c>
    </row>
    <row r="566" spans="2:64" x14ac:dyDescent="0.35">
      <c r="B566" t="s">
        <v>348</v>
      </c>
      <c r="C566" s="16">
        <v>0.28947368421052599</v>
      </c>
      <c r="D566" s="16">
        <v>0</v>
      </c>
      <c r="E566" s="16">
        <v>0.125</v>
      </c>
      <c r="F566" s="16">
        <v>0.33333333333333298</v>
      </c>
      <c r="G566" s="16">
        <v>0.14285714285714299</v>
      </c>
      <c r="H566" s="16">
        <v>0.46666666666666701</v>
      </c>
      <c r="I566" s="16"/>
      <c r="J566" s="16">
        <v>0.3</v>
      </c>
      <c r="K566" s="16">
        <v>0.27777777777777801</v>
      </c>
      <c r="L566" s="16"/>
      <c r="M566" s="16">
        <v>0.39130434782608697</v>
      </c>
      <c r="N566" s="16">
        <v>0.33333333333333298</v>
      </c>
      <c r="O566" s="16">
        <v>0</v>
      </c>
      <c r="P566" s="16" t="s">
        <v>80</v>
      </c>
      <c r="Q566" s="16"/>
      <c r="R566" s="16">
        <v>0.1875</v>
      </c>
      <c r="S566" s="16">
        <v>0.3</v>
      </c>
      <c r="T566" s="16">
        <v>0.5</v>
      </c>
      <c r="U566" s="16">
        <v>0</v>
      </c>
      <c r="V566" s="16"/>
      <c r="W566" s="16">
        <v>0</v>
      </c>
      <c r="X566" s="16">
        <v>0.42857142857142899</v>
      </c>
      <c r="Y566" s="16">
        <v>0.8</v>
      </c>
      <c r="Z566" s="16">
        <v>0</v>
      </c>
      <c r="AA566" s="16">
        <v>0.16666666666666699</v>
      </c>
      <c r="AB566" s="16">
        <v>0</v>
      </c>
      <c r="AC566" s="16">
        <v>0.5</v>
      </c>
      <c r="AD566" s="16" t="s">
        <v>80</v>
      </c>
      <c r="AE566" s="16">
        <v>0.25</v>
      </c>
      <c r="AF566" s="16">
        <v>0</v>
      </c>
      <c r="AG566" s="16" t="s">
        <v>80</v>
      </c>
      <c r="AH566" s="16" t="s">
        <v>80</v>
      </c>
      <c r="AI566" s="16"/>
      <c r="AJ566" s="16">
        <v>0.2</v>
      </c>
      <c r="AK566" s="16">
        <v>0</v>
      </c>
      <c r="AL566" s="16">
        <v>0.45454545454545497</v>
      </c>
      <c r="AM566" s="16">
        <v>0.44444444444444398</v>
      </c>
      <c r="AN566" s="16">
        <v>0</v>
      </c>
      <c r="AO566" s="16"/>
      <c r="AP566" s="16">
        <v>0.3</v>
      </c>
      <c r="AQ566" s="16">
        <v>0.14285714285714299</v>
      </c>
      <c r="AR566" s="16">
        <v>1</v>
      </c>
      <c r="AS566" s="16"/>
      <c r="AT566" s="16">
        <v>0</v>
      </c>
      <c r="AU566" s="16">
        <v>0.45454545454545497</v>
      </c>
      <c r="AV566" s="16">
        <v>0.5</v>
      </c>
      <c r="AW566" s="16">
        <v>0</v>
      </c>
      <c r="AX566" s="16"/>
      <c r="AY566" s="16">
        <v>0</v>
      </c>
      <c r="AZ566" s="16">
        <v>0.30555555555555602</v>
      </c>
      <c r="BA566" s="16"/>
      <c r="BB566" s="16">
        <v>1</v>
      </c>
      <c r="BC566" s="16">
        <v>0.2</v>
      </c>
      <c r="BD566" s="16">
        <v>0.25925925925925902</v>
      </c>
      <c r="BE566" s="16">
        <v>0.4</v>
      </c>
      <c r="BF566" s="16"/>
      <c r="BG566" s="16">
        <v>0.66666666666666696</v>
      </c>
      <c r="BH566" s="16">
        <v>0.36842105263157898</v>
      </c>
      <c r="BI566" s="16">
        <v>0.16666666666666699</v>
      </c>
      <c r="BJ566" s="16">
        <v>0</v>
      </c>
      <c r="BK566" s="16">
        <v>0</v>
      </c>
      <c r="BL566" s="16" t="s">
        <v>80</v>
      </c>
    </row>
    <row r="567" spans="2:64" x14ac:dyDescent="0.35">
      <c r="B567" t="s">
        <v>350</v>
      </c>
      <c r="C567" s="16">
        <v>0.18421052631578899</v>
      </c>
      <c r="D567" s="16">
        <v>0.5</v>
      </c>
      <c r="E567" s="16">
        <v>0.375</v>
      </c>
      <c r="F567" s="16">
        <v>0</v>
      </c>
      <c r="G567" s="16">
        <v>0</v>
      </c>
      <c r="H567" s="16">
        <v>0.2</v>
      </c>
      <c r="I567" s="16"/>
      <c r="J567" s="16">
        <v>0.25</v>
      </c>
      <c r="K567" s="16">
        <v>0.11111111111111099</v>
      </c>
      <c r="L567" s="16"/>
      <c r="M567" s="16">
        <v>0.217391304347826</v>
      </c>
      <c r="N567" s="16">
        <v>0.16666666666666699</v>
      </c>
      <c r="O567" s="16">
        <v>0.11111111111111099</v>
      </c>
      <c r="P567" s="16" t="s">
        <v>80</v>
      </c>
      <c r="Q567" s="16"/>
      <c r="R567" s="16">
        <v>0.3125</v>
      </c>
      <c r="S567" s="16">
        <v>0</v>
      </c>
      <c r="T567" s="16">
        <v>0.2</v>
      </c>
      <c r="U567" s="16">
        <v>0</v>
      </c>
      <c r="V567" s="16"/>
      <c r="W567" s="16">
        <v>0</v>
      </c>
      <c r="X567" s="16">
        <v>0.28571428571428598</v>
      </c>
      <c r="Y567" s="16">
        <v>0.2</v>
      </c>
      <c r="Z567" s="16">
        <v>0</v>
      </c>
      <c r="AA567" s="16">
        <v>0.33333333333333298</v>
      </c>
      <c r="AB567" s="16">
        <v>0.33333333333333298</v>
      </c>
      <c r="AC567" s="16">
        <v>0</v>
      </c>
      <c r="AD567" s="16" t="s">
        <v>80</v>
      </c>
      <c r="AE567" s="16">
        <v>0</v>
      </c>
      <c r="AF567" s="16">
        <v>0.33333333333333298</v>
      </c>
      <c r="AG567" s="16" t="s">
        <v>80</v>
      </c>
      <c r="AH567" s="16" t="s">
        <v>80</v>
      </c>
      <c r="AI567" s="16"/>
      <c r="AJ567" s="16">
        <v>0</v>
      </c>
      <c r="AK567" s="16">
        <v>0.2</v>
      </c>
      <c r="AL567" s="16">
        <v>0.27272727272727298</v>
      </c>
      <c r="AM567" s="16">
        <v>0.11111111111111099</v>
      </c>
      <c r="AN567" s="16">
        <v>1</v>
      </c>
      <c r="AO567" s="16"/>
      <c r="AP567" s="16">
        <v>0.2</v>
      </c>
      <c r="AQ567" s="16">
        <v>0.14285714285714299</v>
      </c>
      <c r="AR567" s="16">
        <v>0</v>
      </c>
      <c r="AS567" s="16"/>
      <c r="AT567" s="16">
        <v>0.33333333333333298</v>
      </c>
      <c r="AU567" s="16">
        <v>0.13636363636363599</v>
      </c>
      <c r="AV567" s="16">
        <v>0</v>
      </c>
      <c r="AW567" s="16">
        <v>0</v>
      </c>
      <c r="AX567" s="16"/>
      <c r="AY567" s="16">
        <v>0.5</v>
      </c>
      <c r="AZ567" s="16">
        <v>0.16666666666666699</v>
      </c>
      <c r="BA567" s="16"/>
      <c r="BB567" s="16">
        <v>0</v>
      </c>
      <c r="BC567" s="16">
        <v>0.2</v>
      </c>
      <c r="BD567" s="16">
        <v>0.18518518518518501</v>
      </c>
      <c r="BE567" s="16">
        <v>0.2</v>
      </c>
      <c r="BF567" s="16"/>
      <c r="BG567" s="16">
        <v>0</v>
      </c>
      <c r="BH567" s="16">
        <v>0.21052631578947401</v>
      </c>
      <c r="BI567" s="16">
        <v>0.16666666666666699</v>
      </c>
      <c r="BJ567" s="16">
        <v>0</v>
      </c>
      <c r="BK567" s="16">
        <v>0.33333333333333298</v>
      </c>
      <c r="BL567" s="16" t="s">
        <v>80</v>
      </c>
    </row>
    <row r="568" spans="2:64" x14ac:dyDescent="0.35">
      <c r="B568" t="s">
        <v>351</v>
      </c>
      <c r="C568" s="16">
        <v>0.157894736842105</v>
      </c>
      <c r="D568" s="16">
        <v>0</v>
      </c>
      <c r="E568" s="16">
        <v>0.375</v>
      </c>
      <c r="F568" s="16">
        <v>0</v>
      </c>
      <c r="G568" s="16">
        <v>0.14285714285714299</v>
      </c>
      <c r="H568" s="16">
        <v>0.133333333333333</v>
      </c>
      <c r="I568" s="16"/>
      <c r="J568" s="16">
        <v>0.25</v>
      </c>
      <c r="K568" s="16">
        <v>5.5555555555555601E-2</v>
      </c>
      <c r="L568" s="16"/>
      <c r="M568" s="16">
        <v>0.217391304347826</v>
      </c>
      <c r="N568" s="16">
        <v>0.16666666666666699</v>
      </c>
      <c r="O568" s="16">
        <v>0</v>
      </c>
      <c r="P568" s="16" t="s">
        <v>80</v>
      </c>
      <c r="Q568" s="16"/>
      <c r="R568" s="16">
        <v>0.3125</v>
      </c>
      <c r="S568" s="16">
        <v>0</v>
      </c>
      <c r="T568" s="16">
        <v>0.1</v>
      </c>
      <c r="U568" s="16">
        <v>0</v>
      </c>
      <c r="V568" s="16"/>
      <c r="W568" s="16">
        <v>0</v>
      </c>
      <c r="X568" s="16">
        <v>0.14285714285714299</v>
      </c>
      <c r="Y568" s="16">
        <v>0.2</v>
      </c>
      <c r="Z568" s="16">
        <v>0</v>
      </c>
      <c r="AA568" s="16">
        <v>0</v>
      </c>
      <c r="AB568" s="16">
        <v>0.33333333333333298</v>
      </c>
      <c r="AC568" s="16">
        <v>0</v>
      </c>
      <c r="AD568" s="16" t="s">
        <v>80</v>
      </c>
      <c r="AE568" s="16">
        <v>0.5</v>
      </c>
      <c r="AF568" s="16">
        <v>0.33333333333333298</v>
      </c>
      <c r="AG568" s="16" t="s">
        <v>80</v>
      </c>
      <c r="AH568" s="16" t="s">
        <v>80</v>
      </c>
      <c r="AI568" s="16"/>
      <c r="AJ568" s="16">
        <v>0</v>
      </c>
      <c r="AK568" s="16">
        <v>0</v>
      </c>
      <c r="AL568" s="16">
        <v>0.36363636363636398</v>
      </c>
      <c r="AM568" s="16">
        <v>0.11111111111111099</v>
      </c>
      <c r="AN568" s="16">
        <v>0</v>
      </c>
      <c r="AO568" s="16"/>
      <c r="AP568" s="16">
        <v>0.16666666666666699</v>
      </c>
      <c r="AQ568" s="16">
        <v>0.14285714285714299</v>
      </c>
      <c r="AR568" s="16">
        <v>0</v>
      </c>
      <c r="AS568" s="16"/>
      <c r="AT568" s="16">
        <v>0.16666666666666699</v>
      </c>
      <c r="AU568" s="16">
        <v>0.13636363636363599</v>
      </c>
      <c r="AV568" s="16">
        <v>0.5</v>
      </c>
      <c r="AW568" s="16">
        <v>0</v>
      </c>
      <c r="AX568" s="16"/>
      <c r="AY568" s="16">
        <v>0</v>
      </c>
      <c r="AZ568" s="16">
        <v>0.16666666666666699</v>
      </c>
      <c r="BA568" s="16"/>
      <c r="BB568" s="16">
        <v>0</v>
      </c>
      <c r="BC568" s="16">
        <v>0.4</v>
      </c>
      <c r="BD568" s="16">
        <v>0.11111111111111099</v>
      </c>
      <c r="BE568" s="16">
        <v>0.2</v>
      </c>
      <c r="BF568" s="16"/>
      <c r="BG568" s="16">
        <v>0</v>
      </c>
      <c r="BH568" s="16">
        <v>5.2631578947368397E-2</v>
      </c>
      <c r="BI568" s="16">
        <v>0.33333333333333298</v>
      </c>
      <c r="BJ568" s="16">
        <v>0</v>
      </c>
      <c r="BK568" s="16">
        <v>0.33333333333333298</v>
      </c>
      <c r="BL568" s="16" t="s">
        <v>80</v>
      </c>
    </row>
    <row r="569" spans="2:64" x14ac:dyDescent="0.35">
      <c r="B569" t="s">
        <v>349</v>
      </c>
      <c r="C569" s="16">
        <v>0.157894736842105</v>
      </c>
      <c r="D569" s="16">
        <v>0.5</v>
      </c>
      <c r="E569" s="16">
        <v>0.125</v>
      </c>
      <c r="F569" s="16">
        <v>0</v>
      </c>
      <c r="G569" s="16">
        <v>0</v>
      </c>
      <c r="H569" s="16">
        <v>0.266666666666667</v>
      </c>
      <c r="I569" s="16"/>
      <c r="J569" s="16">
        <v>0.3</v>
      </c>
      <c r="K569" s="16">
        <v>0</v>
      </c>
      <c r="L569" s="16"/>
      <c r="M569" s="16">
        <v>0.217391304347826</v>
      </c>
      <c r="N569" s="16">
        <v>0.16666666666666699</v>
      </c>
      <c r="O569" s="16">
        <v>0</v>
      </c>
      <c r="P569" s="16" t="s">
        <v>80</v>
      </c>
      <c r="Q569" s="16"/>
      <c r="R569" s="16">
        <v>0.125</v>
      </c>
      <c r="S569" s="16">
        <v>0.1</v>
      </c>
      <c r="T569" s="16">
        <v>0.3</v>
      </c>
      <c r="U569" s="16">
        <v>0</v>
      </c>
      <c r="V569" s="16"/>
      <c r="W569" s="16">
        <v>0</v>
      </c>
      <c r="X569" s="16">
        <v>0.28571428571428598</v>
      </c>
      <c r="Y569" s="16">
        <v>0</v>
      </c>
      <c r="Z569" s="16">
        <v>0</v>
      </c>
      <c r="AA569" s="16">
        <v>0.33333333333333298</v>
      </c>
      <c r="AB569" s="16">
        <v>0</v>
      </c>
      <c r="AC569" s="16">
        <v>0.5</v>
      </c>
      <c r="AD569" s="16" t="s">
        <v>80</v>
      </c>
      <c r="AE569" s="16">
        <v>0</v>
      </c>
      <c r="AF569" s="16">
        <v>0</v>
      </c>
      <c r="AG569" s="16" t="s">
        <v>80</v>
      </c>
      <c r="AH569" s="16" t="s">
        <v>80</v>
      </c>
      <c r="AI569" s="16"/>
      <c r="AJ569" s="16">
        <v>0</v>
      </c>
      <c r="AK569" s="16">
        <v>0</v>
      </c>
      <c r="AL569" s="16">
        <v>9.0909090909090898E-2</v>
      </c>
      <c r="AM569" s="16">
        <v>0.33333333333333298</v>
      </c>
      <c r="AN569" s="16">
        <v>0</v>
      </c>
      <c r="AO569" s="16"/>
      <c r="AP569" s="16">
        <v>0.16666666666666699</v>
      </c>
      <c r="AQ569" s="16">
        <v>0.14285714285714299</v>
      </c>
      <c r="AR569" s="16">
        <v>0</v>
      </c>
      <c r="AS569" s="16"/>
      <c r="AT569" s="16">
        <v>8.3333333333333301E-2</v>
      </c>
      <c r="AU569" s="16">
        <v>0.22727272727272699</v>
      </c>
      <c r="AV569" s="16">
        <v>0</v>
      </c>
      <c r="AW569" s="16">
        <v>0</v>
      </c>
      <c r="AX569" s="16"/>
      <c r="AY569" s="16">
        <v>0</v>
      </c>
      <c r="AZ569" s="16">
        <v>0.16666666666666699</v>
      </c>
      <c r="BA569" s="16"/>
      <c r="BB569" s="16">
        <v>0</v>
      </c>
      <c r="BC569" s="16">
        <v>0.2</v>
      </c>
      <c r="BD569" s="16">
        <v>0.148148148148148</v>
      </c>
      <c r="BE569" s="16">
        <v>0.2</v>
      </c>
      <c r="BF569" s="16"/>
      <c r="BG569" s="16">
        <v>0</v>
      </c>
      <c r="BH569" s="16">
        <v>0.157894736842105</v>
      </c>
      <c r="BI569" s="16">
        <v>8.3333333333333301E-2</v>
      </c>
      <c r="BJ569" s="16">
        <v>1</v>
      </c>
      <c r="BK569" s="16">
        <v>0.33333333333333298</v>
      </c>
      <c r="BL569" s="16" t="s">
        <v>80</v>
      </c>
    </row>
    <row r="570" spans="2:64" x14ac:dyDescent="0.35">
      <c r="B570" t="s">
        <v>347</v>
      </c>
      <c r="C570" s="16">
        <v>5.2631578947368397E-2</v>
      </c>
      <c r="D570" s="16">
        <v>0.5</v>
      </c>
      <c r="E570" s="16">
        <v>0</v>
      </c>
      <c r="F570" s="16">
        <v>0.16666666666666699</v>
      </c>
      <c r="G570" s="16">
        <v>0</v>
      </c>
      <c r="H570" s="16">
        <v>0</v>
      </c>
      <c r="I570" s="16"/>
      <c r="J570" s="16">
        <v>0</v>
      </c>
      <c r="K570" s="16">
        <v>0.11111111111111099</v>
      </c>
      <c r="L570" s="16"/>
      <c r="M570" s="16">
        <v>4.3478260869565202E-2</v>
      </c>
      <c r="N570" s="16">
        <v>0</v>
      </c>
      <c r="O570" s="16">
        <v>0.11111111111111099</v>
      </c>
      <c r="P570" s="16" t="s">
        <v>80</v>
      </c>
      <c r="Q570" s="16"/>
      <c r="R570" s="16">
        <v>6.25E-2</v>
      </c>
      <c r="S570" s="16">
        <v>0</v>
      </c>
      <c r="T570" s="16">
        <v>0</v>
      </c>
      <c r="U570" s="16">
        <v>0.5</v>
      </c>
      <c r="V570" s="16"/>
      <c r="W570" s="16">
        <v>0</v>
      </c>
      <c r="X570" s="16">
        <v>0</v>
      </c>
      <c r="Y570" s="16">
        <v>0</v>
      </c>
      <c r="Z570" s="16">
        <v>0</v>
      </c>
      <c r="AA570" s="16">
        <v>0.16666666666666699</v>
      </c>
      <c r="AB570" s="16">
        <v>0.33333333333333298</v>
      </c>
      <c r="AC570" s="16">
        <v>0</v>
      </c>
      <c r="AD570" s="16" t="s">
        <v>80</v>
      </c>
      <c r="AE570" s="16">
        <v>0</v>
      </c>
      <c r="AF570" s="16">
        <v>0</v>
      </c>
      <c r="AG570" s="16" t="s">
        <v>80</v>
      </c>
      <c r="AH570" s="16" t="s">
        <v>80</v>
      </c>
      <c r="AI570" s="16"/>
      <c r="AJ570" s="16">
        <v>0</v>
      </c>
      <c r="AK570" s="16">
        <v>0.2</v>
      </c>
      <c r="AL570" s="16">
        <v>0</v>
      </c>
      <c r="AM570" s="16">
        <v>0</v>
      </c>
      <c r="AN570" s="16">
        <v>1</v>
      </c>
      <c r="AO570" s="16"/>
      <c r="AP570" s="16">
        <v>6.6666666666666693E-2</v>
      </c>
      <c r="AQ570" s="16">
        <v>0</v>
      </c>
      <c r="AR570" s="16">
        <v>0</v>
      </c>
      <c r="AS570" s="16"/>
      <c r="AT570" s="16">
        <v>0.16666666666666699</v>
      </c>
      <c r="AU570" s="16">
        <v>0</v>
      </c>
      <c r="AV570" s="16">
        <v>0</v>
      </c>
      <c r="AW570" s="16">
        <v>0</v>
      </c>
      <c r="AX570" s="16"/>
      <c r="AY570" s="16">
        <v>0.5</v>
      </c>
      <c r="AZ570" s="16">
        <v>2.7777777777777801E-2</v>
      </c>
      <c r="BA570" s="16"/>
      <c r="BB570" s="16">
        <v>0</v>
      </c>
      <c r="BC570" s="16">
        <v>0</v>
      </c>
      <c r="BD570" s="16">
        <v>7.4074074074074098E-2</v>
      </c>
      <c r="BE570" s="16">
        <v>0</v>
      </c>
      <c r="BF570" s="16"/>
      <c r="BG570" s="16">
        <v>0</v>
      </c>
      <c r="BH570" s="16">
        <v>5.2631578947368397E-2</v>
      </c>
      <c r="BI570" s="16">
        <v>0</v>
      </c>
      <c r="BJ570" s="16">
        <v>0</v>
      </c>
      <c r="BK570" s="16">
        <v>0.33333333333333298</v>
      </c>
      <c r="BL570" s="16" t="s">
        <v>80</v>
      </c>
    </row>
    <row r="571" spans="2:64" x14ac:dyDescent="0.35">
      <c r="B571" t="s">
        <v>159</v>
      </c>
      <c r="C571" s="16">
        <v>2.6315789473684199E-2</v>
      </c>
      <c r="D571" s="16">
        <v>0</v>
      </c>
      <c r="E571" s="16">
        <v>0.125</v>
      </c>
      <c r="F571" s="16">
        <v>0</v>
      </c>
      <c r="G571" s="16">
        <v>0</v>
      </c>
      <c r="H571" s="16">
        <v>0</v>
      </c>
      <c r="I571" s="16"/>
      <c r="J571" s="16">
        <v>0.05</v>
      </c>
      <c r="K571" s="16">
        <v>0</v>
      </c>
      <c r="L571" s="16"/>
      <c r="M571" s="16">
        <v>0</v>
      </c>
      <c r="N571" s="16">
        <v>0.16666666666666699</v>
      </c>
      <c r="O571" s="16">
        <v>0</v>
      </c>
      <c r="P571" s="16" t="s">
        <v>80</v>
      </c>
      <c r="Q571" s="16"/>
      <c r="R571" s="16">
        <v>6.25E-2</v>
      </c>
      <c r="S571" s="16">
        <v>0</v>
      </c>
      <c r="T571" s="16">
        <v>0</v>
      </c>
      <c r="U571" s="16">
        <v>0</v>
      </c>
      <c r="V571" s="16"/>
      <c r="W571" s="16">
        <v>0</v>
      </c>
      <c r="X571" s="16">
        <v>0</v>
      </c>
      <c r="Y571" s="16">
        <v>0</v>
      </c>
      <c r="Z571" s="16">
        <v>0</v>
      </c>
      <c r="AA571" s="16">
        <v>0</v>
      </c>
      <c r="AB571" s="16">
        <v>0</v>
      </c>
      <c r="AC571" s="16">
        <v>0</v>
      </c>
      <c r="AD571" s="16" t="s">
        <v>80</v>
      </c>
      <c r="AE571" s="16">
        <v>0.25</v>
      </c>
      <c r="AF571" s="16">
        <v>0</v>
      </c>
      <c r="AG571" s="16" t="s">
        <v>80</v>
      </c>
      <c r="AH571" s="16" t="s">
        <v>80</v>
      </c>
      <c r="AI571" s="16"/>
      <c r="AJ571" s="16">
        <v>0</v>
      </c>
      <c r="AK571" s="16">
        <v>0.2</v>
      </c>
      <c r="AL571" s="16">
        <v>0</v>
      </c>
      <c r="AM571" s="16">
        <v>0</v>
      </c>
      <c r="AN571" s="16">
        <v>0</v>
      </c>
      <c r="AO571" s="16"/>
      <c r="AP571" s="16">
        <v>3.3333333333333298E-2</v>
      </c>
      <c r="AQ571" s="16">
        <v>0</v>
      </c>
      <c r="AR571" s="16">
        <v>0</v>
      </c>
      <c r="AS571" s="16"/>
      <c r="AT571" s="16">
        <v>0</v>
      </c>
      <c r="AU571" s="16">
        <v>0</v>
      </c>
      <c r="AV571" s="16">
        <v>0</v>
      </c>
      <c r="AW571" s="16">
        <v>0.5</v>
      </c>
      <c r="AX571" s="16"/>
      <c r="AY571" s="16">
        <v>0</v>
      </c>
      <c r="AZ571" s="16">
        <v>2.7777777777777801E-2</v>
      </c>
      <c r="BA571" s="16"/>
      <c r="BB571" s="16">
        <v>0</v>
      </c>
      <c r="BC571" s="16">
        <v>0</v>
      </c>
      <c r="BD571" s="16">
        <v>0</v>
      </c>
      <c r="BE571" s="16">
        <v>0.2</v>
      </c>
      <c r="BF571" s="16"/>
      <c r="BG571" s="16">
        <v>0</v>
      </c>
      <c r="BH571" s="16">
        <v>0</v>
      </c>
      <c r="BI571" s="16">
        <v>8.3333333333333301E-2</v>
      </c>
      <c r="BJ571" s="16">
        <v>0</v>
      </c>
      <c r="BK571" s="16">
        <v>0</v>
      </c>
      <c r="BL571" s="16" t="s">
        <v>80</v>
      </c>
    </row>
    <row r="572" spans="2:64" x14ac:dyDescent="0.35">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row>
    <row r="573" spans="2:64" x14ac:dyDescent="0.35">
      <c r="B573" s="5" t="s">
        <v>369</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row>
    <row r="574" spans="2:64" x14ac:dyDescent="0.35">
      <c r="B574" s="23" t="s">
        <v>370</v>
      </c>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row>
    <row r="575" spans="2:64" x14ac:dyDescent="0.35">
      <c r="B575" t="s">
        <v>347</v>
      </c>
      <c r="C575" s="16">
        <v>0.66666666666666696</v>
      </c>
      <c r="D575" s="16">
        <v>0</v>
      </c>
      <c r="E575" s="16">
        <v>1</v>
      </c>
      <c r="F575" s="16">
        <v>0</v>
      </c>
      <c r="G575" s="16">
        <v>0.83333333333333304</v>
      </c>
      <c r="H575" s="16">
        <v>1</v>
      </c>
      <c r="I575" s="16"/>
      <c r="J575" s="16">
        <v>0.625</v>
      </c>
      <c r="K575" s="16">
        <v>0.75</v>
      </c>
      <c r="L575" s="16"/>
      <c r="M575" s="16">
        <v>0.72727272727272696</v>
      </c>
      <c r="N575" s="16" t="s">
        <v>80</v>
      </c>
      <c r="O575" s="16" t="s">
        <v>80</v>
      </c>
      <c r="P575" s="16">
        <v>0</v>
      </c>
      <c r="Q575" s="16"/>
      <c r="R575" s="16">
        <v>0.625</v>
      </c>
      <c r="S575" s="16">
        <v>1</v>
      </c>
      <c r="T575" s="16">
        <v>0.66666666666666696</v>
      </c>
      <c r="U575" s="16" t="s">
        <v>80</v>
      </c>
      <c r="V575" s="16"/>
      <c r="W575" s="16">
        <v>0</v>
      </c>
      <c r="X575" s="16">
        <v>1</v>
      </c>
      <c r="Y575" s="16">
        <v>0.5</v>
      </c>
      <c r="Z575" s="16" t="s">
        <v>80</v>
      </c>
      <c r="AA575" s="16">
        <v>1</v>
      </c>
      <c r="AB575" s="16" t="s">
        <v>80</v>
      </c>
      <c r="AC575" s="16">
        <v>0.33333333333333298</v>
      </c>
      <c r="AD575" s="16">
        <v>1</v>
      </c>
      <c r="AE575" s="16">
        <v>1</v>
      </c>
      <c r="AF575" s="16">
        <v>1</v>
      </c>
      <c r="AG575" s="16">
        <v>1</v>
      </c>
      <c r="AH575" s="16" t="s">
        <v>80</v>
      </c>
      <c r="AI575" s="16"/>
      <c r="AJ575" s="16">
        <v>0</v>
      </c>
      <c r="AK575" s="16" t="s">
        <v>80</v>
      </c>
      <c r="AL575" s="16">
        <v>0.75</v>
      </c>
      <c r="AM575" s="16">
        <v>0.5</v>
      </c>
      <c r="AN575" s="16">
        <v>1</v>
      </c>
      <c r="AO575" s="16"/>
      <c r="AP575" s="16">
        <v>0.625</v>
      </c>
      <c r="AQ575" s="16">
        <v>0.75</v>
      </c>
      <c r="AR575" s="16" t="s">
        <v>80</v>
      </c>
      <c r="AS575" s="16"/>
      <c r="AT575" s="16" t="s">
        <v>80</v>
      </c>
      <c r="AU575" s="16">
        <v>0.7</v>
      </c>
      <c r="AV575" s="16">
        <v>0.5</v>
      </c>
      <c r="AW575" s="16" t="s">
        <v>80</v>
      </c>
      <c r="AX575" s="16"/>
      <c r="AY575" s="16" t="s">
        <v>80</v>
      </c>
      <c r="AZ575" s="16">
        <v>0.66666666666666696</v>
      </c>
      <c r="BA575" s="16"/>
      <c r="BB575" s="16">
        <v>0.66666666666666696</v>
      </c>
      <c r="BC575" s="16">
        <v>1</v>
      </c>
      <c r="BD575" s="16">
        <v>0.83333333333333304</v>
      </c>
      <c r="BE575" s="16">
        <v>0</v>
      </c>
      <c r="BF575" s="16"/>
      <c r="BG575" s="16">
        <v>1</v>
      </c>
      <c r="BH575" s="16">
        <v>0.66666666666666696</v>
      </c>
      <c r="BI575" s="16">
        <v>0.5</v>
      </c>
      <c r="BJ575" s="16" t="s">
        <v>80</v>
      </c>
      <c r="BK575" s="16" t="s">
        <v>80</v>
      </c>
      <c r="BL575" s="16" t="s">
        <v>80</v>
      </c>
    </row>
    <row r="576" spans="2:64" x14ac:dyDescent="0.35">
      <c r="B576" t="s">
        <v>346</v>
      </c>
      <c r="C576" s="16">
        <v>0.33333333333333298</v>
      </c>
      <c r="D576" s="16">
        <v>0.5</v>
      </c>
      <c r="E576" s="16">
        <v>0.5</v>
      </c>
      <c r="F576" s="16">
        <v>1</v>
      </c>
      <c r="G576" s="16">
        <v>0.16666666666666699</v>
      </c>
      <c r="H576" s="16">
        <v>0</v>
      </c>
      <c r="I576" s="16"/>
      <c r="J576" s="16">
        <v>0.25</v>
      </c>
      <c r="K576" s="16">
        <v>0.5</v>
      </c>
      <c r="L576" s="16"/>
      <c r="M576" s="16">
        <v>0.36363636363636398</v>
      </c>
      <c r="N576" s="16" t="s">
        <v>80</v>
      </c>
      <c r="O576" s="16" t="s">
        <v>80</v>
      </c>
      <c r="P576" s="16">
        <v>0</v>
      </c>
      <c r="Q576" s="16"/>
      <c r="R576" s="16">
        <v>0.5</v>
      </c>
      <c r="S576" s="16">
        <v>0</v>
      </c>
      <c r="T576" s="16">
        <v>0</v>
      </c>
      <c r="U576" s="16" t="s">
        <v>80</v>
      </c>
      <c r="V576" s="16"/>
      <c r="W576" s="16">
        <v>1</v>
      </c>
      <c r="X576" s="16">
        <v>0</v>
      </c>
      <c r="Y576" s="16">
        <v>0.5</v>
      </c>
      <c r="Z576" s="16" t="s">
        <v>80</v>
      </c>
      <c r="AA576" s="16">
        <v>0</v>
      </c>
      <c r="AB576" s="16" t="s">
        <v>80</v>
      </c>
      <c r="AC576" s="16">
        <v>0.66666666666666696</v>
      </c>
      <c r="AD576" s="16">
        <v>0</v>
      </c>
      <c r="AE576" s="16">
        <v>0</v>
      </c>
      <c r="AF576" s="16">
        <v>0</v>
      </c>
      <c r="AG576" s="16">
        <v>0</v>
      </c>
      <c r="AH576" s="16" t="s">
        <v>80</v>
      </c>
      <c r="AI576" s="16"/>
      <c r="AJ576" s="16">
        <v>0</v>
      </c>
      <c r="AK576" s="16" t="s">
        <v>80</v>
      </c>
      <c r="AL576" s="16">
        <v>0.5</v>
      </c>
      <c r="AM576" s="16">
        <v>0.5</v>
      </c>
      <c r="AN576" s="16">
        <v>0</v>
      </c>
      <c r="AO576" s="16"/>
      <c r="AP576" s="16">
        <v>0.25</v>
      </c>
      <c r="AQ576" s="16">
        <v>0.5</v>
      </c>
      <c r="AR576" s="16" t="s">
        <v>80</v>
      </c>
      <c r="AS576" s="16"/>
      <c r="AT576" s="16" t="s">
        <v>80</v>
      </c>
      <c r="AU576" s="16">
        <v>0.2</v>
      </c>
      <c r="AV576" s="16">
        <v>1</v>
      </c>
      <c r="AW576" s="16" t="s">
        <v>80</v>
      </c>
      <c r="AX576" s="16"/>
      <c r="AY576" s="16" t="s">
        <v>80</v>
      </c>
      <c r="AZ576" s="16">
        <v>0.33333333333333298</v>
      </c>
      <c r="BA576" s="16"/>
      <c r="BB576" s="16">
        <v>0.66666666666666696</v>
      </c>
      <c r="BC576" s="16">
        <v>0</v>
      </c>
      <c r="BD576" s="16">
        <v>0.16666666666666699</v>
      </c>
      <c r="BE576" s="16">
        <v>0.5</v>
      </c>
      <c r="BF576" s="16"/>
      <c r="BG576" s="16">
        <v>0</v>
      </c>
      <c r="BH576" s="16">
        <v>0.33333333333333298</v>
      </c>
      <c r="BI576" s="16">
        <v>0.5</v>
      </c>
      <c r="BJ576" s="16" t="s">
        <v>80</v>
      </c>
      <c r="BK576" s="16" t="s">
        <v>80</v>
      </c>
      <c r="BL576" s="16" t="s">
        <v>80</v>
      </c>
    </row>
    <row r="577" spans="2:64" x14ac:dyDescent="0.35">
      <c r="B577" t="s">
        <v>348</v>
      </c>
      <c r="C577" s="16">
        <v>0.25</v>
      </c>
      <c r="D577" s="16">
        <v>0.5</v>
      </c>
      <c r="E577" s="16">
        <v>0.5</v>
      </c>
      <c r="F577" s="16">
        <v>1</v>
      </c>
      <c r="G577" s="16">
        <v>0</v>
      </c>
      <c r="H577" s="16">
        <v>0</v>
      </c>
      <c r="I577" s="16"/>
      <c r="J577" s="16">
        <v>0.25</v>
      </c>
      <c r="K577" s="16">
        <v>0.25</v>
      </c>
      <c r="L577" s="16"/>
      <c r="M577" s="16">
        <v>0.27272727272727298</v>
      </c>
      <c r="N577" s="16" t="s">
        <v>80</v>
      </c>
      <c r="O577" s="16" t="s">
        <v>80</v>
      </c>
      <c r="P577" s="16">
        <v>0</v>
      </c>
      <c r="Q577" s="16"/>
      <c r="R577" s="16">
        <v>0.375</v>
      </c>
      <c r="S577" s="16">
        <v>0</v>
      </c>
      <c r="T577" s="16">
        <v>0</v>
      </c>
      <c r="U577" s="16" t="s">
        <v>80</v>
      </c>
      <c r="V577" s="16"/>
      <c r="W577" s="16">
        <v>0</v>
      </c>
      <c r="X577" s="16">
        <v>0</v>
      </c>
      <c r="Y577" s="16">
        <v>0.5</v>
      </c>
      <c r="Z577" s="16" t="s">
        <v>80</v>
      </c>
      <c r="AA577" s="16">
        <v>0</v>
      </c>
      <c r="AB577" s="16" t="s">
        <v>80</v>
      </c>
      <c r="AC577" s="16">
        <v>0.33333333333333298</v>
      </c>
      <c r="AD577" s="16">
        <v>0</v>
      </c>
      <c r="AE577" s="16">
        <v>1</v>
      </c>
      <c r="AF577" s="16">
        <v>0</v>
      </c>
      <c r="AG577" s="16">
        <v>0</v>
      </c>
      <c r="AH577" s="16" t="s">
        <v>80</v>
      </c>
      <c r="AI577" s="16"/>
      <c r="AJ577" s="16">
        <v>0</v>
      </c>
      <c r="AK577" s="16" t="s">
        <v>80</v>
      </c>
      <c r="AL577" s="16">
        <v>0.25</v>
      </c>
      <c r="AM577" s="16">
        <v>0.5</v>
      </c>
      <c r="AN577" s="16">
        <v>0</v>
      </c>
      <c r="AO577" s="16"/>
      <c r="AP577" s="16">
        <v>0.375</v>
      </c>
      <c r="AQ577" s="16">
        <v>0</v>
      </c>
      <c r="AR577" s="16" t="s">
        <v>80</v>
      </c>
      <c r="AS577" s="16"/>
      <c r="AT577" s="16" t="s">
        <v>80</v>
      </c>
      <c r="AU577" s="16">
        <v>0.2</v>
      </c>
      <c r="AV577" s="16">
        <v>0.5</v>
      </c>
      <c r="AW577" s="16" t="s">
        <v>80</v>
      </c>
      <c r="AX577" s="16"/>
      <c r="AY577" s="16" t="s">
        <v>80</v>
      </c>
      <c r="AZ577" s="16">
        <v>0.25</v>
      </c>
      <c r="BA577" s="16"/>
      <c r="BB577" s="16">
        <v>0.33333333333333298</v>
      </c>
      <c r="BC577" s="16">
        <v>0</v>
      </c>
      <c r="BD577" s="16">
        <v>0</v>
      </c>
      <c r="BE577" s="16">
        <v>1</v>
      </c>
      <c r="BF577" s="16"/>
      <c r="BG577" s="16">
        <v>0</v>
      </c>
      <c r="BH577" s="16">
        <v>0.33333333333333298</v>
      </c>
      <c r="BI577" s="16">
        <v>0</v>
      </c>
      <c r="BJ577" s="16" t="s">
        <v>80</v>
      </c>
      <c r="BK577" s="16" t="s">
        <v>80</v>
      </c>
      <c r="BL577" s="16" t="s">
        <v>80</v>
      </c>
    </row>
    <row r="578" spans="2:64" x14ac:dyDescent="0.35">
      <c r="B578" t="s">
        <v>351</v>
      </c>
      <c r="C578" s="16">
        <v>0.16666666666666699</v>
      </c>
      <c r="D578" s="16">
        <v>0</v>
      </c>
      <c r="E578" s="16">
        <v>0</v>
      </c>
      <c r="F578" s="16">
        <v>1</v>
      </c>
      <c r="G578" s="16">
        <v>0.16666666666666699</v>
      </c>
      <c r="H578" s="16">
        <v>0</v>
      </c>
      <c r="I578" s="16"/>
      <c r="J578" s="16">
        <v>0.25</v>
      </c>
      <c r="K578" s="16">
        <v>0</v>
      </c>
      <c r="L578" s="16"/>
      <c r="M578" s="16">
        <v>0.18181818181818199</v>
      </c>
      <c r="N578" s="16" t="s">
        <v>80</v>
      </c>
      <c r="O578" s="16" t="s">
        <v>80</v>
      </c>
      <c r="P578" s="16">
        <v>0</v>
      </c>
      <c r="Q578" s="16"/>
      <c r="R578" s="16">
        <v>0.125</v>
      </c>
      <c r="S578" s="16">
        <v>0</v>
      </c>
      <c r="T578" s="16">
        <v>0.33333333333333298</v>
      </c>
      <c r="U578" s="16" t="s">
        <v>80</v>
      </c>
      <c r="V578" s="16"/>
      <c r="W578" s="16">
        <v>0</v>
      </c>
      <c r="X578" s="16">
        <v>1</v>
      </c>
      <c r="Y578" s="16">
        <v>0</v>
      </c>
      <c r="Z578" s="16" t="s">
        <v>80</v>
      </c>
      <c r="AA578" s="16">
        <v>0</v>
      </c>
      <c r="AB578" s="16" t="s">
        <v>80</v>
      </c>
      <c r="AC578" s="16">
        <v>0.33333333333333298</v>
      </c>
      <c r="AD578" s="16">
        <v>0</v>
      </c>
      <c r="AE578" s="16">
        <v>0</v>
      </c>
      <c r="AF578" s="16">
        <v>0</v>
      </c>
      <c r="AG578" s="16">
        <v>0</v>
      </c>
      <c r="AH578" s="16" t="s">
        <v>80</v>
      </c>
      <c r="AI578" s="16"/>
      <c r="AJ578" s="16">
        <v>0</v>
      </c>
      <c r="AK578" s="16" t="s">
        <v>80</v>
      </c>
      <c r="AL578" s="16">
        <v>0.25</v>
      </c>
      <c r="AM578" s="16">
        <v>0</v>
      </c>
      <c r="AN578" s="16">
        <v>0</v>
      </c>
      <c r="AO578" s="16"/>
      <c r="AP578" s="16">
        <v>0.25</v>
      </c>
      <c r="AQ578" s="16">
        <v>0</v>
      </c>
      <c r="AR578" s="16" t="s">
        <v>80</v>
      </c>
      <c r="AS578" s="16"/>
      <c r="AT578" s="16" t="s">
        <v>80</v>
      </c>
      <c r="AU578" s="16">
        <v>0.1</v>
      </c>
      <c r="AV578" s="16">
        <v>0.5</v>
      </c>
      <c r="AW578" s="16" t="s">
        <v>80</v>
      </c>
      <c r="AX578" s="16"/>
      <c r="AY578" s="16" t="s">
        <v>80</v>
      </c>
      <c r="AZ578" s="16">
        <v>0.16666666666666699</v>
      </c>
      <c r="BA578" s="16"/>
      <c r="BB578" s="16">
        <v>0</v>
      </c>
      <c r="BC578" s="16">
        <v>0</v>
      </c>
      <c r="BD578" s="16">
        <v>0.16666666666666699</v>
      </c>
      <c r="BE578" s="16">
        <v>0.5</v>
      </c>
      <c r="BF578" s="16"/>
      <c r="BG578" s="16">
        <v>0</v>
      </c>
      <c r="BH578" s="16">
        <v>0.22222222222222199</v>
      </c>
      <c r="BI578" s="16">
        <v>0</v>
      </c>
      <c r="BJ578" s="16" t="s">
        <v>80</v>
      </c>
      <c r="BK578" s="16" t="s">
        <v>80</v>
      </c>
      <c r="BL578" s="16" t="s">
        <v>80</v>
      </c>
    </row>
    <row r="579" spans="2:64" x14ac:dyDescent="0.35">
      <c r="B579" t="s">
        <v>352</v>
      </c>
      <c r="C579" s="16">
        <v>0.16666666666666699</v>
      </c>
      <c r="D579" s="16">
        <v>0.5</v>
      </c>
      <c r="E579" s="16">
        <v>0.5</v>
      </c>
      <c r="F579" s="16">
        <v>0</v>
      </c>
      <c r="G579" s="16">
        <v>0</v>
      </c>
      <c r="H579" s="16">
        <v>0</v>
      </c>
      <c r="I579" s="16"/>
      <c r="J579" s="16">
        <v>0.125</v>
      </c>
      <c r="K579" s="16">
        <v>0.25</v>
      </c>
      <c r="L579" s="16"/>
      <c r="M579" s="16">
        <v>0.18181818181818199</v>
      </c>
      <c r="N579" s="16" t="s">
        <v>80</v>
      </c>
      <c r="O579" s="16" t="s">
        <v>80</v>
      </c>
      <c r="P579" s="16">
        <v>0</v>
      </c>
      <c r="Q579" s="16"/>
      <c r="R579" s="16">
        <v>0.25</v>
      </c>
      <c r="S579" s="16">
        <v>0</v>
      </c>
      <c r="T579" s="16">
        <v>0</v>
      </c>
      <c r="U579" s="16" t="s">
        <v>80</v>
      </c>
      <c r="V579" s="16"/>
      <c r="W579" s="16">
        <v>0</v>
      </c>
      <c r="X579" s="16">
        <v>0</v>
      </c>
      <c r="Y579" s="16">
        <v>1</v>
      </c>
      <c r="Z579" s="16" t="s">
        <v>80</v>
      </c>
      <c r="AA579" s="16">
        <v>0</v>
      </c>
      <c r="AB579" s="16" t="s">
        <v>80</v>
      </c>
      <c r="AC579" s="16">
        <v>0</v>
      </c>
      <c r="AD579" s="16">
        <v>0</v>
      </c>
      <c r="AE579" s="16">
        <v>0</v>
      </c>
      <c r="AF579" s="16">
        <v>0</v>
      </c>
      <c r="AG579" s="16">
        <v>0</v>
      </c>
      <c r="AH579" s="16" t="s">
        <v>80</v>
      </c>
      <c r="AI579" s="16"/>
      <c r="AJ579" s="16">
        <v>0</v>
      </c>
      <c r="AK579" s="16" t="s">
        <v>80</v>
      </c>
      <c r="AL579" s="16">
        <v>0.25</v>
      </c>
      <c r="AM579" s="16">
        <v>0.25</v>
      </c>
      <c r="AN579" s="16">
        <v>0</v>
      </c>
      <c r="AO579" s="16"/>
      <c r="AP579" s="16">
        <v>0.125</v>
      </c>
      <c r="AQ579" s="16">
        <v>0.25</v>
      </c>
      <c r="AR579" s="16" t="s">
        <v>80</v>
      </c>
      <c r="AS579" s="16"/>
      <c r="AT579" s="16" t="s">
        <v>80</v>
      </c>
      <c r="AU579" s="16">
        <v>0.2</v>
      </c>
      <c r="AV579" s="16">
        <v>0</v>
      </c>
      <c r="AW579" s="16" t="s">
        <v>80</v>
      </c>
      <c r="AX579" s="16"/>
      <c r="AY579" s="16" t="s">
        <v>80</v>
      </c>
      <c r="AZ579" s="16">
        <v>0.16666666666666699</v>
      </c>
      <c r="BA579" s="16"/>
      <c r="BB579" s="16">
        <v>0.33333333333333298</v>
      </c>
      <c r="BC579" s="16">
        <v>0</v>
      </c>
      <c r="BD579" s="16">
        <v>0</v>
      </c>
      <c r="BE579" s="16">
        <v>0.5</v>
      </c>
      <c r="BF579" s="16"/>
      <c r="BG579" s="16">
        <v>0</v>
      </c>
      <c r="BH579" s="16">
        <v>0.22222222222222199</v>
      </c>
      <c r="BI579" s="16">
        <v>0</v>
      </c>
      <c r="BJ579" s="16" t="s">
        <v>80</v>
      </c>
      <c r="BK579" s="16" t="s">
        <v>80</v>
      </c>
      <c r="BL579" s="16" t="s">
        <v>80</v>
      </c>
    </row>
    <row r="580" spans="2:64" x14ac:dyDescent="0.35">
      <c r="B580" t="s">
        <v>350</v>
      </c>
      <c r="C580" s="16">
        <v>8.3333333333333301E-2</v>
      </c>
      <c r="D580" s="16">
        <v>0</v>
      </c>
      <c r="E580" s="16">
        <v>0</v>
      </c>
      <c r="F580" s="16">
        <v>1</v>
      </c>
      <c r="G580" s="16">
        <v>0</v>
      </c>
      <c r="H580" s="16">
        <v>0</v>
      </c>
      <c r="I580" s="16"/>
      <c r="J580" s="16">
        <v>0.125</v>
      </c>
      <c r="K580" s="16">
        <v>0</v>
      </c>
      <c r="L580" s="16"/>
      <c r="M580" s="16">
        <v>9.0909090909090898E-2</v>
      </c>
      <c r="N580" s="16" t="s">
        <v>80</v>
      </c>
      <c r="O580" s="16" t="s">
        <v>80</v>
      </c>
      <c r="P580" s="16">
        <v>0</v>
      </c>
      <c r="Q580" s="16"/>
      <c r="R580" s="16">
        <v>0.125</v>
      </c>
      <c r="S580" s="16">
        <v>0</v>
      </c>
      <c r="T580" s="16">
        <v>0</v>
      </c>
      <c r="U580" s="16" t="s">
        <v>80</v>
      </c>
      <c r="V580" s="16"/>
      <c r="W580" s="16">
        <v>0</v>
      </c>
      <c r="X580" s="16">
        <v>0</v>
      </c>
      <c r="Y580" s="16">
        <v>0</v>
      </c>
      <c r="Z580" s="16" t="s">
        <v>80</v>
      </c>
      <c r="AA580" s="16">
        <v>0</v>
      </c>
      <c r="AB580" s="16" t="s">
        <v>80</v>
      </c>
      <c r="AC580" s="16">
        <v>0.33333333333333298</v>
      </c>
      <c r="AD580" s="16">
        <v>0</v>
      </c>
      <c r="AE580" s="16">
        <v>0</v>
      </c>
      <c r="AF580" s="16">
        <v>0</v>
      </c>
      <c r="AG580" s="16">
        <v>0</v>
      </c>
      <c r="AH580" s="16" t="s">
        <v>80</v>
      </c>
      <c r="AI580" s="16"/>
      <c r="AJ580" s="16">
        <v>0</v>
      </c>
      <c r="AK580" s="16" t="s">
        <v>80</v>
      </c>
      <c r="AL580" s="16">
        <v>0.25</v>
      </c>
      <c r="AM580" s="16">
        <v>0</v>
      </c>
      <c r="AN580" s="16">
        <v>0</v>
      </c>
      <c r="AO580" s="16"/>
      <c r="AP580" s="16">
        <v>0.125</v>
      </c>
      <c r="AQ580" s="16">
        <v>0</v>
      </c>
      <c r="AR580" s="16" t="s">
        <v>80</v>
      </c>
      <c r="AS580" s="16"/>
      <c r="AT580" s="16" t="s">
        <v>80</v>
      </c>
      <c r="AU580" s="16">
        <v>0</v>
      </c>
      <c r="AV580" s="16">
        <v>0.5</v>
      </c>
      <c r="AW580" s="16" t="s">
        <v>80</v>
      </c>
      <c r="AX580" s="16"/>
      <c r="AY580" s="16" t="s">
        <v>80</v>
      </c>
      <c r="AZ580" s="16">
        <v>8.3333333333333301E-2</v>
      </c>
      <c r="BA580" s="16"/>
      <c r="BB580" s="16">
        <v>0</v>
      </c>
      <c r="BC580" s="16">
        <v>0</v>
      </c>
      <c r="BD580" s="16">
        <v>0</v>
      </c>
      <c r="BE580" s="16">
        <v>0.5</v>
      </c>
      <c r="BF580" s="16"/>
      <c r="BG580" s="16">
        <v>0</v>
      </c>
      <c r="BH580" s="16">
        <v>0.11111111111111099</v>
      </c>
      <c r="BI580" s="16">
        <v>0</v>
      </c>
      <c r="BJ580" s="16" t="s">
        <v>80</v>
      </c>
      <c r="BK580" s="16" t="s">
        <v>80</v>
      </c>
      <c r="BL580" s="16" t="s">
        <v>80</v>
      </c>
    </row>
    <row r="581" spans="2:64" x14ac:dyDescent="0.35">
      <c r="B581" t="s">
        <v>349</v>
      </c>
      <c r="C581" s="16">
        <v>8.3333333333333301E-2</v>
      </c>
      <c r="D581" s="16">
        <v>0</v>
      </c>
      <c r="E581" s="16">
        <v>0.5</v>
      </c>
      <c r="F581" s="16">
        <v>0</v>
      </c>
      <c r="G581" s="16">
        <v>0</v>
      </c>
      <c r="H581" s="16">
        <v>0</v>
      </c>
      <c r="I581" s="16"/>
      <c r="J581" s="16">
        <v>0</v>
      </c>
      <c r="K581" s="16">
        <v>0.25</v>
      </c>
      <c r="L581" s="16"/>
      <c r="M581" s="16">
        <v>9.0909090909090898E-2</v>
      </c>
      <c r="N581" s="16" t="s">
        <v>80</v>
      </c>
      <c r="O581" s="16" t="s">
        <v>80</v>
      </c>
      <c r="P581" s="16">
        <v>0</v>
      </c>
      <c r="Q581" s="16"/>
      <c r="R581" s="16">
        <v>0.125</v>
      </c>
      <c r="S581" s="16">
        <v>0</v>
      </c>
      <c r="T581" s="16">
        <v>0</v>
      </c>
      <c r="U581" s="16" t="s">
        <v>80</v>
      </c>
      <c r="V581" s="16"/>
      <c r="W581" s="16">
        <v>0</v>
      </c>
      <c r="X581" s="16">
        <v>0</v>
      </c>
      <c r="Y581" s="16">
        <v>0</v>
      </c>
      <c r="Z581" s="16" t="s">
        <v>80</v>
      </c>
      <c r="AA581" s="16">
        <v>0</v>
      </c>
      <c r="AB581" s="16" t="s">
        <v>80</v>
      </c>
      <c r="AC581" s="16">
        <v>0</v>
      </c>
      <c r="AD581" s="16">
        <v>0</v>
      </c>
      <c r="AE581" s="16">
        <v>1</v>
      </c>
      <c r="AF581" s="16">
        <v>0</v>
      </c>
      <c r="AG581" s="16">
        <v>0</v>
      </c>
      <c r="AH581" s="16" t="s">
        <v>80</v>
      </c>
      <c r="AI581" s="16"/>
      <c r="AJ581" s="16">
        <v>0</v>
      </c>
      <c r="AK581" s="16" t="s">
        <v>80</v>
      </c>
      <c r="AL581" s="16">
        <v>0</v>
      </c>
      <c r="AM581" s="16">
        <v>0.25</v>
      </c>
      <c r="AN581" s="16">
        <v>0</v>
      </c>
      <c r="AO581" s="16"/>
      <c r="AP581" s="16">
        <v>0.125</v>
      </c>
      <c r="AQ581" s="16">
        <v>0</v>
      </c>
      <c r="AR581" s="16" t="s">
        <v>80</v>
      </c>
      <c r="AS581" s="16"/>
      <c r="AT581" s="16" t="s">
        <v>80</v>
      </c>
      <c r="AU581" s="16">
        <v>0.1</v>
      </c>
      <c r="AV581" s="16">
        <v>0</v>
      </c>
      <c r="AW581" s="16" t="s">
        <v>80</v>
      </c>
      <c r="AX581" s="16"/>
      <c r="AY581" s="16" t="s">
        <v>80</v>
      </c>
      <c r="AZ581" s="16">
        <v>8.3333333333333301E-2</v>
      </c>
      <c r="BA581" s="16"/>
      <c r="BB581" s="16">
        <v>0.33333333333333298</v>
      </c>
      <c r="BC581" s="16">
        <v>0</v>
      </c>
      <c r="BD581" s="16">
        <v>0</v>
      </c>
      <c r="BE581" s="16">
        <v>0</v>
      </c>
      <c r="BF581" s="16"/>
      <c r="BG581" s="16">
        <v>0</v>
      </c>
      <c r="BH581" s="16">
        <v>0.11111111111111099</v>
      </c>
      <c r="BI581" s="16">
        <v>0</v>
      </c>
      <c r="BJ581" s="16" t="s">
        <v>80</v>
      </c>
      <c r="BK581" s="16" t="s">
        <v>80</v>
      </c>
      <c r="BL581" s="16" t="s">
        <v>80</v>
      </c>
    </row>
    <row r="582" spans="2:64" x14ac:dyDescent="0.35">
      <c r="B582" t="s">
        <v>184</v>
      </c>
      <c r="C582" s="16">
        <v>8.3333333333333301E-2</v>
      </c>
      <c r="D582" s="16">
        <v>0</v>
      </c>
      <c r="E582" s="16">
        <v>0</v>
      </c>
      <c r="F582" s="16">
        <v>0</v>
      </c>
      <c r="G582" s="16">
        <v>0.16666666666666699</v>
      </c>
      <c r="H582" s="16">
        <v>0</v>
      </c>
      <c r="I582" s="16"/>
      <c r="J582" s="16">
        <v>0.125</v>
      </c>
      <c r="K582" s="16">
        <v>0</v>
      </c>
      <c r="L582" s="16"/>
      <c r="M582" s="16">
        <v>0</v>
      </c>
      <c r="N582" s="16" t="s">
        <v>80</v>
      </c>
      <c r="O582" s="16" t="s">
        <v>80</v>
      </c>
      <c r="P582" s="16">
        <v>1</v>
      </c>
      <c r="Q582" s="16"/>
      <c r="R582" s="16">
        <v>0</v>
      </c>
      <c r="S582" s="16">
        <v>0</v>
      </c>
      <c r="T582" s="16">
        <v>0.33333333333333298</v>
      </c>
      <c r="U582" s="16" t="s">
        <v>80</v>
      </c>
      <c r="V582" s="16"/>
      <c r="W582" s="16">
        <v>0</v>
      </c>
      <c r="X582" s="16">
        <v>0</v>
      </c>
      <c r="Y582" s="16">
        <v>0</v>
      </c>
      <c r="Z582" s="16" t="s">
        <v>80</v>
      </c>
      <c r="AA582" s="16">
        <v>0</v>
      </c>
      <c r="AB582" s="16" t="s">
        <v>80</v>
      </c>
      <c r="AC582" s="16">
        <v>0.33333333333333298</v>
      </c>
      <c r="AD582" s="16">
        <v>0</v>
      </c>
      <c r="AE582" s="16">
        <v>0</v>
      </c>
      <c r="AF582" s="16">
        <v>0</v>
      </c>
      <c r="AG582" s="16">
        <v>0</v>
      </c>
      <c r="AH582" s="16" t="s">
        <v>80</v>
      </c>
      <c r="AI582" s="16"/>
      <c r="AJ582" s="16">
        <v>1</v>
      </c>
      <c r="AK582" s="16" t="s">
        <v>80</v>
      </c>
      <c r="AL582" s="16">
        <v>0</v>
      </c>
      <c r="AM582" s="16">
        <v>0</v>
      </c>
      <c r="AN582" s="16">
        <v>0</v>
      </c>
      <c r="AO582" s="16"/>
      <c r="AP582" s="16">
        <v>0.125</v>
      </c>
      <c r="AQ582" s="16">
        <v>0</v>
      </c>
      <c r="AR582" s="16" t="s">
        <v>80</v>
      </c>
      <c r="AS582" s="16"/>
      <c r="AT582" s="16" t="s">
        <v>80</v>
      </c>
      <c r="AU582" s="16">
        <v>0.1</v>
      </c>
      <c r="AV582" s="16">
        <v>0</v>
      </c>
      <c r="AW582" s="16" t="s">
        <v>80</v>
      </c>
      <c r="AX582" s="16"/>
      <c r="AY582" s="16" t="s">
        <v>80</v>
      </c>
      <c r="AZ582" s="16">
        <v>8.3333333333333301E-2</v>
      </c>
      <c r="BA582" s="16"/>
      <c r="BB582" s="16">
        <v>0</v>
      </c>
      <c r="BC582" s="16">
        <v>0</v>
      </c>
      <c r="BD582" s="16">
        <v>0.16666666666666699</v>
      </c>
      <c r="BE582" s="16">
        <v>0</v>
      </c>
      <c r="BF582" s="16"/>
      <c r="BG582" s="16">
        <v>0</v>
      </c>
      <c r="BH582" s="16">
        <v>0.11111111111111099</v>
      </c>
      <c r="BI582" s="16">
        <v>0</v>
      </c>
      <c r="BJ582" s="16" t="s">
        <v>80</v>
      </c>
      <c r="BK582" s="16" t="s">
        <v>80</v>
      </c>
      <c r="BL582" s="16" t="s">
        <v>80</v>
      </c>
    </row>
    <row r="583" spans="2:64" x14ac:dyDescent="0.35">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row>
    <row r="584" spans="2:64" x14ac:dyDescent="0.35">
      <c r="B584" s="5" t="s">
        <v>371</v>
      </c>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row>
    <row r="585" spans="2:64" x14ac:dyDescent="0.35">
      <c r="B585" s="23" t="s">
        <v>372</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row>
    <row r="586" spans="2:64" x14ac:dyDescent="0.35">
      <c r="B586" t="s">
        <v>346</v>
      </c>
      <c r="C586" s="16">
        <v>0.85714285714285698</v>
      </c>
      <c r="D586" s="16">
        <v>0.5</v>
      </c>
      <c r="E586" s="16">
        <v>1</v>
      </c>
      <c r="F586" s="16">
        <v>1</v>
      </c>
      <c r="G586" s="16">
        <v>1</v>
      </c>
      <c r="H586" s="16">
        <v>1</v>
      </c>
      <c r="I586" s="16"/>
      <c r="J586" s="16">
        <v>0.85714285714285698</v>
      </c>
      <c r="K586" s="16" t="s">
        <v>80</v>
      </c>
      <c r="L586" s="16"/>
      <c r="M586" s="16">
        <v>0.83333333333333304</v>
      </c>
      <c r="N586" s="16" t="s">
        <v>80</v>
      </c>
      <c r="O586" s="16">
        <v>1</v>
      </c>
      <c r="P586" s="16" t="s">
        <v>80</v>
      </c>
      <c r="Q586" s="16"/>
      <c r="R586" s="16">
        <v>0.83333333333333304</v>
      </c>
      <c r="S586" s="16">
        <v>1</v>
      </c>
      <c r="T586" s="16" t="s">
        <v>80</v>
      </c>
      <c r="U586" s="16" t="s">
        <v>80</v>
      </c>
      <c r="V586" s="16"/>
      <c r="W586" s="16">
        <v>1</v>
      </c>
      <c r="X586" s="16">
        <v>1</v>
      </c>
      <c r="Y586" s="16">
        <v>1</v>
      </c>
      <c r="Z586" s="16">
        <v>0</v>
      </c>
      <c r="AA586" s="16" t="s">
        <v>80</v>
      </c>
      <c r="AB586" s="16">
        <v>1</v>
      </c>
      <c r="AC586" s="16" t="s">
        <v>80</v>
      </c>
      <c r="AD586" s="16">
        <v>1</v>
      </c>
      <c r="AE586" s="16" t="s">
        <v>80</v>
      </c>
      <c r="AF586" s="16" t="s">
        <v>80</v>
      </c>
      <c r="AG586" s="16" t="s">
        <v>80</v>
      </c>
      <c r="AH586" s="16" t="s">
        <v>80</v>
      </c>
      <c r="AI586" s="16"/>
      <c r="AJ586" s="16">
        <v>1</v>
      </c>
      <c r="AK586" s="16" t="s">
        <v>80</v>
      </c>
      <c r="AL586" s="16">
        <v>1</v>
      </c>
      <c r="AM586" s="16">
        <v>1</v>
      </c>
      <c r="AN586" s="16">
        <v>0</v>
      </c>
      <c r="AO586" s="16"/>
      <c r="AP586" s="16">
        <v>1</v>
      </c>
      <c r="AQ586" s="16">
        <v>0.66666666666666696</v>
      </c>
      <c r="AR586" s="16">
        <v>1</v>
      </c>
      <c r="AS586" s="16"/>
      <c r="AT586" s="16">
        <v>1</v>
      </c>
      <c r="AU586" s="16">
        <v>1</v>
      </c>
      <c r="AV586" s="16">
        <v>0</v>
      </c>
      <c r="AW586" s="16" t="s">
        <v>80</v>
      </c>
      <c r="AX586" s="16"/>
      <c r="AY586" s="16">
        <v>1</v>
      </c>
      <c r="AZ586" s="16">
        <v>0.8</v>
      </c>
      <c r="BA586" s="16"/>
      <c r="BB586" s="16" t="s">
        <v>80</v>
      </c>
      <c r="BC586" s="16">
        <v>1</v>
      </c>
      <c r="BD586" s="16">
        <v>0.83333333333333304</v>
      </c>
      <c r="BE586" s="16" t="s">
        <v>80</v>
      </c>
      <c r="BF586" s="16"/>
      <c r="BG586" s="16" t="s">
        <v>80</v>
      </c>
      <c r="BH586" s="16">
        <v>1</v>
      </c>
      <c r="BI586" s="16">
        <v>0.5</v>
      </c>
      <c r="BJ586" s="16" t="s">
        <v>80</v>
      </c>
      <c r="BK586" s="16" t="s">
        <v>80</v>
      </c>
      <c r="BL586" s="16" t="s">
        <v>80</v>
      </c>
    </row>
    <row r="587" spans="2:64" x14ac:dyDescent="0.35">
      <c r="B587" t="s">
        <v>350</v>
      </c>
      <c r="C587" s="16">
        <v>0.28571428571428598</v>
      </c>
      <c r="D587" s="16">
        <v>0.5</v>
      </c>
      <c r="E587" s="16">
        <v>0.5</v>
      </c>
      <c r="F587" s="16">
        <v>0</v>
      </c>
      <c r="G587" s="16">
        <v>0</v>
      </c>
      <c r="H587" s="16">
        <v>0</v>
      </c>
      <c r="I587" s="16"/>
      <c r="J587" s="16">
        <v>0.28571428571428598</v>
      </c>
      <c r="K587" s="16" t="s">
        <v>80</v>
      </c>
      <c r="L587" s="16"/>
      <c r="M587" s="16">
        <v>0.33333333333333298</v>
      </c>
      <c r="N587" s="16" t="s">
        <v>80</v>
      </c>
      <c r="O587" s="16">
        <v>0</v>
      </c>
      <c r="P587" s="16" t="s">
        <v>80</v>
      </c>
      <c r="Q587" s="16"/>
      <c r="R587" s="16">
        <v>0.33333333333333298</v>
      </c>
      <c r="S587" s="16">
        <v>0</v>
      </c>
      <c r="T587" s="16" t="s">
        <v>80</v>
      </c>
      <c r="U587" s="16" t="s">
        <v>80</v>
      </c>
      <c r="V587" s="16"/>
      <c r="W587" s="16">
        <v>0</v>
      </c>
      <c r="X587" s="16">
        <v>0</v>
      </c>
      <c r="Y587" s="16">
        <v>0</v>
      </c>
      <c r="Z587" s="16">
        <v>1</v>
      </c>
      <c r="AA587" s="16" t="s">
        <v>80</v>
      </c>
      <c r="AB587" s="16">
        <v>1</v>
      </c>
      <c r="AC587" s="16" t="s">
        <v>80</v>
      </c>
      <c r="AD587" s="16">
        <v>0</v>
      </c>
      <c r="AE587" s="16" t="s">
        <v>80</v>
      </c>
      <c r="AF587" s="16" t="s">
        <v>80</v>
      </c>
      <c r="AG587" s="16" t="s">
        <v>80</v>
      </c>
      <c r="AH587" s="16" t="s">
        <v>80</v>
      </c>
      <c r="AI587" s="16"/>
      <c r="AJ587" s="16">
        <v>0</v>
      </c>
      <c r="AK587" s="16" t="s">
        <v>80</v>
      </c>
      <c r="AL587" s="16">
        <v>0</v>
      </c>
      <c r="AM587" s="16">
        <v>1</v>
      </c>
      <c r="AN587" s="16">
        <v>1</v>
      </c>
      <c r="AO587" s="16"/>
      <c r="AP587" s="16">
        <v>0.33333333333333298</v>
      </c>
      <c r="AQ587" s="16">
        <v>0.33333333333333298</v>
      </c>
      <c r="AR587" s="16">
        <v>0</v>
      </c>
      <c r="AS587" s="16"/>
      <c r="AT587" s="16">
        <v>0.33333333333333298</v>
      </c>
      <c r="AU587" s="16">
        <v>0</v>
      </c>
      <c r="AV587" s="16">
        <v>1</v>
      </c>
      <c r="AW587" s="16" t="s">
        <v>80</v>
      </c>
      <c r="AX587" s="16"/>
      <c r="AY587" s="16">
        <v>0</v>
      </c>
      <c r="AZ587" s="16">
        <v>0.4</v>
      </c>
      <c r="BA587" s="16"/>
      <c r="BB587" s="16" t="s">
        <v>80</v>
      </c>
      <c r="BC587" s="16">
        <v>0</v>
      </c>
      <c r="BD587" s="16">
        <v>0.33333333333333298</v>
      </c>
      <c r="BE587" s="16" t="s">
        <v>80</v>
      </c>
      <c r="BF587" s="16"/>
      <c r="BG587" s="16" t="s">
        <v>80</v>
      </c>
      <c r="BH587" s="16">
        <v>0.2</v>
      </c>
      <c r="BI587" s="16">
        <v>0.5</v>
      </c>
      <c r="BJ587" s="16" t="s">
        <v>80</v>
      </c>
      <c r="BK587" s="16" t="s">
        <v>80</v>
      </c>
      <c r="BL587" s="16" t="s">
        <v>80</v>
      </c>
    </row>
    <row r="588" spans="2:64" x14ac:dyDescent="0.35">
      <c r="B588" t="s">
        <v>351</v>
      </c>
      <c r="C588" s="16">
        <v>0.28571428571428598</v>
      </c>
      <c r="D588" s="16">
        <v>0</v>
      </c>
      <c r="E588" s="16">
        <v>0.5</v>
      </c>
      <c r="F588" s="16">
        <v>0</v>
      </c>
      <c r="G588" s="16">
        <v>1</v>
      </c>
      <c r="H588" s="16">
        <v>0</v>
      </c>
      <c r="I588" s="16"/>
      <c r="J588" s="16">
        <v>0.28571428571428598</v>
      </c>
      <c r="K588" s="16" t="s">
        <v>80</v>
      </c>
      <c r="L588" s="16"/>
      <c r="M588" s="16">
        <v>0.33333333333333298</v>
      </c>
      <c r="N588" s="16" t="s">
        <v>80</v>
      </c>
      <c r="O588" s="16">
        <v>0</v>
      </c>
      <c r="P588" s="16" t="s">
        <v>80</v>
      </c>
      <c r="Q588" s="16"/>
      <c r="R588" s="16">
        <v>0.33333333333333298</v>
      </c>
      <c r="S588" s="16">
        <v>0</v>
      </c>
      <c r="T588" s="16" t="s">
        <v>80</v>
      </c>
      <c r="U588" s="16" t="s">
        <v>80</v>
      </c>
      <c r="V588" s="16"/>
      <c r="W588" s="16">
        <v>0</v>
      </c>
      <c r="X588" s="16">
        <v>0</v>
      </c>
      <c r="Y588" s="16">
        <v>0</v>
      </c>
      <c r="Z588" s="16">
        <v>0</v>
      </c>
      <c r="AA588" s="16" t="s">
        <v>80</v>
      </c>
      <c r="AB588" s="16">
        <v>1</v>
      </c>
      <c r="AC588" s="16" t="s">
        <v>80</v>
      </c>
      <c r="AD588" s="16">
        <v>1</v>
      </c>
      <c r="AE588" s="16" t="s">
        <v>80</v>
      </c>
      <c r="AF588" s="16" t="s">
        <v>80</v>
      </c>
      <c r="AG588" s="16" t="s">
        <v>80</v>
      </c>
      <c r="AH588" s="16" t="s">
        <v>80</v>
      </c>
      <c r="AI588" s="16"/>
      <c r="AJ588" s="16">
        <v>0</v>
      </c>
      <c r="AK588" s="16" t="s">
        <v>80</v>
      </c>
      <c r="AL588" s="16">
        <v>0</v>
      </c>
      <c r="AM588" s="16">
        <v>1</v>
      </c>
      <c r="AN588" s="16">
        <v>0</v>
      </c>
      <c r="AO588" s="16"/>
      <c r="AP588" s="16">
        <v>0.33333333333333298</v>
      </c>
      <c r="AQ588" s="16">
        <v>0.33333333333333298</v>
      </c>
      <c r="AR588" s="16">
        <v>0</v>
      </c>
      <c r="AS588" s="16"/>
      <c r="AT588" s="16">
        <v>0.66666666666666696</v>
      </c>
      <c r="AU588" s="16">
        <v>0</v>
      </c>
      <c r="AV588" s="16">
        <v>0</v>
      </c>
      <c r="AW588" s="16" t="s">
        <v>80</v>
      </c>
      <c r="AX588" s="16"/>
      <c r="AY588" s="16">
        <v>0.5</v>
      </c>
      <c r="AZ588" s="16">
        <v>0.2</v>
      </c>
      <c r="BA588" s="16"/>
      <c r="BB588" s="16" t="s">
        <v>80</v>
      </c>
      <c r="BC588" s="16">
        <v>0</v>
      </c>
      <c r="BD588" s="16">
        <v>0.33333333333333298</v>
      </c>
      <c r="BE588" s="16" t="s">
        <v>80</v>
      </c>
      <c r="BF588" s="16"/>
      <c r="BG588" s="16" t="s">
        <v>80</v>
      </c>
      <c r="BH588" s="16">
        <v>0.4</v>
      </c>
      <c r="BI588" s="16">
        <v>0</v>
      </c>
      <c r="BJ588" s="16" t="s">
        <v>80</v>
      </c>
      <c r="BK588" s="16" t="s">
        <v>80</v>
      </c>
      <c r="BL588" s="16" t="s">
        <v>80</v>
      </c>
    </row>
    <row r="589" spans="2:64" x14ac:dyDescent="0.35">
      <c r="B589" t="s">
        <v>349</v>
      </c>
      <c r="C589" s="16">
        <v>0.14285714285714299</v>
      </c>
      <c r="D589" s="16">
        <v>0.5</v>
      </c>
      <c r="E589" s="16">
        <v>0</v>
      </c>
      <c r="F589" s="16">
        <v>0</v>
      </c>
      <c r="G589" s="16">
        <v>0</v>
      </c>
      <c r="H589" s="16">
        <v>0</v>
      </c>
      <c r="I589" s="16"/>
      <c r="J589" s="16">
        <v>0.14285714285714299</v>
      </c>
      <c r="K589" s="16" t="s">
        <v>80</v>
      </c>
      <c r="L589" s="16"/>
      <c r="M589" s="16">
        <v>0.16666666666666699</v>
      </c>
      <c r="N589" s="16" t="s">
        <v>80</v>
      </c>
      <c r="O589" s="16">
        <v>0</v>
      </c>
      <c r="P589" s="16" t="s">
        <v>80</v>
      </c>
      <c r="Q589" s="16"/>
      <c r="R589" s="16">
        <v>0.16666666666666699</v>
      </c>
      <c r="S589" s="16">
        <v>0</v>
      </c>
      <c r="T589" s="16" t="s">
        <v>80</v>
      </c>
      <c r="U589" s="16" t="s">
        <v>80</v>
      </c>
      <c r="V589" s="16"/>
      <c r="W589" s="16">
        <v>0.5</v>
      </c>
      <c r="X589" s="16">
        <v>0</v>
      </c>
      <c r="Y589" s="16">
        <v>0</v>
      </c>
      <c r="Z589" s="16">
        <v>0</v>
      </c>
      <c r="AA589" s="16" t="s">
        <v>80</v>
      </c>
      <c r="AB589" s="16">
        <v>0</v>
      </c>
      <c r="AC589" s="16" t="s">
        <v>80</v>
      </c>
      <c r="AD589" s="16">
        <v>0</v>
      </c>
      <c r="AE589" s="16" t="s">
        <v>80</v>
      </c>
      <c r="AF589" s="16" t="s">
        <v>80</v>
      </c>
      <c r="AG589" s="16" t="s">
        <v>80</v>
      </c>
      <c r="AH589" s="16" t="s">
        <v>80</v>
      </c>
      <c r="AI589" s="16"/>
      <c r="AJ589" s="16">
        <v>0</v>
      </c>
      <c r="AK589" s="16" t="s">
        <v>80</v>
      </c>
      <c r="AL589" s="16">
        <v>0.5</v>
      </c>
      <c r="AM589" s="16">
        <v>0</v>
      </c>
      <c r="AN589" s="16">
        <v>0</v>
      </c>
      <c r="AO589" s="16"/>
      <c r="AP589" s="16">
        <v>0.33333333333333298</v>
      </c>
      <c r="AQ589" s="16">
        <v>0</v>
      </c>
      <c r="AR589" s="16">
        <v>0</v>
      </c>
      <c r="AS589" s="16"/>
      <c r="AT589" s="16">
        <v>0</v>
      </c>
      <c r="AU589" s="16">
        <v>0.33333333333333298</v>
      </c>
      <c r="AV589" s="16">
        <v>0</v>
      </c>
      <c r="AW589" s="16" t="s">
        <v>80</v>
      </c>
      <c r="AX589" s="16"/>
      <c r="AY589" s="16">
        <v>0</v>
      </c>
      <c r="AZ589" s="16">
        <v>0.2</v>
      </c>
      <c r="BA589" s="16"/>
      <c r="BB589" s="16" t="s">
        <v>80</v>
      </c>
      <c r="BC589" s="16">
        <v>0</v>
      </c>
      <c r="BD589" s="16">
        <v>0.16666666666666699</v>
      </c>
      <c r="BE589" s="16" t="s">
        <v>80</v>
      </c>
      <c r="BF589" s="16"/>
      <c r="BG589" s="16" t="s">
        <v>80</v>
      </c>
      <c r="BH589" s="16">
        <v>0.2</v>
      </c>
      <c r="BI589" s="16">
        <v>0</v>
      </c>
      <c r="BJ589" s="16" t="s">
        <v>80</v>
      </c>
      <c r="BK589" s="16" t="s">
        <v>80</v>
      </c>
      <c r="BL589" s="16" t="s">
        <v>80</v>
      </c>
    </row>
    <row r="590" spans="2:64" x14ac:dyDescent="0.35">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row>
    <row r="591" spans="2:64" x14ac:dyDescent="0.35">
      <c r="B591" s="5" t="s">
        <v>384</v>
      </c>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row>
    <row r="592" spans="2:64" x14ac:dyDescent="0.35">
      <c r="B592" s="23" t="s">
        <v>97</v>
      </c>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row>
    <row r="593" spans="2:64" x14ac:dyDescent="0.35">
      <c r="B593" t="s">
        <v>124</v>
      </c>
      <c r="C593" s="16">
        <v>0.190944881889764</v>
      </c>
      <c r="D593" s="16">
        <v>0.41379310344827602</v>
      </c>
      <c r="E593" s="16">
        <v>0.375</v>
      </c>
      <c r="F593" s="16">
        <v>0.24468085106383</v>
      </c>
      <c r="G593" s="16">
        <v>0.11656441717791401</v>
      </c>
      <c r="H593" s="16">
        <v>0.120253164556962</v>
      </c>
      <c r="I593" s="16"/>
      <c r="J593" s="16">
        <v>0.188811188811189</v>
      </c>
      <c r="K593" s="16">
        <v>0.194570135746606</v>
      </c>
      <c r="L593" s="16"/>
      <c r="M593" s="16">
        <v>0.18421052631578899</v>
      </c>
      <c r="N593" s="16">
        <v>0.2</v>
      </c>
      <c r="O593" s="16">
        <v>0.15</v>
      </c>
      <c r="P593" s="16">
        <v>0.3</v>
      </c>
      <c r="Q593" s="16"/>
      <c r="R593" s="16">
        <v>0.23599999999999999</v>
      </c>
      <c r="S593" s="16">
        <v>0.209876543209877</v>
      </c>
      <c r="T593" s="16">
        <v>0.11764705882352899</v>
      </c>
      <c r="U593" s="16">
        <v>0.125</v>
      </c>
      <c r="V593" s="16"/>
      <c r="W593" s="16">
        <v>0.27027027027027001</v>
      </c>
      <c r="X593" s="16">
        <v>0.185567010309278</v>
      </c>
      <c r="Y593" s="16">
        <v>0.269230769230769</v>
      </c>
      <c r="Z593" s="16">
        <v>8.6956521739130405E-2</v>
      </c>
      <c r="AA593" s="16">
        <v>0.21621621621621601</v>
      </c>
      <c r="AB593" s="16">
        <v>0.16326530612244899</v>
      </c>
      <c r="AC593" s="16">
        <v>0.16326530612244899</v>
      </c>
      <c r="AD593" s="16">
        <v>0.27777777777777801</v>
      </c>
      <c r="AE593" s="16">
        <v>0.17142857142857101</v>
      </c>
      <c r="AF593" s="16">
        <v>7.1428571428571397E-2</v>
      </c>
      <c r="AG593" s="16">
        <v>0.2</v>
      </c>
      <c r="AH593" s="16">
        <v>0</v>
      </c>
      <c r="AI593" s="16"/>
      <c r="AJ593" s="16">
        <v>0.104477611940299</v>
      </c>
      <c r="AK593" s="16">
        <v>0.16</v>
      </c>
      <c r="AL593" s="16">
        <v>0.21839080459770099</v>
      </c>
      <c r="AM593" s="16">
        <v>0.170212765957447</v>
      </c>
      <c r="AN593" s="16">
        <v>0.296296296296296</v>
      </c>
      <c r="AO593" s="16"/>
      <c r="AP593" s="16">
        <v>0.19060773480663001</v>
      </c>
      <c r="AQ593" s="16">
        <v>0.192</v>
      </c>
      <c r="AR593" s="16">
        <v>0.19047619047618999</v>
      </c>
      <c r="AS593" s="16"/>
      <c r="AT593" s="16">
        <v>0.234848484848485</v>
      </c>
      <c r="AU593" s="16">
        <v>0.14469453376205799</v>
      </c>
      <c r="AV593" s="16">
        <v>0.35555555555555601</v>
      </c>
      <c r="AW593" s="16">
        <v>0.25</v>
      </c>
      <c r="AX593" s="16"/>
      <c r="AY593" s="16">
        <v>0.24324324324324301</v>
      </c>
      <c r="AZ593" s="16">
        <v>0.186836518046709</v>
      </c>
      <c r="BA593" s="16"/>
      <c r="BB593" s="16">
        <v>0.38888888888888901</v>
      </c>
      <c r="BC593" s="16">
        <v>0.25</v>
      </c>
      <c r="BD593" s="16">
        <v>0.15576323987538901</v>
      </c>
      <c r="BE593" s="16">
        <v>0.17910447761194001</v>
      </c>
      <c r="BF593" s="16"/>
      <c r="BG593" s="16">
        <v>8.0645161290322606E-2</v>
      </c>
      <c r="BH593" s="16">
        <v>0.19591836734693899</v>
      </c>
      <c r="BI593" s="16">
        <v>0.222972972972973</v>
      </c>
      <c r="BJ593" s="16">
        <v>0.30434782608695699</v>
      </c>
      <c r="BK593" s="16">
        <v>0.148148148148148</v>
      </c>
      <c r="BL593" s="16">
        <v>0</v>
      </c>
    </row>
    <row r="594" spans="2:64" x14ac:dyDescent="0.35">
      <c r="B594" t="s">
        <v>125</v>
      </c>
      <c r="C594" s="16">
        <v>0.78937007874015797</v>
      </c>
      <c r="D594" s="16">
        <v>0.58620689655172398</v>
      </c>
      <c r="E594" s="16">
        <v>0.625</v>
      </c>
      <c r="F594" s="16">
        <v>0.72340425531914898</v>
      </c>
      <c r="G594" s="16">
        <v>0.86503067484662599</v>
      </c>
      <c r="H594" s="16">
        <v>0.854430379746835</v>
      </c>
      <c r="I594" s="16"/>
      <c r="J594" s="16">
        <v>0.79370629370629397</v>
      </c>
      <c r="K594" s="16">
        <v>0.78280542986425306</v>
      </c>
      <c r="L594" s="16"/>
      <c r="M594" s="16">
        <v>0.79605263157894701</v>
      </c>
      <c r="N594" s="16">
        <v>0.78</v>
      </c>
      <c r="O594" s="16">
        <v>0.81666666666666698</v>
      </c>
      <c r="P594" s="16">
        <v>0.7</v>
      </c>
      <c r="Q594" s="16"/>
      <c r="R594" s="16">
        <v>0.74</v>
      </c>
      <c r="S594" s="16">
        <v>0.77777777777777801</v>
      </c>
      <c r="T594" s="16">
        <v>0.86274509803921595</v>
      </c>
      <c r="U594" s="16">
        <v>0.875</v>
      </c>
      <c r="V594" s="16"/>
      <c r="W594" s="16">
        <v>0.71621621621621601</v>
      </c>
      <c r="X594" s="16">
        <v>0.80412371134020599</v>
      </c>
      <c r="Y594" s="16">
        <v>0.67307692307692302</v>
      </c>
      <c r="Z594" s="16">
        <v>0.91304347826086996</v>
      </c>
      <c r="AA594" s="16">
        <v>0.75675675675675702</v>
      </c>
      <c r="AB594" s="16">
        <v>0.79591836734693899</v>
      </c>
      <c r="AC594" s="16">
        <v>0.83673469387755095</v>
      </c>
      <c r="AD594" s="16">
        <v>0.72222222222222199</v>
      </c>
      <c r="AE594" s="16">
        <v>0.8</v>
      </c>
      <c r="AF594" s="16">
        <v>0.89285714285714302</v>
      </c>
      <c r="AG594" s="16">
        <v>0.8</v>
      </c>
      <c r="AH594" s="16">
        <v>1</v>
      </c>
      <c r="AI594" s="16"/>
      <c r="AJ594" s="16">
        <v>0.89552238805970197</v>
      </c>
      <c r="AK594" s="16">
        <v>0.78666666666666696</v>
      </c>
      <c r="AL594" s="16">
        <v>0.77011494252873602</v>
      </c>
      <c r="AM594" s="16">
        <v>0.80851063829787195</v>
      </c>
      <c r="AN594" s="16">
        <v>0.70370370370370405</v>
      </c>
      <c r="AO594" s="16"/>
      <c r="AP594" s="16">
        <v>0.78729281767955805</v>
      </c>
      <c r="AQ594" s="16">
        <v>0.79200000000000004</v>
      </c>
      <c r="AR594" s="16">
        <v>0.80952380952380998</v>
      </c>
      <c r="AS594" s="16"/>
      <c r="AT594" s="16">
        <v>0.75757575757575801</v>
      </c>
      <c r="AU594" s="16">
        <v>0.84565916398713803</v>
      </c>
      <c r="AV594" s="16">
        <v>0.57777777777777795</v>
      </c>
      <c r="AW594" s="16">
        <v>0.6</v>
      </c>
      <c r="AX594" s="16"/>
      <c r="AY594" s="16">
        <v>0.67567567567567599</v>
      </c>
      <c r="AZ594" s="16">
        <v>0.79830148619957497</v>
      </c>
      <c r="BA594" s="16"/>
      <c r="BB594" s="16">
        <v>0.58333333333333304</v>
      </c>
      <c r="BC594" s="16">
        <v>0.72619047619047605</v>
      </c>
      <c r="BD594" s="16">
        <v>0.83489096573208699</v>
      </c>
      <c r="BE594" s="16">
        <v>0.76119402985074602</v>
      </c>
      <c r="BF594" s="16"/>
      <c r="BG594" s="16">
        <v>0.88709677419354804</v>
      </c>
      <c r="BH594" s="16">
        <v>0.787755102040816</v>
      </c>
      <c r="BI594" s="16">
        <v>0.77027027027026995</v>
      </c>
      <c r="BJ594" s="16">
        <v>0.69565217391304301</v>
      </c>
      <c r="BK594" s="16">
        <v>0.77777777777777801</v>
      </c>
      <c r="BL594" s="16">
        <v>0.66666666666666696</v>
      </c>
    </row>
    <row r="595" spans="2:64" x14ac:dyDescent="0.35">
      <c r="B595" t="s">
        <v>119</v>
      </c>
      <c r="C595" s="16">
        <v>1.9685039370078702E-2</v>
      </c>
      <c r="D595" s="16">
        <v>0</v>
      </c>
      <c r="E595" s="16">
        <v>0</v>
      </c>
      <c r="F595" s="16">
        <v>3.1914893617021302E-2</v>
      </c>
      <c r="G595" s="16">
        <v>1.84049079754601E-2</v>
      </c>
      <c r="H595" s="16">
        <v>2.53164556962025E-2</v>
      </c>
      <c r="I595" s="16"/>
      <c r="J595" s="16">
        <v>1.7482517482517501E-2</v>
      </c>
      <c r="K595" s="16">
        <v>2.2624434389140299E-2</v>
      </c>
      <c r="L595" s="16"/>
      <c r="M595" s="16">
        <v>1.9736842105263198E-2</v>
      </c>
      <c r="N595" s="16">
        <v>0.02</v>
      </c>
      <c r="O595" s="16">
        <v>3.3333333333333298E-2</v>
      </c>
      <c r="P595" s="16">
        <v>0</v>
      </c>
      <c r="Q595" s="16"/>
      <c r="R595" s="16">
        <v>2.4E-2</v>
      </c>
      <c r="S595" s="16">
        <v>1.2345679012345699E-2</v>
      </c>
      <c r="T595" s="16">
        <v>1.9607843137254902E-2</v>
      </c>
      <c r="U595" s="16">
        <v>0</v>
      </c>
      <c r="V595" s="16"/>
      <c r="W595" s="16">
        <v>1.35135135135135E-2</v>
      </c>
      <c r="X595" s="16">
        <v>1.03092783505155E-2</v>
      </c>
      <c r="Y595" s="16">
        <v>5.7692307692307702E-2</v>
      </c>
      <c r="Z595" s="16">
        <v>0</v>
      </c>
      <c r="AA595" s="16">
        <v>2.7027027027027001E-2</v>
      </c>
      <c r="AB595" s="16">
        <v>4.08163265306122E-2</v>
      </c>
      <c r="AC595" s="16">
        <v>0</v>
      </c>
      <c r="AD595" s="16">
        <v>0</v>
      </c>
      <c r="AE595" s="16">
        <v>2.8571428571428598E-2</v>
      </c>
      <c r="AF595" s="16">
        <v>3.5714285714285698E-2</v>
      </c>
      <c r="AG595" s="16">
        <v>0</v>
      </c>
      <c r="AH595" s="16">
        <v>0</v>
      </c>
      <c r="AI595" s="16"/>
      <c r="AJ595" s="16">
        <v>0</v>
      </c>
      <c r="AK595" s="16">
        <v>5.3333333333333302E-2</v>
      </c>
      <c r="AL595" s="16">
        <v>1.1494252873563199E-2</v>
      </c>
      <c r="AM595" s="16">
        <v>2.1276595744680899E-2</v>
      </c>
      <c r="AN595" s="16">
        <v>0</v>
      </c>
      <c r="AO595" s="16"/>
      <c r="AP595" s="16">
        <v>2.2099447513812199E-2</v>
      </c>
      <c r="AQ595" s="16">
        <v>1.6E-2</v>
      </c>
      <c r="AR595" s="16">
        <v>0</v>
      </c>
      <c r="AS595" s="16"/>
      <c r="AT595" s="16">
        <v>7.5757575757575803E-3</v>
      </c>
      <c r="AU595" s="16">
        <v>9.6463022508038593E-3</v>
      </c>
      <c r="AV595" s="16">
        <v>6.6666666666666693E-2</v>
      </c>
      <c r="AW595" s="16">
        <v>0.15</v>
      </c>
      <c r="AX595" s="16"/>
      <c r="AY595" s="16">
        <v>8.1081081081081099E-2</v>
      </c>
      <c r="AZ595" s="16">
        <v>1.4861995753715501E-2</v>
      </c>
      <c r="BA595" s="16"/>
      <c r="BB595" s="16">
        <v>2.7777777777777801E-2</v>
      </c>
      <c r="BC595" s="16">
        <v>2.3809523809523801E-2</v>
      </c>
      <c r="BD595" s="16">
        <v>9.3457943925233603E-3</v>
      </c>
      <c r="BE595" s="16">
        <v>5.9701492537313397E-2</v>
      </c>
      <c r="BF595" s="16"/>
      <c r="BG595" s="16">
        <v>3.2258064516128997E-2</v>
      </c>
      <c r="BH595" s="16">
        <v>1.6326530612244899E-2</v>
      </c>
      <c r="BI595" s="16">
        <v>6.7567567567567597E-3</v>
      </c>
      <c r="BJ595" s="16">
        <v>0</v>
      </c>
      <c r="BK595" s="16">
        <v>7.4074074074074098E-2</v>
      </c>
      <c r="BL595" s="16">
        <v>0.33333333333333298</v>
      </c>
    </row>
    <row r="596" spans="2:64" x14ac:dyDescent="0.35">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row>
    <row r="597" spans="2:64" x14ac:dyDescent="0.35">
      <c r="B597" s="5" t="s">
        <v>385</v>
      </c>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row>
    <row r="598" spans="2:64" x14ac:dyDescent="0.35">
      <c r="B598" s="23" t="s">
        <v>97</v>
      </c>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row>
    <row r="599" spans="2:64" x14ac:dyDescent="0.35">
      <c r="B599" t="s">
        <v>124</v>
      </c>
      <c r="C599" s="16">
        <v>0.114173228346457</v>
      </c>
      <c r="D599" s="16">
        <v>0.37931034482758602</v>
      </c>
      <c r="E599" s="16">
        <v>0.1875</v>
      </c>
      <c r="F599" s="16">
        <v>0.12765957446808501</v>
      </c>
      <c r="G599" s="16">
        <v>7.9754601226993904E-2</v>
      </c>
      <c r="H599" s="16">
        <v>6.3291139240506306E-2</v>
      </c>
      <c r="I599" s="16"/>
      <c r="J599" s="16">
        <v>0.108391608391608</v>
      </c>
      <c r="K599" s="16">
        <v>0.122171945701357</v>
      </c>
      <c r="L599" s="16"/>
      <c r="M599" s="16">
        <v>9.2105263157894704E-2</v>
      </c>
      <c r="N599" s="16">
        <v>0.12</v>
      </c>
      <c r="O599" s="16">
        <v>0.15</v>
      </c>
      <c r="P599" s="16">
        <v>0.17499999999999999</v>
      </c>
      <c r="Q599" s="16"/>
      <c r="R599" s="16">
        <v>0.17199999999999999</v>
      </c>
      <c r="S599" s="16">
        <v>8.6419753086419707E-2</v>
      </c>
      <c r="T599" s="16">
        <v>3.2679738562091498E-2</v>
      </c>
      <c r="U599" s="16">
        <v>0.125</v>
      </c>
      <c r="V599" s="16"/>
      <c r="W599" s="16">
        <v>0.20270270270270299</v>
      </c>
      <c r="X599" s="16">
        <v>0.11340206185567001</v>
      </c>
      <c r="Y599" s="16">
        <v>0.17307692307692299</v>
      </c>
      <c r="Z599" s="16">
        <v>6.5217391304347797E-2</v>
      </c>
      <c r="AA599" s="16">
        <v>0.135135135135135</v>
      </c>
      <c r="AB599" s="16">
        <v>0.102040816326531</v>
      </c>
      <c r="AC599" s="16">
        <v>8.1632653061224497E-2</v>
      </c>
      <c r="AD599" s="16">
        <v>0</v>
      </c>
      <c r="AE599" s="16">
        <v>5.7142857142857099E-2</v>
      </c>
      <c r="AF599" s="16">
        <v>0</v>
      </c>
      <c r="AG599" s="16">
        <v>0.2</v>
      </c>
      <c r="AH599" s="16">
        <v>0</v>
      </c>
      <c r="AI599" s="16"/>
      <c r="AJ599" s="16">
        <v>8.9552238805970102E-2</v>
      </c>
      <c r="AK599" s="16">
        <v>0.12</v>
      </c>
      <c r="AL599" s="16">
        <v>0.114942528735632</v>
      </c>
      <c r="AM599" s="16">
        <v>0.13829787234042601</v>
      </c>
      <c r="AN599" s="16">
        <v>0.11111111111111099</v>
      </c>
      <c r="AO599" s="16"/>
      <c r="AP599" s="16">
        <v>0.10773480662983401</v>
      </c>
      <c r="AQ599" s="16">
        <v>0.13600000000000001</v>
      </c>
      <c r="AR599" s="16">
        <v>9.5238095238095205E-2</v>
      </c>
      <c r="AS599" s="16"/>
      <c r="AT599" s="16">
        <v>0.14393939393939401</v>
      </c>
      <c r="AU599" s="16">
        <v>7.3954983922829606E-2</v>
      </c>
      <c r="AV599" s="16">
        <v>0.28888888888888897</v>
      </c>
      <c r="AW599" s="16">
        <v>0.15</v>
      </c>
      <c r="AX599" s="16"/>
      <c r="AY599" s="16">
        <v>0.27027027027027001</v>
      </c>
      <c r="AZ599" s="16">
        <v>0.101910828025478</v>
      </c>
      <c r="BA599" s="16"/>
      <c r="BB599" s="16">
        <v>0.47222222222222199</v>
      </c>
      <c r="BC599" s="16">
        <v>0.107142857142857</v>
      </c>
      <c r="BD599" s="16">
        <v>8.0996884735202501E-2</v>
      </c>
      <c r="BE599" s="16">
        <v>8.9552238805970102E-2</v>
      </c>
      <c r="BF599" s="16"/>
      <c r="BG599" s="16">
        <v>0.112903225806452</v>
      </c>
      <c r="BH599" s="16">
        <v>0.130612244897959</v>
      </c>
      <c r="BI599" s="16">
        <v>9.45945945945946E-2</v>
      </c>
      <c r="BJ599" s="16">
        <v>4.3478260869565202E-2</v>
      </c>
      <c r="BK599" s="16">
        <v>0.148148148148148</v>
      </c>
      <c r="BL599" s="16">
        <v>0</v>
      </c>
    </row>
    <row r="600" spans="2:64" x14ac:dyDescent="0.35">
      <c r="B600" t="s">
        <v>125</v>
      </c>
      <c r="C600" s="16">
        <v>0.87204724409448797</v>
      </c>
      <c r="D600" s="16">
        <v>0.62068965517241403</v>
      </c>
      <c r="E600" s="16">
        <v>0.796875</v>
      </c>
      <c r="F600" s="16">
        <v>0.87234042553191504</v>
      </c>
      <c r="G600" s="16">
        <v>0.90184049079754602</v>
      </c>
      <c r="H600" s="16">
        <v>0.917721518987342</v>
      </c>
      <c r="I600" s="16"/>
      <c r="J600" s="16">
        <v>0.88111888111888104</v>
      </c>
      <c r="K600" s="16">
        <v>0.85972850678733004</v>
      </c>
      <c r="L600" s="16"/>
      <c r="M600" s="16">
        <v>0.90131578947368396</v>
      </c>
      <c r="N600" s="16">
        <v>0.85</v>
      </c>
      <c r="O600" s="16">
        <v>0.81666666666666698</v>
      </c>
      <c r="P600" s="16">
        <v>0.82499999999999996</v>
      </c>
      <c r="Q600" s="16"/>
      <c r="R600" s="16">
        <v>0.81599999999999995</v>
      </c>
      <c r="S600" s="16">
        <v>0.88888888888888895</v>
      </c>
      <c r="T600" s="16">
        <v>0.95424836601307195</v>
      </c>
      <c r="U600" s="16">
        <v>0.875</v>
      </c>
      <c r="V600" s="16"/>
      <c r="W600" s="16">
        <v>0.77027027027026995</v>
      </c>
      <c r="X600" s="16">
        <v>0.88659793814432997</v>
      </c>
      <c r="Y600" s="16">
        <v>0.78846153846153799</v>
      </c>
      <c r="Z600" s="16">
        <v>0.934782608695652</v>
      </c>
      <c r="AA600" s="16">
        <v>0.86486486486486502</v>
      </c>
      <c r="AB600" s="16">
        <v>0.85714285714285698</v>
      </c>
      <c r="AC600" s="16">
        <v>0.91836734693877597</v>
      </c>
      <c r="AD600" s="16">
        <v>0.94444444444444398</v>
      </c>
      <c r="AE600" s="16">
        <v>0.94285714285714295</v>
      </c>
      <c r="AF600" s="16">
        <v>1</v>
      </c>
      <c r="AG600" s="16">
        <v>0.8</v>
      </c>
      <c r="AH600" s="16">
        <v>1</v>
      </c>
      <c r="AI600" s="16"/>
      <c r="AJ600" s="16">
        <v>0.91044776119403004</v>
      </c>
      <c r="AK600" s="16">
        <v>0.82666666666666699</v>
      </c>
      <c r="AL600" s="16">
        <v>0.87356321839080497</v>
      </c>
      <c r="AM600" s="16">
        <v>0.85106382978723405</v>
      </c>
      <c r="AN600" s="16">
        <v>0.88888888888888895</v>
      </c>
      <c r="AO600" s="16"/>
      <c r="AP600" s="16">
        <v>0.875690607734807</v>
      </c>
      <c r="AQ600" s="16">
        <v>0.85599999999999998</v>
      </c>
      <c r="AR600" s="16">
        <v>0.90476190476190499</v>
      </c>
      <c r="AS600" s="16"/>
      <c r="AT600" s="16">
        <v>0.84090909090909105</v>
      </c>
      <c r="AU600" s="16">
        <v>0.91961414790996798</v>
      </c>
      <c r="AV600" s="16">
        <v>0.71111111111111103</v>
      </c>
      <c r="AW600" s="16">
        <v>0.7</v>
      </c>
      <c r="AX600" s="16"/>
      <c r="AY600" s="16">
        <v>0.70270270270270296</v>
      </c>
      <c r="AZ600" s="16">
        <v>0.88535031847133805</v>
      </c>
      <c r="BA600" s="16"/>
      <c r="BB600" s="16">
        <v>0.52777777777777801</v>
      </c>
      <c r="BC600" s="16">
        <v>0.88095238095238104</v>
      </c>
      <c r="BD600" s="16">
        <v>0.91588785046729004</v>
      </c>
      <c r="BE600" s="16">
        <v>0.83582089552238803</v>
      </c>
      <c r="BF600" s="16"/>
      <c r="BG600" s="16">
        <v>0.85483870967741904</v>
      </c>
      <c r="BH600" s="16">
        <v>0.85714285714285698</v>
      </c>
      <c r="BI600" s="16">
        <v>0.89864864864864902</v>
      </c>
      <c r="BJ600" s="16">
        <v>0.95652173913043503</v>
      </c>
      <c r="BK600" s="16">
        <v>0.85185185185185197</v>
      </c>
      <c r="BL600" s="16">
        <v>0.66666666666666696</v>
      </c>
    </row>
    <row r="601" spans="2:64" x14ac:dyDescent="0.35">
      <c r="B601" t="s">
        <v>119</v>
      </c>
      <c r="C601" s="16">
        <v>1.3779527559055101E-2</v>
      </c>
      <c r="D601" s="16">
        <v>0</v>
      </c>
      <c r="E601" s="16">
        <v>1.5625E-2</v>
      </c>
      <c r="F601" s="16">
        <v>0</v>
      </c>
      <c r="G601" s="16">
        <v>1.84049079754601E-2</v>
      </c>
      <c r="H601" s="16">
        <v>1.8987341772151899E-2</v>
      </c>
      <c r="I601" s="16"/>
      <c r="J601" s="16">
        <v>1.04895104895105E-2</v>
      </c>
      <c r="K601" s="16">
        <v>1.8099547511312201E-2</v>
      </c>
      <c r="L601" s="16"/>
      <c r="M601" s="16">
        <v>6.5789473684210497E-3</v>
      </c>
      <c r="N601" s="16">
        <v>0.03</v>
      </c>
      <c r="O601" s="16">
        <v>3.3333333333333298E-2</v>
      </c>
      <c r="P601" s="16">
        <v>0</v>
      </c>
      <c r="Q601" s="16"/>
      <c r="R601" s="16">
        <v>1.2E-2</v>
      </c>
      <c r="S601" s="16">
        <v>2.4691358024691398E-2</v>
      </c>
      <c r="T601" s="16">
        <v>1.30718954248366E-2</v>
      </c>
      <c r="U601" s="16">
        <v>0</v>
      </c>
      <c r="V601" s="16"/>
      <c r="W601" s="16">
        <v>2.7027027027027001E-2</v>
      </c>
      <c r="X601" s="16">
        <v>0</v>
      </c>
      <c r="Y601" s="16">
        <v>3.8461538461538498E-2</v>
      </c>
      <c r="Z601" s="16">
        <v>0</v>
      </c>
      <c r="AA601" s="16">
        <v>0</v>
      </c>
      <c r="AB601" s="16">
        <v>4.08163265306122E-2</v>
      </c>
      <c r="AC601" s="16">
        <v>0</v>
      </c>
      <c r="AD601" s="16">
        <v>5.5555555555555601E-2</v>
      </c>
      <c r="AE601" s="16">
        <v>0</v>
      </c>
      <c r="AF601" s="16">
        <v>0</v>
      </c>
      <c r="AG601" s="16">
        <v>0</v>
      </c>
      <c r="AH601" s="16">
        <v>0</v>
      </c>
      <c r="AI601" s="16"/>
      <c r="AJ601" s="16">
        <v>0</v>
      </c>
      <c r="AK601" s="16">
        <v>5.3333333333333302E-2</v>
      </c>
      <c r="AL601" s="16">
        <v>1.1494252873563199E-2</v>
      </c>
      <c r="AM601" s="16">
        <v>1.0638297872340399E-2</v>
      </c>
      <c r="AN601" s="16">
        <v>0</v>
      </c>
      <c r="AO601" s="16"/>
      <c r="AP601" s="16">
        <v>1.6574585635359101E-2</v>
      </c>
      <c r="AQ601" s="16">
        <v>8.0000000000000002E-3</v>
      </c>
      <c r="AR601" s="16">
        <v>0</v>
      </c>
      <c r="AS601" s="16"/>
      <c r="AT601" s="16">
        <v>1.5151515151515201E-2</v>
      </c>
      <c r="AU601" s="16">
        <v>6.4308681672025697E-3</v>
      </c>
      <c r="AV601" s="16">
        <v>0</v>
      </c>
      <c r="AW601" s="16">
        <v>0.15</v>
      </c>
      <c r="AX601" s="16"/>
      <c r="AY601" s="16">
        <v>2.7027027027027001E-2</v>
      </c>
      <c r="AZ601" s="16">
        <v>1.27388535031847E-2</v>
      </c>
      <c r="BA601" s="16"/>
      <c r="BB601" s="16">
        <v>0</v>
      </c>
      <c r="BC601" s="16">
        <v>1.1904761904761901E-2</v>
      </c>
      <c r="BD601" s="16">
        <v>3.1152647975077898E-3</v>
      </c>
      <c r="BE601" s="16">
        <v>7.4626865671641798E-2</v>
      </c>
      <c r="BF601" s="16"/>
      <c r="BG601" s="16">
        <v>3.2258064516128997E-2</v>
      </c>
      <c r="BH601" s="16">
        <v>1.2244897959183701E-2</v>
      </c>
      <c r="BI601" s="16">
        <v>6.7567567567567597E-3</v>
      </c>
      <c r="BJ601" s="16">
        <v>0</v>
      </c>
      <c r="BK601" s="16">
        <v>0</v>
      </c>
      <c r="BL601" s="16">
        <v>0.33333333333333298</v>
      </c>
    </row>
    <row r="602" spans="2:64" x14ac:dyDescent="0.35">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row>
    <row r="603" spans="2:64" x14ac:dyDescent="0.35">
      <c r="B603" s="5" t="s">
        <v>386</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row>
    <row r="604" spans="2:64" x14ac:dyDescent="0.35">
      <c r="B604" s="23" t="s">
        <v>97</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row>
    <row r="605" spans="2:64" x14ac:dyDescent="0.35">
      <c r="B605" t="s">
        <v>124</v>
      </c>
      <c r="C605" s="16">
        <v>4.33070866141732E-2</v>
      </c>
      <c r="D605" s="16">
        <v>0.17241379310344801</v>
      </c>
      <c r="E605" s="16">
        <v>0.140625</v>
      </c>
      <c r="F605" s="16">
        <v>5.31914893617021E-2</v>
      </c>
      <c r="G605" s="16">
        <v>1.22699386503067E-2</v>
      </c>
      <c r="H605" s="16">
        <v>6.3291139240506302E-3</v>
      </c>
      <c r="I605" s="16"/>
      <c r="J605" s="16">
        <v>3.1468531468531499E-2</v>
      </c>
      <c r="K605" s="16">
        <v>5.8823529411764698E-2</v>
      </c>
      <c r="L605" s="16"/>
      <c r="M605" s="16">
        <v>3.94736842105263E-2</v>
      </c>
      <c r="N605" s="16">
        <v>0.02</v>
      </c>
      <c r="O605" s="16">
        <v>6.6666666666666693E-2</v>
      </c>
      <c r="P605" s="16">
        <v>0.1</v>
      </c>
      <c r="Q605" s="16"/>
      <c r="R605" s="16">
        <v>6.4000000000000001E-2</v>
      </c>
      <c r="S605" s="16">
        <v>4.9382716049382699E-2</v>
      </c>
      <c r="T605" s="16">
        <v>6.5359477124183E-3</v>
      </c>
      <c r="U605" s="16">
        <v>4.1666666666666699E-2</v>
      </c>
      <c r="V605" s="16"/>
      <c r="W605" s="16">
        <v>5.4054054054054099E-2</v>
      </c>
      <c r="X605" s="16">
        <v>3.09278350515464E-2</v>
      </c>
      <c r="Y605" s="16">
        <v>5.7692307692307702E-2</v>
      </c>
      <c r="Z605" s="16">
        <v>2.1739130434782601E-2</v>
      </c>
      <c r="AA605" s="16">
        <v>5.4054054054054099E-2</v>
      </c>
      <c r="AB605" s="16">
        <v>2.04081632653061E-2</v>
      </c>
      <c r="AC605" s="16">
        <v>6.1224489795918401E-2</v>
      </c>
      <c r="AD605" s="16">
        <v>0</v>
      </c>
      <c r="AE605" s="16">
        <v>5.7142857142857099E-2</v>
      </c>
      <c r="AF605" s="16">
        <v>3.5714285714285698E-2</v>
      </c>
      <c r="AG605" s="16">
        <v>0.1</v>
      </c>
      <c r="AH605" s="16">
        <v>0</v>
      </c>
      <c r="AI605" s="16"/>
      <c r="AJ605" s="16">
        <v>7.4626865671641798E-2</v>
      </c>
      <c r="AK605" s="16">
        <v>1.3333333333333299E-2</v>
      </c>
      <c r="AL605" s="16">
        <v>3.4482758620689703E-2</v>
      </c>
      <c r="AM605" s="16">
        <v>3.1914893617021302E-2</v>
      </c>
      <c r="AN605" s="16">
        <v>0.11111111111111099</v>
      </c>
      <c r="AO605" s="16"/>
      <c r="AP605" s="16">
        <v>3.3149171270718203E-2</v>
      </c>
      <c r="AQ605" s="16">
        <v>6.4000000000000001E-2</v>
      </c>
      <c r="AR605" s="16">
        <v>9.5238095238095205E-2</v>
      </c>
      <c r="AS605" s="16"/>
      <c r="AT605" s="16">
        <v>3.7878787878787901E-2</v>
      </c>
      <c r="AU605" s="16">
        <v>2.2508038585209E-2</v>
      </c>
      <c r="AV605" s="16">
        <v>0.17777777777777801</v>
      </c>
      <c r="AW605" s="16">
        <v>0.1</v>
      </c>
      <c r="AX605" s="16"/>
      <c r="AY605" s="16">
        <v>0.162162162162162</v>
      </c>
      <c r="AZ605" s="16">
        <v>3.3970276008492603E-2</v>
      </c>
      <c r="BA605" s="16"/>
      <c r="BB605" s="16">
        <v>0.194444444444444</v>
      </c>
      <c r="BC605" s="16">
        <v>5.95238095238095E-2</v>
      </c>
      <c r="BD605" s="16">
        <v>2.80373831775701E-2</v>
      </c>
      <c r="BE605" s="16">
        <v>1.49253731343284E-2</v>
      </c>
      <c r="BF605" s="16"/>
      <c r="BG605" s="16">
        <v>3.2258064516128997E-2</v>
      </c>
      <c r="BH605" s="16">
        <v>4.4897959183673501E-2</v>
      </c>
      <c r="BI605" s="16">
        <v>4.72972972972973E-2</v>
      </c>
      <c r="BJ605" s="16">
        <v>4.3478260869565202E-2</v>
      </c>
      <c r="BK605" s="16">
        <v>3.7037037037037E-2</v>
      </c>
      <c r="BL605" s="16">
        <v>0</v>
      </c>
    </row>
    <row r="606" spans="2:64" x14ac:dyDescent="0.35">
      <c r="B606" t="s">
        <v>125</v>
      </c>
      <c r="C606" s="16">
        <v>0.93503937007874005</v>
      </c>
      <c r="D606" s="16">
        <v>0.75862068965517204</v>
      </c>
      <c r="E606" s="16">
        <v>0.859375</v>
      </c>
      <c r="F606" s="16">
        <v>0.93617021276595702</v>
      </c>
      <c r="G606" s="16">
        <v>0.96319018404907997</v>
      </c>
      <c r="H606" s="16">
        <v>0.968354430379747</v>
      </c>
      <c r="I606" s="16"/>
      <c r="J606" s="16">
        <v>0.95104895104895104</v>
      </c>
      <c r="K606" s="16">
        <v>0.91402714932126705</v>
      </c>
      <c r="L606" s="16"/>
      <c r="M606" s="16">
        <v>0.94407894736842102</v>
      </c>
      <c r="N606" s="16">
        <v>0.95</v>
      </c>
      <c r="O606" s="16">
        <v>0.88333333333333297</v>
      </c>
      <c r="P606" s="16">
        <v>0.9</v>
      </c>
      <c r="Q606" s="16"/>
      <c r="R606" s="16">
        <v>0.91200000000000003</v>
      </c>
      <c r="S606" s="16">
        <v>0.92592592592592604</v>
      </c>
      <c r="T606" s="16">
        <v>0.973856209150327</v>
      </c>
      <c r="U606" s="16">
        <v>0.95833333333333304</v>
      </c>
      <c r="V606" s="16"/>
      <c r="W606" s="16">
        <v>0.91891891891891897</v>
      </c>
      <c r="X606" s="16">
        <v>0.95876288659793796</v>
      </c>
      <c r="Y606" s="16">
        <v>0.86538461538461497</v>
      </c>
      <c r="Z606" s="16">
        <v>0.97826086956521696</v>
      </c>
      <c r="AA606" s="16">
        <v>0.91891891891891897</v>
      </c>
      <c r="AB606" s="16">
        <v>0.93877551020408201</v>
      </c>
      <c r="AC606" s="16">
        <v>0.93877551020408201</v>
      </c>
      <c r="AD606" s="16">
        <v>0.94444444444444398</v>
      </c>
      <c r="AE606" s="16">
        <v>0.94285714285714295</v>
      </c>
      <c r="AF606" s="16">
        <v>0.96428571428571397</v>
      </c>
      <c r="AG606" s="16">
        <v>0.9</v>
      </c>
      <c r="AH606" s="16">
        <v>1</v>
      </c>
      <c r="AI606" s="16"/>
      <c r="AJ606" s="16">
        <v>0.92537313432835799</v>
      </c>
      <c r="AK606" s="16">
        <v>0.93333333333333302</v>
      </c>
      <c r="AL606" s="16">
        <v>0.94827586206896597</v>
      </c>
      <c r="AM606" s="16">
        <v>0.94680851063829796</v>
      </c>
      <c r="AN606" s="16">
        <v>0.85185185185185197</v>
      </c>
      <c r="AO606" s="16"/>
      <c r="AP606" s="16">
        <v>0.93922651933701695</v>
      </c>
      <c r="AQ606" s="16">
        <v>0.92800000000000005</v>
      </c>
      <c r="AR606" s="16">
        <v>0.90476190476190499</v>
      </c>
      <c r="AS606" s="16"/>
      <c r="AT606" s="16">
        <v>0.939393939393939</v>
      </c>
      <c r="AU606" s="16">
        <v>0.96784565916398702</v>
      </c>
      <c r="AV606" s="16">
        <v>0.8</v>
      </c>
      <c r="AW606" s="16">
        <v>0.7</v>
      </c>
      <c r="AX606" s="16"/>
      <c r="AY606" s="16">
        <v>0.78378378378378399</v>
      </c>
      <c r="AZ606" s="16">
        <v>0.94692144373673004</v>
      </c>
      <c r="BA606" s="16"/>
      <c r="BB606" s="16">
        <v>0.77777777777777801</v>
      </c>
      <c r="BC606" s="16">
        <v>0.94047619047619002</v>
      </c>
      <c r="BD606" s="16">
        <v>0.96261682242990698</v>
      </c>
      <c r="BE606" s="16">
        <v>0.88059701492537301</v>
      </c>
      <c r="BF606" s="16"/>
      <c r="BG606" s="16">
        <v>0.93548387096774199</v>
      </c>
      <c r="BH606" s="16">
        <v>0.93469387755101996</v>
      </c>
      <c r="BI606" s="16">
        <v>0.93918918918918903</v>
      </c>
      <c r="BJ606" s="16">
        <v>0.95652173913043503</v>
      </c>
      <c r="BK606" s="16">
        <v>0.92592592592592604</v>
      </c>
      <c r="BL606" s="16">
        <v>0.66666666666666696</v>
      </c>
    </row>
    <row r="607" spans="2:64" x14ac:dyDescent="0.35">
      <c r="B607" t="s">
        <v>119</v>
      </c>
      <c r="C607" s="16">
        <v>2.16535433070866E-2</v>
      </c>
      <c r="D607" s="16">
        <v>6.8965517241379296E-2</v>
      </c>
      <c r="E607" s="16">
        <v>0</v>
      </c>
      <c r="F607" s="16">
        <v>1.0638297872340399E-2</v>
      </c>
      <c r="G607" s="16">
        <v>2.4539877300613501E-2</v>
      </c>
      <c r="H607" s="16">
        <v>2.53164556962025E-2</v>
      </c>
      <c r="I607" s="16"/>
      <c r="J607" s="16">
        <v>1.7482517482517501E-2</v>
      </c>
      <c r="K607" s="16">
        <v>2.7149321266968299E-2</v>
      </c>
      <c r="L607" s="16"/>
      <c r="M607" s="16">
        <v>1.6447368421052599E-2</v>
      </c>
      <c r="N607" s="16">
        <v>0.03</v>
      </c>
      <c r="O607" s="16">
        <v>0.05</v>
      </c>
      <c r="P607" s="16">
        <v>0</v>
      </c>
      <c r="Q607" s="16"/>
      <c r="R607" s="16">
        <v>2.4E-2</v>
      </c>
      <c r="S607" s="16">
        <v>2.4691358024691398E-2</v>
      </c>
      <c r="T607" s="16">
        <v>1.9607843137254902E-2</v>
      </c>
      <c r="U607" s="16">
        <v>0</v>
      </c>
      <c r="V607" s="16"/>
      <c r="W607" s="16">
        <v>2.7027027027027001E-2</v>
      </c>
      <c r="X607" s="16">
        <v>1.03092783505155E-2</v>
      </c>
      <c r="Y607" s="16">
        <v>7.69230769230769E-2</v>
      </c>
      <c r="Z607" s="16">
        <v>0</v>
      </c>
      <c r="AA607" s="16">
        <v>2.7027027027027001E-2</v>
      </c>
      <c r="AB607" s="16">
        <v>4.08163265306122E-2</v>
      </c>
      <c r="AC607" s="16">
        <v>0</v>
      </c>
      <c r="AD607" s="16">
        <v>5.5555555555555601E-2</v>
      </c>
      <c r="AE607" s="16">
        <v>0</v>
      </c>
      <c r="AF607" s="16">
        <v>0</v>
      </c>
      <c r="AG607" s="16">
        <v>0</v>
      </c>
      <c r="AH607" s="16">
        <v>0</v>
      </c>
      <c r="AI607" s="16"/>
      <c r="AJ607" s="16">
        <v>0</v>
      </c>
      <c r="AK607" s="16">
        <v>5.3333333333333302E-2</v>
      </c>
      <c r="AL607" s="16">
        <v>1.72413793103448E-2</v>
      </c>
      <c r="AM607" s="16">
        <v>2.1276595744680899E-2</v>
      </c>
      <c r="AN607" s="16">
        <v>3.7037037037037E-2</v>
      </c>
      <c r="AO607" s="16"/>
      <c r="AP607" s="16">
        <v>2.7624309392265199E-2</v>
      </c>
      <c r="AQ607" s="16">
        <v>8.0000000000000002E-3</v>
      </c>
      <c r="AR607" s="16">
        <v>0</v>
      </c>
      <c r="AS607" s="16"/>
      <c r="AT607" s="16">
        <v>2.27272727272727E-2</v>
      </c>
      <c r="AU607" s="16">
        <v>9.6463022508038593E-3</v>
      </c>
      <c r="AV607" s="16">
        <v>2.2222222222222199E-2</v>
      </c>
      <c r="AW607" s="16">
        <v>0.2</v>
      </c>
      <c r="AX607" s="16"/>
      <c r="AY607" s="16">
        <v>5.4054054054054099E-2</v>
      </c>
      <c r="AZ607" s="16">
        <v>1.9108280254777101E-2</v>
      </c>
      <c r="BA607" s="16"/>
      <c r="BB607" s="16">
        <v>2.7777777777777801E-2</v>
      </c>
      <c r="BC607" s="16">
        <v>0</v>
      </c>
      <c r="BD607" s="16">
        <v>9.3457943925233603E-3</v>
      </c>
      <c r="BE607" s="16">
        <v>0.104477611940299</v>
      </c>
      <c r="BF607" s="16"/>
      <c r="BG607" s="16">
        <v>3.2258064516128997E-2</v>
      </c>
      <c r="BH607" s="16">
        <v>2.04081632653061E-2</v>
      </c>
      <c r="BI607" s="16">
        <v>1.35135135135135E-2</v>
      </c>
      <c r="BJ607" s="16">
        <v>0</v>
      </c>
      <c r="BK607" s="16">
        <v>3.7037037037037E-2</v>
      </c>
      <c r="BL607" s="16">
        <v>0.33333333333333298</v>
      </c>
    </row>
    <row r="608" spans="2:64" x14ac:dyDescent="0.35">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row>
    <row r="609" spans="2:64" x14ac:dyDescent="0.35">
      <c r="B609" s="5" t="s">
        <v>387</v>
      </c>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row>
    <row r="610" spans="2:64" x14ac:dyDescent="0.35">
      <c r="B610" s="23" t="s">
        <v>97</v>
      </c>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row>
    <row r="611" spans="2:64" x14ac:dyDescent="0.35">
      <c r="B611" t="s">
        <v>124</v>
      </c>
      <c r="C611" s="16">
        <v>2.55905511811024E-2</v>
      </c>
      <c r="D611" s="16">
        <v>0.24137931034482801</v>
      </c>
      <c r="E611" s="16">
        <v>7.8125E-2</v>
      </c>
      <c r="F611" s="16">
        <v>0</v>
      </c>
      <c r="G611" s="16">
        <v>6.13496932515337E-3</v>
      </c>
      <c r="H611" s="16">
        <v>0</v>
      </c>
      <c r="I611" s="16"/>
      <c r="J611" s="16">
        <v>1.7482517482517501E-2</v>
      </c>
      <c r="K611" s="16">
        <v>3.6199095022624403E-2</v>
      </c>
      <c r="L611" s="16"/>
      <c r="M611" s="16">
        <v>2.9605263157894701E-2</v>
      </c>
      <c r="N611" s="16">
        <v>0.02</v>
      </c>
      <c r="O611" s="16">
        <v>0</v>
      </c>
      <c r="P611" s="16">
        <v>0.05</v>
      </c>
      <c r="Q611" s="16"/>
      <c r="R611" s="16">
        <v>0.04</v>
      </c>
      <c r="S611" s="16">
        <v>1.2345679012345699E-2</v>
      </c>
      <c r="T611" s="16">
        <v>6.5359477124183E-3</v>
      </c>
      <c r="U611" s="16">
        <v>4.1666666666666699E-2</v>
      </c>
      <c r="V611" s="16"/>
      <c r="W611" s="16">
        <v>6.7567567567567599E-2</v>
      </c>
      <c r="X611" s="16">
        <v>2.06185567010309E-2</v>
      </c>
      <c r="Y611" s="16">
        <v>1.9230769230769201E-2</v>
      </c>
      <c r="Z611" s="16">
        <v>0</v>
      </c>
      <c r="AA611" s="16">
        <v>2.7027027027027001E-2</v>
      </c>
      <c r="AB611" s="16">
        <v>2.04081632653061E-2</v>
      </c>
      <c r="AC611" s="16">
        <v>0</v>
      </c>
      <c r="AD611" s="16">
        <v>0</v>
      </c>
      <c r="AE611" s="16">
        <v>5.7142857142857099E-2</v>
      </c>
      <c r="AF611" s="16">
        <v>0</v>
      </c>
      <c r="AG611" s="16">
        <v>0.05</v>
      </c>
      <c r="AH611" s="16">
        <v>0</v>
      </c>
      <c r="AI611" s="16"/>
      <c r="AJ611" s="16">
        <v>0</v>
      </c>
      <c r="AK611" s="16">
        <v>1.3333333333333299E-2</v>
      </c>
      <c r="AL611" s="16">
        <v>4.0229885057471299E-2</v>
      </c>
      <c r="AM611" s="16">
        <v>3.1914893617021302E-2</v>
      </c>
      <c r="AN611" s="16">
        <v>3.7037037037037E-2</v>
      </c>
      <c r="AO611" s="16"/>
      <c r="AP611" s="16">
        <v>2.4861878453038701E-2</v>
      </c>
      <c r="AQ611" s="16">
        <v>2.4E-2</v>
      </c>
      <c r="AR611" s="16">
        <v>4.7619047619047603E-2</v>
      </c>
      <c r="AS611" s="16"/>
      <c r="AT611" s="16">
        <v>4.5454545454545497E-2</v>
      </c>
      <c r="AU611" s="16">
        <v>9.6463022508038593E-3</v>
      </c>
      <c r="AV611" s="16">
        <v>8.8888888888888906E-2</v>
      </c>
      <c r="AW611" s="16">
        <v>0</v>
      </c>
      <c r="AX611" s="16"/>
      <c r="AY611" s="16">
        <v>0.108108108108108</v>
      </c>
      <c r="AZ611" s="16">
        <v>1.9108280254777101E-2</v>
      </c>
      <c r="BA611" s="16"/>
      <c r="BB611" s="16">
        <v>0.11111111111111099</v>
      </c>
      <c r="BC611" s="16">
        <v>4.7619047619047603E-2</v>
      </c>
      <c r="BD611" s="16">
        <v>1.2461059190031199E-2</v>
      </c>
      <c r="BE611" s="16">
        <v>1.49253731343284E-2</v>
      </c>
      <c r="BF611" s="16"/>
      <c r="BG611" s="16">
        <v>0</v>
      </c>
      <c r="BH611" s="16">
        <v>3.6734693877551003E-2</v>
      </c>
      <c r="BI611" s="16">
        <v>2.0270270270270299E-2</v>
      </c>
      <c r="BJ611" s="16">
        <v>4.3478260869565202E-2</v>
      </c>
      <c r="BK611" s="16">
        <v>0</v>
      </c>
      <c r="BL611" s="16">
        <v>0</v>
      </c>
    </row>
    <row r="612" spans="2:64" x14ac:dyDescent="0.35">
      <c r="B612" t="s">
        <v>125</v>
      </c>
      <c r="C612" s="16">
        <v>0.95669291338582696</v>
      </c>
      <c r="D612" s="16">
        <v>0.75862068965517204</v>
      </c>
      <c r="E612" s="16">
        <v>0.921875</v>
      </c>
      <c r="F612" s="16">
        <v>0.97872340425531901</v>
      </c>
      <c r="G612" s="16">
        <v>0.96932515337423297</v>
      </c>
      <c r="H612" s="16">
        <v>0.981012658227848</v>
      </c>
      <c r="I612" s="16"/>
      <c r="J612" s="16">
        <v>0.97202797202797198</v>
      </c>
      <c r="K612" s="16">
        <v>0.93665158371040702</v>
      </c>
      <c r="L612" s="16"/>
      <c r="M612" s="16">
        <v>0.96052631578947401</v>
      </c>
      <c r="N612" s="16">
        <v>0.95</v>
      </c>
      <c r="O612" s="16">
        <v>0.96666666666666701</v>
      </c>
      <c r="P612" s="16">
        <v>0.92500000000000004</v>
      </c>
      <c r="Q612" s="16"/>
      <c r="R612" s="16">
        <v>0.94399999999999995</v>
      </c>
      <c r="S612" s="16">
        <v>0.96296296296296302</v>
      </c>
      <c r="T612" s="16">
        <v>0.98039215686274495</v>
      </c>
      <c r="U612" s="16">
        <v>0.91666666666666696</v>
      </c>
      <c r="V612" s="16"/>
      <c r="W612" s="16">
        <v>0.91891891891891897</v>
      </c>
      <c r="X612" s="16">
        <v>0.96907216494845405</v>
      </c>
      <c r="Y612" s="16">
        <v>0.90384615384615397</v>
      </c>
      <c r="Z612" s="16">
        <v>1</v>
      </c>
      <c r="AA612" s="16">
        <v>0.97297297297297303</v>
      </c>
      <c r="AB612" s="16">
        <v>0.93877551020408201</v>
      </c>
      <c r="AC612" s="16">
        <v>1</v>
      </c>
      <c r="AD612" s="16">
        <v>0.94444444444444398</v>
      </c>
      <c r="AE612" s="16">
        <v>0.94285714285714295</v>
      </c>
      <c r="AF612" s="16">
        <v>1</v>
      </c>
      <c r="AG612" s="16">
        <v>0.95</v>
      </c>
      <c r="AH612" s="16">
        <v>1</v>
      </c>
      <c r="AI612" s="16"/>
      <c r="AJ612" s="16">
        <v>1</v>
      </c>
      <c r="AK612" s="16">
        <v>0.93333333333333302</v>
      </c>
      <c r="AL612" s="16">
        <v>0.94252873563218398</v>
      </c>
      <c r="AM612" s="16">
        <v>0.94680851063829796</v>
      </c>
      <c r="AN612" s="16">
        <v>0.96296296296296302</v>
      </c>
      <c r="AO612" s="16"/>
      <c r="AP612" s="16">
        <v>0.95303867403314901</v>
      </c>
      <c r="AQ612" s="16">
        <v>0.96799999999999997</v>
      </c>
      <c r="AR612" s="16">
        <v>0.952380952380952</v>
      </c>
      <c r="AS612" s="16"/>
      <c r="AT612" s="16">
        <v>0.939393939393939</v>
      </c>
      <c r="AU612" s="16">
        <v>0.98392282958199395</v>
      </c>
      <c r="AV612" s="16">
        <v>0.88888888888888895</v>
      </c>
      <c r="AW612" s="16">
        <v>0.8</v>
      </c>
      <c r="AX612" s="16"/>
      <c r="AY612" s="16">
        <v>0.86486486486486502</v>
      </c>
      <c r="AZ612" s="16">
        <v>0.96390658174097699</v>
      </c>
      <c r="BA612" s="16"/>
      <c r="BB612" s="16">
        <v>0.86111111111111105</v>
      </c>
      <c r="BC612" s="16">
        <v>0.952380952380952</v>
      </c>
      <c r="BD612" s="16">
        <v>0.98130841121495305</v>
      </c>
      <c r="BE612" s="16">
        <v>0.89552238805970197</v>
      </c>
      <c r="BF612" s="16"/>
      <c r="BG612" s="16">
        <v>0.967741935483871</v>
      </c>
      <c r="BH612" s="16">
        <v>0.946938775510204</v>
      </c>
      <c r="BI612" s="16">
        <v>0.97297297297297303</v>
      </c>
      <c r="BJ612" s="16">
        <v>0.95652173913043503</v>
      </c>
      <c r="BK612" s="16">
        <v>0.96296296296296302</v>
      </c>
      <c r="BL612" s="16">
        <v>0.66666666666666696</v>
      </c>
    </row>
    <row r="613" spans="2:64" x14ac:dyDescent="0.35">
      <c r="B613" t="s">
        <v>119</v>
      </c>
      <c r="C613" s="16">
        <v>1.7716535433070901E-2</v>
      </c>
      <c r="D613" s="16">
        <v>0</v>
      </c>
      <c r="E613" s="16">
        <v>0</v>
      </c>
      <c r="F613" s="16">
        <v>2.1276595744680899E-2</v>
      </c>
      <c r="G613" s="16">
        <v>2.4539877300613501E-2</v>
      </c>
      <c r="H613" s="16">
        <v>1.8987341772151899E-2</v>
      </c>
      <c r="I613" s="16"/>
      <c r="J613" s="16">
        <v>1.04895104895105E-2</v>
      </c>
      <c r="K613" s="16">
        <v>2.7149321266968299E-2</v>
      </c>
      <c r="L613" s="16"/>
      <c r="M613" s="16">
        <v>9.8684210526315801E-3</v>
      </c>
      <c r="N613" s="16">
        <v>0.03</v>
      </c>
      <c r="O613" s="16">
        <v>3.3333333333333298E-2</v>
      </c>
      <c r="P613" s="16">
        <v>2.5000000000000001E-2</v>
      </c>
      <c r="Q613" s="16"/>
      <c r="R613" s="16">
        <v>1.6E-2</v>
      </c>
      <c r="S613" s="16">
        <v>2.4691358024691398E-2</v>
      </c>
      <c r="T613" s="16">
        <v>1.30718954248366E-2</v>
      </c>
      <c r="U613" s="16">
        <v>4.1666666666666699E-2</v>
      </c>
      <c r="V613" s="16"/>
      <c r="W613" s="16">
        <v>1.35135135135135E-2</v>
      </c>
      <c r="X613" s="16">
        <v>1.03092783505155E-2</v>
      </c>
      <c r="Y613" s="16">
        <v>7.69230769230769E-2</v>
      </c>
      <c r="Z613" s="16">
        <v>0</v>
      </c>
      <c r="AA613" s="16">
        <v>0</v>
      </c>
      <c r="AB613" s="16">
        <v>4.08163265306122E-2</v>
      </c>
      <c r="AC613" s="16">
        <v>0</v>
      </c>
      <c r="AD613" s="16">
        <v>5.5555555555555601E-2</v>
      </c>
      <c r="AE613" s="16">
        <v>0</v>
      </c>
      <c r="AF613" s="16">
        <v>0</v>
      </c>
      <c r="AG613" s="16">
        <v>0</v>
      </c>
      <c r="AH613" s="16">
        <v>0</v>
      </c>
      <c r="AI613" s="16"/>
      <c r="AJ613" s="16">
        <v>0</v>
      </c>
      <c r="AK613" s="16">
        <v>5.3333333333333302E-2</v>
      </c>
      <c r="AL613" s="16">
        <v>1.72413793103448E-2</v>
      </c>
      <c r="AM613" s="16">
        <v>2.1276595744680899E-2</v>
      </c>
      <c r="AN613" s="16">
        <v>0</v>
      </c>
      <c r="AO613" s="16"/>
      <c r="AP613" s="16">
        <v>2.2099447513812199E-2</v>
      </c>
      <c r="AQ613" s="16">
        <v>8.0000000000000002E-3</v>
      </c>
      <c r="AR613" s="16">
        <v>0</v>
      </c>
      <c r="AS613" s="16"/>
      <c r="AT613" s="16">
        <v>1.5151515151515201E-2</v>
      </c>
      <c r="AU613" s="16">
        <v>6.4308681672025697E-3</v>
      </c>
      <c r="AV613" s="16">
        <v>2.2222222222222199E-2</v>
      </c>
      <c r="AW613" s="16">
        <v>0.2</v>
      </c>
      <c r="AX613" s="16"/>
      <c r="AY613" s="16">
        <v>2.7027027027027001E-2</v>
      </c>
      <c r="AZ613" s="16">
        <v>1.6985138004246302E-2</v>
      </c>
      <c r="BA613" s="16"/>
      <c r="BB613" s="16">
        <v>2.7777777777777801E-2</v>
      </c>
      <c r="BC613" s="16">
        <v>0</v>
      </c>
      <c r="BD613" s="16">
        <v>6.2305295950155796E-3</v>
      </c>
      <c r="BE613" s="16">
        <v>8.9552238805970102E-2</v>
      </c>
      <c r="BF613" s="16"/>
      <c r="BG613" s="16">
        <v>3.2258064516128997E-2</v>
      </c>
      <c r="BH613" s="16">
        <v>1.6326530612244899E-2</v>
      </c>
      <c r="BI613" s="16">
        <v>6.7567567567567597E-3</v>
      </c>
      <c r="BJ613" s="16">
        <v>0</v>
      </c>
      <c r="BK613" s="16">
        <v>3.7037037037037E-2</v>
      </c>
      <c r="BL613" s="16">
        <v>0.33333333333333298</v>
      </c>
    </row>
    <row r="614" spans="2:64" x14ac:dyDescent="0.3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row>
    <row r="615" spans="2:64" x14ac:dyDescent="0.35">
      <c r="B615" s="5" t="s">
        <v>388</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row>
    <row r="616" spans="2:64" x14ac:dyDescent="0.35">
      <c r="B616" s="23" t="s">
        <v>97</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row>
    <row r="617" spans="2:64" x14ac:dyDescent="0.35">
      <c r="B617" t="s">
        <v>124</v>
      </c>
      <c r="C617" s="16">
        <v>9.4488188976377993E-2</v>
      </c>
      <c r="D617" s="16">
        <v>0.34482758620689702</v>
      </c>
      <c r="E617" s="16">
        <v>0.140625</v>
      </c>
      <c r="F617" s="16">
        <v>0.117021276595745</v>
      </c>
      <c r="G617" s="16">
        <v>7.3619631901840496E-2</v>
      </c>
      <c r="H617" s="16">
        <v>3.7974683544303799E-2</v>
      </c>
      <c r="I617" s="16"/>
      <c r="J617" s="16">
        <v>9.0909090909090898E-2</v>
      </c>
      <c r="K617" s="16">
        <v>9.9547511312217202E-2</v>
      </c>
      <c r="L617" s="16"/>
      <c r="M617" s="16">
        <v>7.2368421052631596E-2</v>
      </c>
      <c r="N617" s="16">
        <v>0.11</v>
      </c>
      <c r="O617" s="16">
        <v>0.133333333333333</v>
      </c>
      <c r="P617" s="16">
        <v>0.15</v>
      </c>
      <c r="Q617" s="16"/>
      <c r="R617" s="16">
        <v>0.13200000000000001</v>
      </c>
      <c r="S617" s="16">
        <v>8.6419753086419707E-2</v>
      </c>
      <c r="T617" s="16">
        <v>3.9215686274509803E-2</v>
      </c>
      <c r="U617" s="16">
        <v>8.3333333333333301E-2</v>
      </c>
      <c r="V617" s="16"/>
      <c r="W617" s="16">
        <v>0.108108108108108</v>
      </c>
      <c r="X617" s="16">
        <v>9.2783505154639206E-2</v>
      </c>
      <c r="Y617" s="16">
        <v>0.15384615384615399</v>
      </c>
      <c r="Z617" s="16">
        <v>0</v>
      </c>
      <c r="AA617" s="16">
        <v>0.135135135135135</v>
      </c>
      <c r="AB617" s="16">
        <v>8.1632653061224497E-2</v>
      </c>
      <c r="AC617" s="16">
        <v>0.122448979591837</v>
      </c>
      <c r="AD617" s="16">
        <v>5.5555555555555601E-2</v>
      </c>
      <c r="AE617" s="16">
        <v>8.5714285714285701E-2</v>
      </c>
      <c r="AF617" s="16">
        <v>7.1428571428571397E-2</v>
      </c>
      <c r="AG617" s="16">
        <v>0.1</v>
      </c>
      <c r="AH617" s="16">
        <v>0</v>
      </c>
      <c r="AI617" s="16"/>
      <c r="AJ617" s="16">
        <v>5.9701492537313397E-2</v>
      </c>
      <c r="AK617" s="16">
        <v>9.3333333333333296E-2</v>
      </c>
      <c r="AL617" s="16">
        <v>9.7701149425287404E-2</v>
      </c>
      <c r="AM617" s="16">
        <v>0.10638297872340401</v>
      </c>
      <c r="AN617" s="16">
        <v>0.11111111111111099</v>
      </c>
      <c r="AO617" s="16"/>
      <c r="AP617" s="16">
        <v>0.102209944751381</v>
      </c>
      <c r="AQ617" s="16">
        <v>0.08</v>
      </c>
      <c r="AR617" s="16">
        <v>4.7619047619047603E-2</v>
      </c>
      <c r="AS617" s="16"/>
      <c r="AT617" s="16">
        <v>0.13636363636363599</v>
      </c>
      <c r="AU617" s="16">
        <v>6.4308681672025705E-2</v>
      </c>
      <c r="AV617" s="16">
        <v>0.2</v>
      </c>
      <c r="AW617" s="16">
        <v>0.05</v>
      </c>
      <c r="AX617" s="16"/>
      <c r="AY617" s="16">
        <v>0.162162162162162</v>
      </c>
      <c r="AZ617" s="16">
        <v>8.9171974522293002E-2</v>
      </c>
      <c r="BA617" s="16"/>
      <c r="BB617" s="16">
        <v>0.30555555555555602</v>
      </c>
      <c r="BC617" s="16">
        <v>0.13095238095238099</v>
      </c>
      <c r="BD617" s="16">
        <v>6.2305295950155798E-2</v>
      </c>
      <c r="BE617" s="16">
        <v>8.9552238805970102E-2</v>
      </c>
      <c r="BF617" s="16"/>
      <c r="BG617" s="16">
        <v>6.4516129032258104E-2</v>
      </c>
      <c r="BH617" s="16">
        <v>0.102040816326531</v>
      </c>
      <c r="BI617" s="16">
        <v>0.101351351351351</v>
      </c>
      <c r="BJ617" s="16">
        <v>0.13043478260869601</v>
      </c>
      <c r="BK617" s="16">
        <v>3.7037037037037E-2</v>
      </c>
      <c r="BL617" s="16">
        <v>0</v>
      </c>
    </row>
    <row r="618" spans="2:64" x14ac:dyDescent="0.35">
      <c r="B618" t="s">
        <v>125</v>
      </c>
      <c r="C618" s="16">
        <v>0.88779527559055105</v>
      </c>
      <c r="D618" s="16">
        <v>0.65517241379310298</v>
      </c>
      <c r="E618" s="16">
        <v>0.84375</v>
      </c>
      <c r="F618" s="16">
        <v>0.88297872340425498</v>
      </c>
      <c r="G618" s="16">
        <v>0.89570552147239302</v>
      </c>
      <c r="H618" s="16">
        <v>0.943037974683544</v>
      </c>
      <c r="I618" s="16"/>
      <c r="J618" s="16">
        <v>0.89510489510489499</v>
      </c>
      <c r="K618" s="16">
        <v>0.87782805429864297</v>
      </c>
      <c r="L618" s="16"/>
      <c r="M618" s="16">
        <v>0.91776315789473695</v>
      </c>
      <c r="N618" s="16">
        <v>0.86</v>
      </c>
      <c r="O618" s="16">
        <v>0.83333333333333304</v>
      </c>
      <c r="P618" s="16">
        <v>0.82499999999999996</v>
      </c>
      <c r="Q618" s="16"/>
      <c r="R618" s="16">
        <v>0.84799999999999998</v>
      </c>
      <c r="S618" s="16">
        <v>0.90123456790123502</v>
      </c>
      <c r="T618" s="16">
        <v>0.94117647058823495</v>
      </c>
      <c r="U618" s="16">
        <v>0.91666666666666696</v>
      </c>
      <c r="V618" s="16"/>
      <c r="W618" s="16">
        <v>0.86486486486486502</v>
      </c>
      <c r="X618" s="16">
        <v>0.90721649484536104</v>
      </c>
      <c r="Y618" s="16">
        <v>0.78846153846153799</v>
      </c>
      <c r="Z618" s="16">
        <v>1</v>
      </c>
      <c r="AA618" s="16">
        <v>0.86486486486486502</v>
      </c>
      <c r="AB618" s="16">
        <v>0.87755102040816302</v>
      </c>
      <c r="AC618" s="16">
        <v>0.87755102040816302</v>
      </c>
      <c r="AD618" s="16">
        <v>0.88888888888888895</v>
      </c>
      <c r="AE618" s="16">
        <v>0.88571428571428601</v>
      </c>
      <c r="AF618" s="16">
        <v>0.92857142857142905</v>
      </c>
      <c r="AG618" s="16">
        <v>0.9</v>
      </c>
      <c r="AH618" s="16">
        <v>1</v>
      </c>
      <c r="AI618" s="16"/>
      <c r="AJ618" s="16">
        <v>0.92537313432835799</v>
      </c>
      <c r="AK618" s="16">
        <v>0.85333333333333306</v>
      </c>
      <c r="AL618" s="16">
        <v>0.88505747126436796</v>
      </c>
      <c r="AM618" s="16">
        <v>0.88297872340425498</v>
      </c>
      <c r="AN618" s="16">
        <v>0.88888888888888895</v>
      </c>
      <c r="AO618" s="16"/>
      <c r="AP618" s="16">
        <v>0.87845303867403302</v>
      </c>
      <c r="AQ618" s="16">
        <v>0.90400000000000003</v>
      </c>
      <c r="AR618" s="16">
        <v>0.952380952380952</v>
      </c>
      <c r="AS618" s="16"/>
      <c r="AT618" s="16">
        <v>0.85606060606060597</v>
      </c>
      <c r="AU618" s="16">
        <v>0.92926045016077197</v>
      </c>
      <c r="AV618" s="16">
        <v>0.75555555555555598</v>
      </c>
      <c r="AW618" s="16">
        <v>0.75</v>
      </c>
      <c r="AX618" s="16"/>
      <c r="AY618" s="16">
        <v>0.81081081081081097</v>
      </c>
      <c r="AZ618" s="16">
        <v>0.89384288747346097</v>
      </c>
      <c r="BA618" s="16"/>
      <c r="BB618" s="16">
        <v>0.63888888888888895</v>
      </c>
      <c r="BC618" s="16">
        <v>0.86904761904761896</v>
      </c>
      <c r="BD618" s="16">
        <v>0.934579439252336</v>
      </c>
      <c r="BE618" s="16">
        <v>0.82089552238805996</v>
      </c>
      <c r="BF618" s="16"/>
      <c r="BG618" s="16">
        <v>0.90322580645161299</v>
      </c>
      <c r="BH618" s="16">
        <v>0.88979591836734695</v>
      </c>
      <c r="BI618" s="16">
        <v>0.87837837837837796</v>
      </c>
      <c r="BJ618" s="16">
        <v>0.86956521739130399</v>
      </c>
      <c r="BK618" s="16">
        <v>0.92592592592592604</v>
      </c>
      <c r="BL618" s="16">
        <v>0.66666666666666696</v>
      </c>
    </row>
    <row r="619" spans="2:64" x14ac:dyDescent="0.35">
      <c r="B619" t="s">
        <v>119</v>
      </c>
      <c r="C619" s="16">
        <v>1.7716535433070901E-2</v>
      </c>
      <c r="D619" s="16">
        <v>0</v>
      </c>
      <c r="E619" s="16">
        <v>1.5625E-2</v>
      </c>
      <c r="F619" s="16">
        <v>0</v>
      </c>
      <c r="G619" s="16">
        <v>3.0674846625766899E-2</v>
      </c>
      <c r="H619" s="16">
        <v>1.8987341772151899E-2</v>
      </c>
      <c r="I619" s="16"/>
      <c r="J619" s="16">
        <v>1.3986013986014E-2</v>
      </c>
      <c r="K619" s="16">
        <v>2.2624434389140299E-2</v>
      </c>
      <c r="L619" s="16"/>
      <c r="M619" s="16">
        <v>9.8684210526315801E-3</v>
      </c>
      <c r="N619" s="16">
        <v>0.03</v>
      </c>
      <c r="O619" s="16">
        <v>3.3333333333333298E-2</v>
      </c>
      <c r="P619" s="16">
        <v>2.5000000000000001E-2</v>
      </c>
      <c r="Q619" s="16"/>
      <c r="R619" s="16">
        <v>0.02</v>
      </c>
      <c r="S619" s="16">
        <v>1.2345679012345699E-2</v>
      </c>
      <c r="T619" s="16">
        <v>1.9607843137254902E-2</v>
      </c>
      <c r="U619" s="16">
        <v>0</v>
      </c>
      <c r="V619" s="16"/>
      <c r="W619" s="16">
        <v>2.7027027027027001E-2</v>
      </c>
      <c r="X619" s="16">
        <v>0</v>
      </c>
      <c r="Y619" s="16">
        <v>5.7692307692307702E-2</v>
      </c>
      <c r="Z619" s="16">
        <v>0</v>
      </c>
      <c r="AA619" s="16">
        <v>0</v>
      </c>
      <c r="AB619" s="16">
        <v>4.08163265306122E-2</v>
      </c>
      <c r="AC619" s="16">
        <v>0</v>
      </c>
      <c r="AD619" s="16">
        <v>5.5555555555555601E-2</v>
      </c>
      <c r="AE619" s="16">
        <v>2.8571428571428598E-2</v>
      </c>
      <c r="AF619" s="16">
        <v>0</v>
      </c>
      <c r="AG619" s="16">
        <v>0</v>
      </c>
      <c r="AH619" s="16">
        <v>0</v>
      </c>
      <c r="AI619" s="16"/>
      <c r="AJ619" s="16">
        <v>1.49253731343284E-2</v>
      </c>
      <c r="AK619" s="16">
        <v>5.3333333333333302E-2</v>
      </c>
      <c r="AL619" s="16">
        <v>1.72413793103448E-2</v>
      </c>
      <c r="AM619" s="16">
        <v>1.0638297872340399E-2</v>
      </c>
      <c r="AN619" s="16">
        <v>0</v>
      </c>
      <c r="AO619" s="16"/>
      <c r="AP619" s="16">
        <v>1.93370165745856E-2</v>
      </c>
      <c r="AQ619" s="16">
        <v>1.6E-2</v>
      </c>
      <c r="AR619" s="16">
        <v>0</v>
      </c>
      <c r="AS619" s="16"/>
      <c r="AT619" s="16">
        <v>7.5757575757575803E-3</v>
      </c>
      <c r="AU619" s="16">
        <v>6.4308681672025697E-3</v>
      </c>
      <c r="AV619" s="16">
        <v>4.4444444444444398E-2</v>
      </c>
      <c r="AW619" s="16">
        <v>0.2</v>
      </c>
      <c r="AX619" s="16"/>
      <c r="AY619" s="16">
        <v>2.7027027027027001E-2</v>
      </c>
      <c r="AZ619" s="16">
        <v>1.6985138004246302E-2</v>
      </c>
      <c r="BA619" s="16"/>
      <c r="BB619" s="16">
        <v>5.5555555555555601E-2</v>
      </c>
      <c r="BC619" s="16">
        <v>0</v>
      </c>
      <c r="BD619" s="16">
        <v>3.1152647975077898E-3</v>
      </c>
      <c r="BE619" s="16">
        <v>8.9552238805970102E-2</v>
      </c>
      <c r="BF619" s="16"/>
      <c r="BG619" s="16">
        <v>3.2258064516128997E-2</v>
      </c>
      <c r="BH619" s="16">
        <v>8.1632653061224497E-3</v>
      </c>
      <c r="BI619" s="16">
        <v>2.0270270270270299E-2</v>
      </c>
      <c r="BJ619" s="16">
        <v>0</v>
      </c>
      <c r="BK619" s="16">
        <v>3.7037037037037E-2</v>
      </c>
      <c r="BL619" s="16">
        <v>0.33333333333333298</v>
      </c>
    </row>
    <row r="620" spans="2:64" x14ac:dyDescent="0.35">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row>
    <row r="621" spans="2:64" x14ac:dyDescent="0.35">
      <c r="B621" s="5" t="s">
        <v>389</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row>
    <row r="622" spans="2:64" x14ac:dyDescent="0.35">
      <c r="B622" s="23" t="s">
        <v>97</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row>
    <row r="623" spans="2:64" x14ac:dyDescent="0.35">
      <c r="B623" t="s">
        <v>124</v>
      </c>
      <c r="C623" s="16">
        <v>6.1023622047244097E-2</v>
      </c>
      <c r="D623" s="16">
        <v>0.37931034482758602</v>
      </c>
      <c r="E623" s="16">
        <v>0.109375</v>
      </c>
      <c r="F623" s="16">
        <v>7.4468085106383003E-2</v>
      </c>
      <c r="G623" s="16">
        <v>1.84049079754601E-2</v>
      </c>
      <c r="H623" s="16">
        <v>1.8987341772151899E-2</v>
      </c>
      <c r="I623" s="16"/>
      <c r="J623" s="16">
        <v>4.5454545454545497E-2</v>
      </c>
      <c r="K623" s="16">
        <v>8.1447963800904993E-2</v>
      </c>
      <c r="L623" s="16"/>
      <c r="M623" s="16">
        <v>5.5921052631578899E-2</v>
      </c>
      <c r="N623" s="16">
        <v>0.05</v>
      </c>
      <c r="O623" s="16">
        <v>6.6666666666666693E-2</v>
      </c>
      <c r="P623" s="16">
        <v>0.125</v>
      </c>
      <c r="Q623" s="16"/>
      <c r="R623" s="16">
        <v>0.08</v>
      </c>
      <c r="S623" s="16">
        <v>3.7037037037037E-2</v>
      </c>
      <c r="T623" s="16">
        <v>2.61437908496732E-2</v>
      </c>
      <c r="U623" s="16">
        <v>0.16666666666666699</v>
      </c>
      <c r="V623" s="16"/>
      <c r="W623" s="16">
        <v>5.4054054054054099E-2</v>
      </c>
      <c r="X623" s="16">
        <v>5.1546391752577303E-2</v>
      </c>
      <c r="Y623" s="16">
        <v>9.6153846153846201E-2</v>
      </c>
      <c r="Z623" s="16">
        <v>0</v>
      </c>
      <c r="AA623" s="16">
        <v>0.135135135135135</v>
      </c>
      <c r="AB623" s="16">
        <v>8.1632653061224497E-2</v>
      </c>
      <c r="AC623" s="16">
        <v>6.1224489795918401E-2</v>
      </c>
      <c r="AD623" s="16">
        <v>0</v>
      </c>
      <c r="AE623" s="16">
        <v>0.114285714285714</v>
      </c>
      <c r="AF623" s="16">
        <v>0</v>
      </c>
      <c r="AG623" s="16">
        <v>0.05</v>
      </c>
      <c r="AH623" s="16">
        <v>0</v>
      </c>
      <c r="AI623" s="16"/>
      <c r="AJ623" s="16">
        <v>2.9850746268656699E-2</v>
      </c>
      <c r="AK623" s="16">
        <v>0.04</v>
      </c>
      <c r="AL623" s="16">
        <v>6.3218390804597693E-2</v>
      </c>
      <c r="AM623" s="16">
        <v>5.31914893617021E-2</v>
      </c>
      <c r="AN623" s="16">
        <v>0.148148148148148</v>
      </c>
      <c r="AO623" s="16"/>
      <c r="AP623" s="16">
        <v>5.5248618784530398E-2</v>
      </c>
      <c r="AQ623" s="16">
        <v>7.1999999999999995E-2</v>
      </c>
      <c r="AR623" s="16">
        <v>9.5238095238095205E-2</v>
      </c>
      <c r="AS623" s="16"/>
      <c r="AT623" s="16">
        <v>8.3333333333333301E-2</v>
      </c>
      <c r="AU623" s="16">
        <v>2.8938906752411599E-2</v>
      </c>
      <c r="AV623" s="16">
        <v>0.17777777777777801</v>
      </c>
      <c r="AW623" s="16">
        <v>0.15</v>
      </c>
      <c r="AX623" s="16"/>
      <c r="AY623" s="16">
        <v>0.24324324324324301</v>
      </c>
      <c r="AZ623" s="16">
        <v>4.67091295116773E-2</v>
      </c>
      <c r="BA623" s="16"/>
      <c r="BB623" s="16">
        <v>0.22222222222222199</v>
      </c>
      <c r="BC623" s="16">
        <v>5.95238095238095E-2</v>
      </c>
      <c r="BD623" s="16">
        <v>4.0498442367601202E-2</v>
      </c>
      <c r="BE623" s="16">
        <v>7.4626865671641798E-2</v>
      </c>
      <c r="BF623" s="16"/>
      <c r="BG623" s="16">
        <v>3.2258064516128997E-2</v>
      </c>
      <c r="BH623" s="16">
        <v>6.1224489795918401E-2</v>
      </c>
      <c r="BI623" s="16">
        <v>6.7567567567567599E-2</v>
      </c>
      <c r="BJ623" s="16">
        <v>8.6956521739130405E-2</v>
      </c>
      <c r="BK623" s="16">
        <v>7.4074074074074098E-2</v>
      </c>
      <c r="BL623" s="16">
        <v>0</v>
      </c>
    </row>
    <row r="624" spans="2:64" x14ac:dyDescent="0.35">
      <c r="B624" t="s">
        <v>125</v>
      </c>
      <c r="C624" s="16">
        <v>0.92519685039370103</v>
      </c>
      <c r="D624" s="16">
        <v>0.62068965517241403</v>
      </c>
      <c r="E624" s="16">
        <v>0.890625</v>
      </c>
      <c r="F624" s="16">
        <v>0.92553191489361697</v>
      </c>
      <c r="G624" s="16">
        <v>0.95705521472392596</v>
      </c>
      <c r="H624" s="16">
        <v>0.962025316455696</v>
      </c>
      <c r="I624" s="16"/>
      <c r="J624" s="16">
        <v>0.94405594405594395</v>
      </c>
      <c r="K624" s="16">
        <v>0.90045248868778305</v>
      </c>
      <c r="L624" s="16"/>
      <c r="M624" s="16">
        <v>0.9375</v>
      </c>
      <c r="N624" s="16">
        <v>0.92</v>
      </c>
      <c r="O624" s="16">
        <v>0.9</v>
      </c>
      <c r="P624" s="16">
        <v>0.875</v>
      </c>
      <c r="Q624" s="16"/>
      <c r="R624" s="16">
        <v>0.90400000000000003</v>
      </c>
      <c r="S624" s="16">
        <v>0.95061728395061695</v>
      </c>
      <c r="T624" s="16">
        <v>0.96078431372549</v>
      </c>
      <c r="U624" s="16">
        <v>0.83333333333333304</v>
      </c>
      <c r="V624" s="16"/>
      <c r="W624" s="16">
        <v>0.93243243243243201</v>
      </c>
      <c r="X624" s="16">
        <v>0.94845360824742297</v>
      </c>
      <c r="Y624" s="16">
        <v>0.84615384615384603</v>
      </c>
      <c r="Z624" s="16">
        <v>1</v>
      </c>
      <c r="AA624" s="16">
        <v>0.86486486486486502</v>
      </c>
      <c r="AB624" s="16">
        <v>0.87755102040816302</v>
      </c>
      <c r="AC624" s="16">
        <v>0.93877551020408201</v>
      </c>
      <c r="AD624" s="16">
        <v>0.94444444444444398</v>
      </c>
      <c r="AE624" s="16">
        <v>0.88571428571428601</v>
      </c>
      <c r="AF624" s="16">
        <v>1</v>
      </c>
      <c r="AG624" s="16">
        <v>0.95</v>
      </c>
      <c r="AH624" s="16">
        <v>1</v>
      </c>
      <c r="AI624" s="16"/>
      <c r="AJ624" s="16">
        <v>0.97014925373134298</v>
      </c>
      <c r="AK624" s="16">
        <v>0.90666666666666695</v>
      </c>
      <c r="AL624" s="16">
        <v>0.92528735632183901</v>
      </c>
      <c r="AM624" s="16">
        <v>0.93617021276595702</v>
      </c>
      <c r="AN624" s="16">
        <v>0.85185185185185197</v>
      </c>
      <c r="AO624" s="16"/>
      <c r="AP624" s="16">
        <v>0.92817679558011001</v>
      </c>
      <c r="AQ624" s="16">
        <v>0.92</v>
      </c>
      <c r="AR624" s="16">
        <v>0.90476190476190499</v>
      </c>
      <c r="AS624" s="16"/>
      <c r="AT624" s="16">
        <v>0.90909090909090895</v>
      </c>
      <c r="AU624" s="16">
        <v>0.96463022508038598</v>
      </c>
      <c r="AV624" s="16">
        <v>0.8</v>
      </c>
      <c r="AW624" s="16">
        <v>0.7</v>
      </c>
      <c r="AX624" s="16"/>
      <c r="AY624" s="16">
        <v>0.72972972972973005</v>
      </c>
      <c r="AZ624" s="16">
        <v>0.94055201698513802</v>
      </c>
      <c r="BA624" s="16"/>
      <c r="BB624" s="16">
        <v>0.75</v>
      </c>
      <c r="BC624" s="16">
        <v>0.94047619047619002</v>
      </c>
      <c r="BD624" s="16">
        <v>0.95638629283489096</v>
      </c>
      <c r="BE624" s="16">
        <v>0.85074626865671599</v>
      </c>
      <c r="BF624" s="16"/>
      <c r="BG624" s="16">
        <v>0.93548387096774199</v>
      </c>
      <c r="BH624" s="16">
        <v>0.93061224489795902</v>
      </c>
      <c r="BI624" s="16">
        <v>0.92567567567567599</v>
      </c>
      <c r="BJ624" s="16">
        <v>0.91304347826086996</v>
      </c>
      <c r="BK624" s="16">
        <v>0.88888888888888895</v>
      </c>
      <c r="BL624" s="16">
        <v>0.66666666666666696</v>
      </c>
    </row>
    <row r="625" spans="2:64" x14ac:dyDescent="0.35">
      <c r="B625" t="s">
        <v>119</v>
      </c>
      <c r="C625" s="16">
        <v>1.3779527559055101E-2</v>
      </c>
      <c r="D625" s="16">
        <v>0</v>
      </c>
      <c r="E625" s="16">
        <v>0</v>
      </c>
      <c r="F625" s="16">
        <v>0</v>
      </c>
      <c r="G625" s="16">
        <v>2.4539877300613501E-2</v>
      </c>
      <c r="H625" s="16">
        <v>1.8987341772151899E-2</v>
      </c>
      <c r="I625" s="16"/>
      <c r="J625" s="16">
        <v>1.04895104895105E-2</v>
      </c>
      <c r="K625" s="16">
        <v>1.8099547511312201E-2</v>
      </c>
      <c r="L625" s="16"/>
      <c r="M625" s="16">
        <v>6.5789473684210497E-3</v>
      </c>
      <c r="N625" s="16">
        <v>0.03</v>
      </c>
      <c r="O625" s="16">
        <v>3.3333333333333298E-2</v>
      </c>
      <c r="P625" s="16">
        <v>0</v>
      </c>
      <c r="Q625" s="16"/>
      <c r="R625" s="16">
        <v>1.6E-2</v>
      </c>
      <c r="S625" s="16">
        <v>1.2345679012345699E-2</v>
      </c>
      <c r="T625" s="16">
        <v>1.30718954248366E-2</v>
      </c>
      <c r="U625" s="16">
        <v>0</v>
      </c>
      <c r="V625" s="16"/>
      <c r="W625" s="16">
        <v>1.35135135135135E-2</v>
      </c>
      <c r="X625" s="16">
        <v>0</v>
      </c>
      <c r="Y625" s="16">
        <v>5.7692307692307702E-2</v>
      </c>
      <c r="Z625" s="16">
        <v>0</v>
      </c>
      <c r="AA625" s="16">
        <v>0</v>
      </c>
      <c r="AB625" s="16">
        <v>4.08163265306122E-2</v>
      </c>
      <c r="AC625" s="16">
        <v>0</v>
      </c>
      <c r="AD625" s="16">
        <v>5.5555555555555601E-2</v>
      </c>
      <c r="AE625" s="16">
        <v>0</v>
      </c>
      <c r="AF625" s="16">
        <v>0</v>
      </c>
      <c r="AG625" s="16">
        <v>0</v>
      </c>
      <c r="AH625" s="16">
        <v>0</v>
      </c>
      <c r="AI625" s="16"/>
      <c r="AJ625" s="16">
        <v>0</v>
      </c>
      <c r="AK625" s="16">
        <v>5.3333333333333302E-2</v>
      </c>
      <c r="AL625" s="16">
        <v>1.1494252873563199E-2</v>
      </c>
      <c r="AM625" s="16">
        <v>1.0638297872340399E-2</v>
      </c>
      <c r="AN625" s="16">
        <v>0</v>
      </c>
      <c r="AO625" s="16"/>
      <c r="AP625" s="16">
        <v>1.6574585635359101E-2</v>
      </c>
      <c r="AQ625" s="16">
        <v>8.0000000000000002E-3</v>
      </c>
      <c r="AR625" s="16">
        <v>0</v>
      </c>
      <c r="AS625" s="16"/>
      <c r="AT625" s="16">
        <v>7.5757575757575803E-3</v>
      </c>
      <c r="AU625" s="16">
        <v>6.4308681672025697E-3</v>
      </c>
      <c r="AV625" s="16">
        <v>2.2222222222222199E-2</v>
      </c>
      <c r="AW625" s="16">
        <v>0.15</v>
      </c>
      <c r="AX625" s="16"/>
      <c r="AY625" s="16">
        <v>2.7027027027027001E-2</v>
      </c>
      <c r="AZ625" s="16">
        <v>1.27388535031847E-2</v>
      </c>
      <c r="BA625" s="16"/>
      <c r="BB625" s="16">
        <v>2.7777777777777801E-2</v>
      </c>
      <c r="BC625" s="16">
        <v>0</v>
      </c>
      <c r="BD625" s="16">
        <v>3.1152647975077898E-3</v>
      </c>
      <c r="BE625" s="16">
        <v>7.4626865671641798E-2</v>
      </c>
      <c r="BF625" s="16"/>
      <c r="BG625" s="16">
        <v>3.2258064516128997E-2</v>
      </c>
      <c r="BH625" s="16">
        <v>8.1632653061224497E-3</v>
      </c>
      <c r="BI625" s="16">
        <v>6.7567567567567597E-3</v>
      </c>
      <c r="BJ625" s="16">
        <v>0</v>
      </c>
      <c r="BK625" s="16">
        <v>3.7037037037037E-2</v>
      </c>
      <c r="BL625" s="16">
        <v>0.33333333333333298</v>
      </c>
    </row>
    <row r="626" spans="2:64" x14ac:dyDescent="0.35">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row>
    <row r="627" spans="2:64" x14ac:dyDescent="0.35">
      <c r="B627" s="5" t="s">
        <v>390</v>
      </c>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row>
    <row r="628" spans="2:64" x14ac:dyDescent="0.35">
      <c r="B628" s="23" t="s">
        <v>97</v>
      </c>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row>
    <row r="629" spans="2:64" x14ac:dyDescent="0.35">
      <c r="B629" t="s">
        <v>124</v>
      </c>
      <c r="C629" s="16">
        <v>4.5275590551181098E-2</v>
      </c>
      <c r="D629" s="16">
        <v>0.27586206896551702</v>
      </c>
      <c r="E629" s="16">
        <v>9.375E-2</v>
      </c>
      <c r="F629" s="16">
        <v>7.4468085106383003E-2</v>
      </c>
      <c r="G629" s="16">
        <v>1.22699386503067E-2</v>
      </c>
      <c r="H629" s="16">
        <v>0</v>
      </c>
      <c r="I629" s="16"/>
      <c r="J629" s="16">
        <v>4.1958041958042001E-2</v>
      </c>
      <c r="K629" s="16">
        <v>4.9773755656108601E-2</v>
      </c>
      <c r="L629" s="16"/>
      <c r="M629" s="16">
        <v>3.6184210526315798E-2</v>
      </c>
      <c r="N629" s="16">
        <v>0.03</v>
      </c>
      <c r="O629" s="16">
        <v>0.05</v>
      </c>
      <c r="P629" s="16">
        <v>0.15</v>
      </c>
      <c r="Q629" s="16"/>
      <c r="R629" s="16">
        <v>0.06</v>
      </c>
      <c r="S629" s="16">
        <v>4.9382716049382699E-2</v>
      </c>
      <c r="T629" s="16">
        <v>6.5359477124183E-3</v>
      </c>
      <c r="U629" s="16">
        <v>0.125</v>
      </c>
      <c r="V629" s="16"/>
      <c r="W629" s="16">
        <v>5.4054054054054099E-2</v>
      </c>
      <c r="X629" s="16">
        <v>2.06185567010309E-2</v>
      </c>
      <c r="Y629" s="16">
        <v>5.7692307692307702E-2</v>
      </c>
      <c r="Z629" s="16">
        <v>0</v>
      </c>
      <c r="AA629" s="16">
        <v>8.1081081081081099E-2</v>
      </c>
      <c r="AB629" s="16">
        <v>6.1224489795918401E-2</v>
      </c>
      <c r="AC629" s="16">
        <v>8.1632653061224497E-2</v>
      </c>
      <c r="AD629" s="16">
        <v>5.5555555555555601E-2</v>
      </c>
      <c r="AE629" s="16">
        <v>5.7142857142857099E-2</v>
      </c>
      <c r="AF629" s="16">
        <v>3.5714285714285698E-2</v>
      </c>
      <c r="AG629" s="16">
        <v>0</v>
      </c>
      <c r="AH629" s="16">
        <v>0</v>
      </c>
      <c r="AI629" s="16"/>
      <c r="AJ629" s="16">
        <v>0</v>
      </c>
      <c r="AK629" s="16">
        <v>2.66666666666667E-2</v>
      </c>
      <c r="AL629" s="16">
        <v>4.5977011494252901E-2</v>
      </c>
      <c r="AM629" s="16">
        <v>4.2553191489361701E-2</v>
      </c>
      <c r="AN629" s="16">
        <v>0.148148148148148</v>
      </c>
      <c r="AO629" s="16"/>
      <c r="AP629" s="16">
        <v>4.1436464088397802E-2</v>
      </c>
      <c r="AQ629" s="16">
        <v>6.4000000000000001E-2</v>
      </c>
      <c r="AR629" s="16">
        <v>0</v>
      </c>
      <c r="AS629" s="16"/>
      <c r="AT629" s="16">
        <v>9.0909090909090898E-2</v>
      </c>
      <c r="AU629" s="16">
        <v>1.6077170418006399E-2</v>
      </c>
      <c r="AV629" s="16">
        <v>0.11111111111111099</v>
      </c>
      <c r="AW629" s="16">
        <v>0.05</v>
      </c>
      <c r="AX629" s="16"/>
      <c r="AY629" s="16">
        <v>0.135135135135135</v>
      </c>
      <c r="AZ629" s="16">
        <v>3.8216560509554097E-2</v>
      </c>
      <c r="BA629" s="16"/>
      <c r="BB629" s="16">
        <v>0.16666666666666699</v>
      </c>
      <c r="BC629" s="16">
        <v>7.1428571428571397E-2</v>
      </c>
      <c r="BD629" s="16">
        <v>2.80373831775701E-2</v>
      </c>
      <c r="BE629" s="16">
        <v>2.9850746268656699E-2</v>
      </c>
      <c r="BF629" s="16"/>
      <c r="BG629" s="16">
        <v>0</v>
      </c>
      <c r="BH629" s="16">
        <v>4.4897959183673501E-2</v>
      </c>
      <c r="BI629" s="16">
        <v>6.08108108108108E-2</v>
      </c>
      <c r="BJ629" s="16">
        <v>4.3478260869565202E-2</v>
      </c>
      <c r="BK629" s="16">
        <v>7.4074074074074098E-2</v>
      </c>
      <c r="BL629" s="16">
        <v>0</v>
      </c>
    </row>
    <row r="630" spans="2:64" x14ac:dyDescent="0.35">
      <c r="B630" t="s">
        <v>125</v>
      </c>
      <c r="C630" s="16">
        <v>0.92519685039370103</v>
      </c>
      <c r="D630" s="16">
        <v>0.72413793103448298</v>
      </c>
      <c r="E630" s="16">
        <v>0.890625</v>
      </c>
      <c r="F630" s="16">
        <v>0.89361702127659604</v>
      </c>
      <c r="G630" s="16">
        <v>0.95092024539877296</v>
      </c>
      <c r="H630" s="16">
        <v>0.968354430379747</v>
      </c>
      <c r="I630" s="16"/>
      <c r="J630" s="16">
        <v>0.93356643356643398</v>
      </c>
      <c r="K630" s="16">
        <v>0.91402714932126705</v>
      </c>
      <c r="L630" s="16"/>
      <c r="M630" s="16">
        <v>0.9375</v>
      </c>
      <c r="N630" s="16">
        <v>0.94</v>
      </c>
      <c r="O630" s="16">
        <v>0.88333333333333297</v>
      </c>
      <c r="P630" s="16">
        <v>0.85</v>
      </c>
      <c r="Q630" s="16"/>
      <c r="R630" s="16">
        <v>0.90400000000000003</v>
      </c>
      <c r="S630" s="16">
        <v>0.92592592592592604</v>
      </c>
      <c r="T630" s="16">
        <v>0.96732026143790895</v>
      </c>
      <c r="U630" s="16">
        <v>0.875</v>
      </c>
      <c r="V630" s="16"/>
      <c r="W630" s="16">
        <v>0.90540540540540504</v>
      </c>
      <c r="X630" s="16">
        <v>0.96907216494845405</v>
      </c>
      <c r="Y630" s="16">
        <v>0.88461538461538503</v>
      </c>
      <c r="Z630" s="16">
        <v>1</v>
      </c>
      <c r="AA630" s="16">
        <v>0.86486486486486502</v>
      </c>
      <c r="AB630" s="16">
        <v>0.87755102040816302</v>
      </c>
      <c r="AC630" s="16">
        <v>0.89795918367346905</v>
      </c>
      <c r="AD630" s="16">
        <v>0.88888888888888895</v>
      </c>
      <c r="AE630" s="16">
        <v>0.91428571428571404</v>
      </c>
      <c r="AF630" s="16">
        <v>0.96428571428571397</v>
      </c>
      <c r="AG630" s="16">
        <v>1</v>
      </c>
      <c r="AH630" s="16">
        <v>1</v>
      </c>
      <c r="AI630" s="16"/>
      <c r="AJ630" s="16">
        <v>1</v>
      </c>
      <c r="AK630" s="16">
        <v>0.90666666666666695</v>
      </c>
      <c r="AL630" s="16">
        <v>0.931034482758621</v>
      </c>
      <c r="AM630" s="16">
        <v>0.92553191489361697</v>
      </c>
      <c r="AN630" s="16">
        <v>0.85185185185185197</v>
      </c>
      <c r="AO630" s="16"/>
      <c r="AP630" s="16">
        <v>0.925414364640884</v>
      </c>
      <c r="AQ630" s="16">
        <v>0.91200000000000003</v>
      </c>
      <c r="AR630" s="16">
        <v>1</v>
      </c>
      <c r="AS630" s="16"/>
      <c r="AT630" s="16">
        <v>0.88636363636363602</v>
      </c>
      <c r="AU630" s="16">
        <v>0.97427652733118997</v>
      </c>
      <c r="AV630" s="16">
        <v>0.77777777777777801</v>
      </c>
      <c r="AW630" s="16">
        <v>0.75</v>
      </c>
      <c r="AX630" s="16"/>
      <c r="AY630" s="16">
        <v>0.81081081081081097</v>
      </c>
      <c r="AZ630" s="16">
        <v>0.934182590233546</v>
      </c>
      <c r="BA630" s="16"/>
      <c r="BB630" s="16">
        <v>0.77777777777777801</v>
      </c>
      <c r="BC630" s="16">
        <v>0.90476190476190499</v>
      </c>
      <c r="BD630" s="16">
        <v>0.95950155763239897</v>
      </c>
      <c r="BE630" s="16">
        <v>0.86567164179104505</v>
      </c>
      <c r="BF630" s="16"/>
      <c r="BG630" s="16">
        <v>0.95161290322580605</v>
      </c>
      <c r="BH630" s="16">
        <v>0.93469387755101996</v>
      </c>
      <c r="BI630" s="16">
        <v>0.91216216216216195</v>
      </c>
      <c r="BJ630" s="16">
        <v>0.95652173913043503</v>
      </c>
      <c r="BK630" s="16">
        <v>0.85185185185185197</v>
      </c>
      <c r="BL630" s="16">
        <v>0.66666666666666696</v>
      </c>
    </row>
    <row r="631" spans="2:64" x14ac:dyDescent="0.35">
      <c r="B631" t="s">
        <v>119</v>
      </c>
      <c r="C631" s="16">
        <v>2.9527559055118099E-2</v>
      </c>
      <c r="D631" s="16">
        <v>0</v>
      </c>
      <c r="E631" s="16">
        <v>1.5625E-2</v>
      </c>
      <c r="F631" s="16">
        <v>3.1914893617021302E-2</v>
      </c>
      <c r="G631" s="16">
        <v>3.6809815950920199E-2</v>
      </c>
      <c r="H631" s="16">
        <v>3.1645569620253201E-2</v>
      </c>
      <c r="I631" s="16"/>
      <c r="J631" s="16">
        <v>2.44755244755245E-2</v>
      </c>
      <c r="K631" s="16">
        <v>3.6199095022624403E-2</v>
      </c>
      <c r="L631" s="16"/>
      <c r="M631" s="16">
        <v>2.6315789473684199E-2</v>
      </c>
      <c r="N631" s="16">
        <v>0.03</v>
      </c>
      <c r="O631" s="16">
        <v>6.6666666666666693E-2</v>
      </c>
      <c r="P631" s="16">
        <v>0</v>
      </c>
      <c r="Q631" s="16"/>
      <c r="R631" s="16">
        <v>3.5999999999999997E-2</v>
      </c>
      <c r="S631" s="16">
        <v>2.4691358024691398E-2</v>
      </c>
      <c r="T631" s="16">
        <v>2.61437908496732E-2</v>
      </c>
      <c r="U631" s="16">
        <v>0</v>
      </c>
      <c r="V631" s="16"/>
      <c r="W631" s="16">
        <v>4.0540540540540501E-2</v>
      </c>
      <c r="X631" s="16">
        <v>1.03092783505155E-2</v>
      </c>
      <c r="Y631" s="16">
        <v>5.7692307692307702E-2</v>
      </c>
      <c r="Z631" s="16">
        <v>0</v>
      </c>
      <c r="AA631" s="16">
        <v>5.4054054054054099E-2</v>
      </c>
      <c r="AB631" s="16">
        <v>6.1224489795918401E-2</v>
      </c>
      <c r="AC631" s="16">
        <v>2.04081632653061E-2</v>
      </c>
      <c r="AD631" s="16">
        <v>5.5555555555555601E-2</v>
      </c>
      <c r="AE631" s="16">
        <v>2.8571428571428598E-2</v>
      </c>
      <c r="AF631" s="16">
        <v>0</v>
      </c>
      <c r="AG631" s="16">
        <v>0</v>
      </c>
      <c r="AH631" s="16">
        <v>0</v>
      </c>
      <c r="AI631" s="16"/>
      <c r="AJ631" s="16">
        <v>0</v>
      </c>
      <c r="AK631" s="16">
        <v>6.6666666666666693E-2</v>
      </c>
      <c r="AL631" s="16">
        <v>2.2988505747126398E-2</v>
      </c>
      <c r="AM631" s="16">
        <v>3.1914893617021302E-2</v>
      </c>
      <c r="AN631" s="16">
        <v>0</v>
      </c>
      <c r="AO631" s="16"/>
      <c r="AP631" s="16">
        <v>3.3149171270718203E-2</v>
      </c>
      <c r="AQ631" s="16">
        <v>2.4E-2</v>
      </c>
      <c r="AR631" s="16">
        <v>0</v>
      </c>
      <c r="AS631" s="16"/>
      <c r="AT631" s="16">
        <v>2.27272727272727E-2</v>
      </c>
      <c r="AU631" s="16">
        <v>9.6463022508038593E-3</v>
      </c>
      <c r="AV631" s="16">
        <v>0.11111111111111099</v>
      </c>
      <c r="AW631" s="16">
        <v>0.2</v>
      </c>
      <c r="AX631" s="16"/>
      <c r="AY631" s="16">
        <v>5.4054054054054099E-2</v>
      </c>
      <c r="AZ631" s="16">
        <v>2.7600849256900199E-2</v>
      </c>
      <c r="BA631" s="16"/>
      <c r="BB631" s="16">
        <v>5.5555555555555601E-2</v>
      </c>
      <c r="BC631" s="16">
        <v>2.3809523809523801E-2</v>
      </c>
      <c r="BD631" s="16">
        <v>1.2461059190031199E-2</v>
      </c>
      <c r="BE631" s="16">
        <v>0.104477611940299</v>
      </c>
      <c r="BF631" s="16"/>
      <c r="BG631" s="16">
        <v>4.8387096774193498E-2</v>
      </c>
      <c r="BH631" s="16">
        <v>2.04081632653061E-2</v>
      </c>
      <c r="BI631" s="16">
        <v>2.7027027027027001E-2</v>
      </c>
      <c r="BJ631" s="16">
        <v>0</v>
      </c>
      <c r="BK631" s="16">
        <v>7.4074074074074098E-2</v>
      </c>
      <c r="BL631" s="16">
        <v>0.33333333333333298</v>
      </c>
    </row>
    <row r="632" spans="2:64" x14ac:dyDescent="0.35">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row>
    <row r="633" spans="2:64" x14ac:dyDescent="0.35">
      <c r="B633" s="5" t="s">
        <v>391</v>
      </c>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row>
    <row r="634" spans="2:64" x14ac:dyDescent="0.35">
      <c r="B634" s="23" t="s">
        <v>97</v>
      </c>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row>
    <row r="635" spans="2:64" x14ac:dyDescent="0.35">
      <c r="B635" t="s">
        <v>124</v>
      </c>
      <c r="C635" s="16">
        <v>6.6929133858267695E-2</v>
      </c>
      <c r="D635" s="16">
        <v>0.24137931034482801</v>
      </c>
      <c r="E635" s="16">
        <v>0.171875</v>
      </c>
      <c r="F635" s="16">
        <v>0.10638297872340401</v>
      </c>
      <c r="G635" s="16">
        <v>1.84049079754601E-2</v>
      </c>
      <c r="H635" s="16">
        <v>1.8987341772151899E-2</v>
      </c>
      <c r="I635" s="16"/>
      <c r="J635" s="16">
        <v>5.9440559440559398E-2</v>
      </c>
      <c r="K635" s="16">
        <v>7.69230769230769E-2</v>
      </c>
      <c r="L635" s="16"/>
      <c r="M635" s="16">
        <v>5.5921052631578899E-2</v>
      </c>
      <c r="N635" s="16">
        <v>0.05</v>
      </c>
      <c r="O635" s="16">
        <v>0.1</v>
      </c>
      <c r="P635" s="16">
        <v>0.15</v>
      </c>
      <c r="Q635" s="16"/>
      <c r="R635" s="16">
        <v>9.1999999999999998E-2</v>
      </c>
      <c r="S635" s="16">
        <v>3.7037037037037E-2</v>
      </c>
      <c r="T635" s="16">
        <v>2.61437908496732E-2</v>
      </c>
      <c r="U635" s="16">
        <v>0.16666666666666699</v>
      </c>
      <c r="V635" s="16"/>
      <c r="W635" s="16">
        <v>6.7567567567567599E-2</v>
      </c>
      <c r="X635" s="16">
        <v>6.18556701030928E-2</v>
      </c>
      <c r="Y635" s="16">
        <v>7.69230769230769E-2</v>
      </c>
      <c r="Z635" s="16">
        <v>2.1739130434782601E-2</v>
      </c>
      <c r="AA635" s="16">
        <v>0.135135135135135</v>
      </c>
      <c r="AB635" s="16">
        <v>8.1632653061224497E-2</v>
      </c>
      <c r="AC635" s="16">
        <v>4.08163265306122E-2</v>
      </c>
      <c r="AD635" s="16">
        <v>5.5555555555555601E-2</v>
      </c>
      <c r="AE635" s="16">
        <v>0.114285714285714</v>
      </c>
      <c r="AF635" s="16">
        <v>0</v>
      </c>
      <c r="AG635" s="16">
        <v>0.1</v>
      </c>
      <c r="AH635" s="16">
        <v>0</v>
      </c>
      <c r="AI635" s="16"/>
      <c r="AJ635" s="16">
        <v>1.49253731343284E-2</v>
      </c>
      <c r="AK635" s="16">
        <v>5.3333333333333302E-2</v>
      </c>
      <c r="AL635" s="16">
        <v>6.8965517241379296E-2</v>
      </c>
      <c r="AM635" s="16">
        <v>5.31914893617021E-2</v>
      </c>
      <c r="AN635" s="16">
        <v>7.4074074074074098E-2</v>
      </c>
      <c r="AO635" s="16"/>
      <c r="AP635" s="16">
        <v>6.9060773480663001E-2</v>
      </c>
      <c r="AQ635" s="16">
        <v>6.4000000000000001E-2</v>
      </c>
      <c r="AR635" s="16">
        <v>4.7619047619047603E-2</v>
      </c>
      <c r="AS635" s="16"/>
      <c r="AT635" s="16">
        <v>8.3333333333333301E-2</v>
      </c>
      <c r="AU635" s="16">
        <v>2.2508038585209E-2</v>
      </c>
      <c r="AV635" s="16">
        <v>0.28888888888888897</v>
      </c>
      <c r="AW635" s="16">
        <v>0.15</v>
      </c>
      <c r="AX635" s="16"/>
      <c r="AY635" s="16">
        <v>0.162162162162162</v>
      </c>
      <c r="AZ635" s="16">
        <v>5.9447983014862003E-2</v>
      </c>
      <c r="BA635" s="16"/>
      <c r="BB635" s="16">
        <v>0.16666666666666699</v>
      </c>
      <c r="BC635" s="16">
        <v>8.3333333333333301E-2</v>
      </c>
      <c r="BD635" s="16">
        <v>4.3613707165108997E-2</v>
      </c>
      <c r="BE635" s="16">
        <v>0.104477611940299</v>
      </c>
      <c r="BF635" s="16"/>
      <c r="BG635" s="16">
        <v>4.8387096774193498E-2</v>
      </c>
      <c r="BH635" s="16">
        <v>5.3061224489795902E-2</v>
      </c>
      <c r="BI635" s="16">
        <v>9.45945945945946E-2</v>
      </c>
      <c r="BJ635" s="16">
        <v>8.6956521739130405E-2</v>
      </c>
      <c r="BK635" s="16">
        <v>7.4074074074074098E-2</v>
      </c>
      <c r="BL635" s="16">
        <v>0</v>
      </c>
    </row>
    <row r="636" spans="2:64" x14ac:dyDescent="0.35">
      <c r="B636" t="s">
        <v>125</v>
      </c>
      <c r="C636" s="16">
        <v>0.91732283464566899</v>
      </c>
      <c r="D636" s="16">
        <v>0.72413793103448298</v>
      </c>
      <c r="E636" s="16">
        <v>0.828125</v>
      </c>
      <c r="F636" s="16">
        <v>0.89361702127659604</v>
      </c>
      <c r="G636" s="16">
        <v>0.95705521472392596</v>
      </c>
      <c r="H636" s="16">
        <v>0.962025316455696</v>
      </c>
      <c r="I636" s="16"/>
      <c r="J636" s="16">
        <v>0.92657342657342701</v>
      </c>
      <c r="K636" s="16">
        <v>0.90497737556561098</v>
      </c>
      <c r="L636" s="16"/>
      <c r="M636" s="16">
        <v>0.9375</v>
      </c>
      <c r="N636" s="16">
        <v>0.91</v>
      </c>
      <c r="O636" s="16">
        <v>0.86666666666666703</v>
      </c>
      <c r="P636" s="16">
        <v>0.85</v>
      </c>
      <c r="Q636" s="16"/>
      <c r="R636" s="16">
        <v>0.88800000000000001</v>
      </c>
      <c r="S636" s="16">
        <v>0.95061728395061695</v>
      </c>
      <c r="T636" s="16">
        <v>0.96078431372549</v>
      </c>
      <c r="U636" s="16">
        <v>0.83333333333333304</v>
      </c>
      <c r="V636" s="16"/>
      <c r="W636" s="16">
        <v>0.91891891891891897</v>
      </c>
      <c r="X636" s="16">
        <v>0.93814432989690699</v>
      </c>
      <c r="Y636" s="16">
        <v>0.86538461538461497</v>
      </c>
      <c r="Z636" s="16">
        <v>0.97826086956521696</v>
      </c>
      <c r="AA636" s="16">
        <v>0.86486486486486502</v>
      </c>
      <c r="AB636" s="16">
        <v>0.87755102040816302</v>
      </c>
      <c r="AC636" s="16">
        <v>0.93877551020408201</v>
      </c>
      <c r="AD636" s="16">
        <v>0.88888888888888895</v>
      </c>
      <c r="AE636" s="16">
        <v>0.88571428571428601</v>
      </c>
      <c r="AF636" s="16">
        <v>1</v>
      </c>
      <c r="AG636" s="16">
        <v>0.9</v>
      </c>
      <c r="AH636" s="16">
        <v>1</v>
      </c>
      <c r="AI636" s="16"/>
      <c r="AJ636" s="16">
        <v>0.98507462686567204</v>
      </c>
      <c r="AK636" s="16">
        <v>0.89333333333333298</v>
      </c>
      <c r="AL636" s="16">
        <v>0.91954022988505701</v>
      </c>
      <c r="AM636" s="16">
        <v>0.93617021276595702</v>
      </c>
      <c r="AN636" s="16">
        <v>0.88888888888888895</v>
      </c>
      <c r="AO636" s="16"/>
      <c r="AP636" s="16">
        <v>0.91436464088397795</v>
      </c>
      <c r="AQ636" s="16">
        <v>0.92</v>
      </c>
      <c r="AR636" s="16">
        <v>0.952380952380952</v>
      </c>
      <c r="AS636" s="16"/>
      <c r="AT636" s="16">
        <v>0.90151515151515105</v>
      </c>
      <c r="AU636" s="16">
        <v>0.97106109324758805</v>
      </c>
      <c r="AV636" s="16">
        <v>0.68888888888888899</v>
      </c>
      <c r="AW636" s="16">
        <v>0.7</v>
      </c>
      <c r="AX636" s="16"/>
      <c r="AY636" s="16">
        <v>0.78378378378378399</v>
      </c>
      <c r="AZ636" s="16">
        <v>0.92781316348195297</v>
      </c>
      <c r="BA636" s="16"/>
      <c r="BB636" s="16">
        <v>0.80555555555555602</v>
      </c>
      <c r="BC636" s="16">
        <v>0.91666666666666696</v>
      </c>
      <c r="BD636" s="16">
        <v>0.95015576323987505</v>
      </c>
      <c r="BE636" s="16">
        <v>0.82089552238805996</v>
      </c>
      <c r="BF636" s="16"/>
      <c r="BG636" s="16">
        <v>0.91935483870967705</v>
      </c>
      <c r="BH636" s="16">
        <v>0.93877551020408201</v>
      </c>
      <c r="BI636" s="16">
        <v>0.891891891891892</v>
      </c>
      <c r="BJ636" s="16">
        <v>0.91304347826086996</v>
      </c>
      <c r="BK636" s="16">
        <v>0.88888888888888895</v>
      </c>
      <c r="BL636" s="16">
        <v>0.66666666666666696</v>
      </c>
    </row>
    <row r="637" spans="2:64" x14ac:dyDescent="0.35">
      <c r="B637" t="s">
        <v>119</v>
      </c>
      <c r="C637" s="16">
        <v>1.5748031496062999E-2</v>
      </c>
      <c r="D637" s="16">
        <v>3.4482758620689703E-2</v>
      </c>
      <c r="E637" s="16">
        <v>0</v>
      </c>
      <c r="F637" s="16">
        <v>0</v>
      </c>
      <c r="G637" s="16">
        <v>2.4539877300613501E-2</v>
      </c>
      <c r="H637" s="16">
        <v>1.8987341772151899E-2</v>
      </c>
      <c r="I637" s="16"/>
      <c r="J637" s="16">
        <v>1.3986013986014E-2</v>
      </c>
      <c r="K637" s="16">
        <v>1.8099547511312201E-2</v>
      </c>
      <c r="L637" s="16"/>
      <c r="M637" s="16">
        <v>6.5789473684210497E-3</v>
      </c>
      <c r="N637" s="16">
        <v>0.04</v>
      </c>
      <c r="O637" s="16">
        <v>3.3333333333333298E-2</v>
      </c>
      <c r="P637" s="16">
        <v>0</v>
      </c>
      <c r="Q637" s="16"/>
      <c r="R637" s="16">
        <v>0.02</v>
      </c>
      <c r="S637" s="16">
        <v>1.2345679012345699E-2</v>
      </c>
      <c r="T637" s="16">
        <v>1.30718954248366E-2</v>
      </c>
      <c r="U637" s="16">
        <v>0</v>
      </c>
      <c r="V637" s="16"/>
      <c r="W637" s="16">
        <v>1.35135135135135E-2</v>
      </c>
      <c r="X637" s="16">
        <v>0</v>
      </c>
      <c r="Y637" s="16">
        <v>5.7692307692307702E-2</v>
      </c>
      <c r="Z637" s="16">
        <v>0</v>
      </c>
      <c r="AA637" s="16">
        <v>0</v>
      </c>
      <c r="AB637" s="16">
        <v>4.08163265306122E-2</v>
      </c>
      <c r="AC637" s="16">
        <v>2.04081632653061E-2</v>
      </c>
      <c r="AD637" s="16">
        <v>5.5555555555555601E-2</v>
      </c>
      <c r="AE637" s="16">
        <v>0</v>
      </c>
      <c r="AF637" s="16">
        <v>0</v>
      </c>
      <c r="AG637" s="16">
        <v>0</v>
      </c>
      <c r="AH637" s="16">
        <v>0</v>
      </c>
      <c r="AI637" s="16"/>
      <c r="AJ637" s="16">
        <v>0</v>
      </c>
      <c r="AK637" s="16">
        <v>5.3333333333333302E-2</v>
      </c>
      <c r="AL637" s="16">
        <v>1.1494252873563199E-2</v>
      </c>
      <c r="AM637" s="16">
        <v>1.0638297872340399E-2</v>
      </c>
      <c r="AN637" s="16">
        <v>3.7037037037037E-2</v>
      </c>
      <c r="AO637" s="16"/>
      <c r="AP637" s="16">
        <v>1.6574585635359101E-2</v>
      </c>
      <c r="AQ637" s="16">
        <v>1.6E-2</v>
      </c>
      <c r="AR637" s="16">
        <v>0</v>
      </c>
      <c r="AS637" s="16"/>
      <c r="AT637" s="16">
        <v>1.5151515151515201E-2</v>
      </c>
      <c r="AU637" s="16">
        <v>6.4308681672025697E-3</v>
      </c>
      <c r="AV637" s="16">
        <v>2.2222222222222199E-2</v>
      </c>
      <c r="AW637" s="16">
        <v>0.15</v>
      </c>
      <c r="AX637" s="16"/>
      <c r="AY637" s="16">
        <v>5.4054054054054099E-2</v>
      </c>
      <c r="AZ637" s="16">
        <v>1.27388535031847E-2</v>
      </c>
      <c r="BA637" s="16"/>
      <c r="BB637" s="16">
        <v>2.7777777777777801E-2</v>
      </c>
      <c r="BC637" s="16">
        <v>0</v>
      </c>
      <c r="BD637" s="16">
        <v>6.2305295950155796E-3</v>
      </c>
      <c r="BE637" s="16">
        <v>7.4626865671641798E-2</v>
      </c>
      <c r="BF637" s="16"/>
      <c r="BG637" s="16">
        <v>3.2258064516128997E-2</v>
      </c>
      <c r="BH637" s="16">
        <v>8.1632653061224497E-3</v>
      </c>
      <c r="BI637" s="16">
        <v>1.35135135135135E-2</v>
      </c>
      <c r="BJ637" s="16">
        <v>0</v>
      </c>
      <c r="BK637" s="16">
        <v>3.7037037037037E-2</v>
      </c>
      <c r="BL637" s="16">
        <v>0.33333333333333298</v>
      </c>
    </row>
    <row r="638" spans="2:64" x14ac:dyDescent="0.35">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row>
    <row r="639" spans="2:64" x14ac:dyDescent="0.35">
      <c r="B639" s="5" t="s">
        <v>392</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row>
    <row r="640" spans="2:64" x14ac:dyDescent="0.35">
      <c r="B640" s="23" t="s">
        <v>97</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row>
    <row r="641" spans="2:64" x14ac:dyDescent="0.35">
      <c r="B641" t="s">
        <v>124</v>
      </c>
      <c r="C641" s="16">
        <v>6.2992125984251995E-2</v>
      </c>
      <c r="D641" s="16">
        <v>0.31034482758620702</v>
      </c>
      <c r="E641" s="16">
        <v>0.171875</v>
      </c>
      <c r="F641" s="16">
        <v>4.2553191489361701E-2</v>
      </c>
      <c r="G641" s="16">
        <v>4.2944785276073601E-2</v>
      </c>
      <c r="H641" s="16">
        <v>6.3291139240506302E-3</v>
      </c>
      <c r="I641" s="16"/>
      <c r="J641" s="16">
        <v>6.6433566433566404E-2</v>
      </c>
      <c r="K641" s="16">
        <v>5.8823529411764698E-2</v>
      </c>
      <c r="L641" s="16"/>
      <c r="M641" s="16">
        <v>8.55263157894737E-2</v>
      </c>
      <c r="N641" s="16">
        <v>0.02</v>
      </c>
      <c r="O641" s="16">
        <v>3.3333333333333298E-2</v>
      </c>
      <c r="P641" s="16">
        <v>0.05</v>
      </c>
      <c r="Q641" s="16"/>
      <c r="R641" s="16">
        <v>0.1</v>
      </c>
      <c r="S641" s="16">
        <v>3.7037037037037E-2</v>
      </c>
      <c r="T641" s="16">
        <v>1.30718954248366E-2</v>
      </c>
      <c r="U641" s="16">
        <v>8.3333333333333301E-2</v>
      </c>
      <c r="V641" s="16"/>
      <c r="W641" s="16">
        <v>0.108108108108108</v>
      </c>
      <c r="X641" s="16">
        <v>7.2164948453608199E-2</v>
      </c>
      <c r="Y641" s="16">
        <v>3.8461538461538498E-2</v>
      </c>
      <c r="Z641" s="16">
        <v>4.3478260869565202E-2</v>
      </c>
      <c r="AA641" s="16">
        <v>0.108108108108108</v>
      </c>
      <c r="AB641" s="16">
        <v>2.04081632653061E-2</v>
      </c>
      <c r="AC641" s="16">
        <v>2.04081632653061E-2</v>
      </c>
      <c r="AD641" s="16">
        <v>5.5555555555555601E-2</v>
      </c>
      <c r="AE641" s="16">
        <v>5.7142857142857099E-2</v>
      </c>
      <c r="AF641" s="16">
        <v>7.1428571428571397E-2</v>
      </c>
      <c r="AG641" s="16">
        <v>0.1</v>
      </c>
      <c r="AH641" s="16">
        <v>0</v>
      </c>
      <c r="AI641" s="16"/>
      <c r="AJ641" s="16">
        <v>1.49253731343284E-2</v>
      </c>
      <c r="AK641" s="16">
        <v>5.3333333333333302E-2</v>
      </c>
      <c r="AL641" s="16">
        <v>7.4712643678160898E-2</v>
      </c>
      <c r="AM641" s="16">
        <v>7.4468085106383003E-2</v>
      </c>
      <c r="AN641" s="16">
        <v>7.4074074074074098E-2</v>
      </c>
      <c r="AO641" s="16"/>
      <c r="AP641" s="16">
        <v>5.24861878453039E-2</v>
      </c>
      <c r="AQ641" s="16">
        <v>9.6000000000000002E-2</v>
      </c>
      <c r="AR641" s="16">
        <v>4.7619047619047603E-2</v>
      </c>
      <c r="AS641" s="16"/>
      <c r="AT641" s="16">
        <v>8.3333333333333301E-2</v>
      </c>
      <c r="AU641" s="16">
        <v>4.5016077170418001E-2</v>
      </c>
      <c r="AV641" s="16">
        <v>0.133333333333333</v>
      </c>
      <c r="AW641" s="16">
        <v>0.05</v>
      </c>
      <c r="AX641" s="16"/>
      <c r="AY641" s="16">
        <v>0.162162162162162</v>
      </c>
      <c r="AZ641" s="16">
        <v>5.5201698513800398E-2</v>
      </c>
      <c r="BA641" s="16"/>
      <c r="BB641" s="16">
        <v>0.16666666666666699</v>
      </c>
      <c r="BC641" s="16">
        <v>9.5238095238095205E-2</v>
      </c>
      <c r="BD641" s="16">
        <v>4.3613707165108997E-2</v>
      </c>
      <c r="BE641" s="16">
        <v>5.9701492537313397E-2</v>
      </c>
      <c r="BF641" s="16"/>
      <c r="BG641" s="16">
        <v>6.4516129032258104E-2</v>
      </c>
      <c r="BH641" s="16">
        <v>6.5306122448979598E-2</v>
      </c>
      <c r="BI641" s="16">
        <v>5.4054054054054099E-2</v>
      </c>
      <c r="BJ641" s="16">
        <v>8.6956521739130405E-2</v>
      </c>
      <c r="BK641" s="16">
        <v>7.4074074074074098E-2</v>
      </c>
      <c r="BL641" s="16">
        <v>0</v>
      </c>
    </row>
    <row r="642" spans="2:64" x14ac:dyDescent="0.35">
      <c r="B642" t="s">
        <v>125</v>
      </c>
      <c r="C642" s="16">
        <v>0.91535433070866101</v>
      </c>
      <c r="D642" s="16">
        <v>0.65517241379310298</v>
      </c>
      <c r="E642" s="16">
        <v>0.828125</v>
      </c>
      <c r="F642" s="16">
        <v>0.93617021276595702</v>
      </c>
      <c r="G642" s="16">
        <v>0.93251533742331305</v>
      </c>
      <c r="H642" s="16">
        <v>0.968354430379747</v>
      </c>
      <c r="I642" s="16"/>
      <c r="J642" s="16">
        <v>0.91958041958042003</v>
      </c>
      <c r="K642" s="16">
        <v>0.90950226244343901</v>
      </c>
      <c r="L642" s="16"/>
      <c r="M642" s="16">
        <v>0.90789473684210498</v>
      </c>
      <c r="N642" s="16">
        <v>0.94</v>
      </c>
      <c r="O642" s="16">
        <v>0.91666666666666696</v>
      </c>
      <c r="P642" s="16">
        <v>0.9</v>
      </c>
      <c r="Q642" s="16"/>
      <c r="R642" s="16">
        <v>0.88</v>
      </c>
      <c r="S642" s="16">
        <v>0.938271604938272</v>
      </c>
      <c r="T642" s="16">
        <v>0.96732026143790895</v>
      </c>
      <c r="U642" s="16">
        <v>0.875</v>
      </c>
      <c r="V642" s="16"/>
      <c r="W642" s="16">
        <v>0.87837837837837796</v>
      </c>
      <c r="X642" s="16">
        <v>0.91752577319587603</v>
      </c>
      <c r="Y642" s="16">
        <v>0.90384615384615397</v>
      </c>
      <c r="Z642" s="16">
        <v>0.95652173913043503</v>
      </c>
      <c r="AA642" s="16">
        <v>0.891891891891892</v>
      </c>
      <c r="AB642" s="16">
        <v>0.91836734693877597</v>
      </c>
      <c r="AC642" s="16">
        <v>0.93877551020408201</v>
      </c>
      <c r="AD642" s="16">
        <v>0.88888888888888895</v>
      </c>
      <c r="AE642" s="16">
        <v>0.94285714285714295</v>
      </c>
      <c r="AF642" s="16">
        <v>0.92857142857142905</v>
      </c>
      <c r="AG642" s="16">
        <v>0.9</v>
      </c>
      <c r="AH642" s="16">
        <v>1</v>
      </c>
      <c r="AI642" s="16"/>
      <c r="AJ642" s="16">
        <v>0.98507462686567204</v>
      </c>
      <c r="AK642" s="16">
        <v>0.86666666666666703</v>
      </c>
      <c r="AL642" s="16">
        <v>0.90804597701149403</v>
      </c>
      <c r="AM642" s="16">
        <v>0.91489361702127703</v>
      </c>
      <c r="AN642" s="16">
        <v>0.88888888888888895</v>
      </c>
      <c r="AO642" s="16"/>
      <c r="AP642" s="16">
        <v>0.91988950276243098</v>
      </c>
      <c r="AQ642" s="16">
        <v>0.89600000000000002</v>
      </c>
      <c r="AR642" s="16">
        <v>0.952380952380952</v>
      </c>
      <c r="AS642" s="16"/>
      <c r="AT642" s="16">
        <v>0.89393939393939403</v>
      </c>
      <c r="AU642" s="16">
        <v>0.94533762057877802</v>
      </c>
      <c r="AV642" s="16">
        <v>0.86666666666666703</v>
      </c>
      <c r="AW642" s="16">
        <v>0.7</v>
      </c>
      <c r="AX642" s="16"/>
      <c r="AY642" s="16">
        <v>0.78378378378378399</v>
      </c>
      <c r="AZ642" s="16">
        <v>0.92569002123142297</v>
      </c>
      <c r="BA642" s="16"/>
      <c r="BB642" s="16">
        <v>0.83333333333333304</v>
      </c>
      <c r="BC642" s="16">
        <v>0.89285714285714302</v>
      </c>
      <c r="BD642" s="16">
        <v>0.94704049844236804</v>
      </c>
      <c r="BE642" s="16">
        <v>0.83582089552238803</v>
      </c>
      <c r="BF642" s="16"/>
      <c r="BG642" s="16">
        <v>0.90322580645161299</v>
      </c>
      <c r="BH642" s="16">
        <v>0.91020408163265298</v>
      </c>
      <c r="BI642" s="16">
        <v>0.93243243243243201</v>
      </c>
      <c r="BJ642" s="16">
        <v>0.91304347826086996</v>
      </c>
      <c r="BK642" s="16">
        <v>0.92592592592592604</v>
      </c>
      <c r="BL642" s="16">
        <v>0.66666666666666696</v>
      </c>
    </row>
    <row r="643" spans="2:64" x14ac:dyDescent="0.35">
      <c r="B643" t="s">
        <v>119</v>
      </c>
      <c r="C643" s="16">
        <v>2.16535433070866E-2</v>
      </c>
      <c r="D643" s="16">
        <v>3.4482758620689703E-2</v>
      </c>
      <c r="E643" s="16">
        <v>0</v>
      </c>
      <c r="F643" s="16">
        <v>2.1276595744680899E-2</v>
      </c>
      <c r="G643" s="16">
        <v>2.4539877300613501E-2</v>
      </c>
      <c r="H643" s="16">
        <v>2.53164556962025E-2</v>
      </c>
      <c r="I643" s="16"/>
      <c r="J643" s="16">
        <v>1.3986013986014E-2</v>
      </c>
      <c r="K643" s="16">
        <v>3.1674208144796399E-2</v>
      </c>
      <c r="L643" s="16"/>
      <c r="M643" s="16">
        <v>6.5789473684210497E-3</v>
      </c>
      <c r="N643" s="16">
        <v>0.04</v>
      </c>
      <c r="O643" s="16">
        <v>0.05</v>
      </c>
      <c r="P643" s="16">
        <v>0.05</v>
      </c>
      <c r="Q643" s="16"/>
      <c r="R643" s="16">
        <v>0.02</v>
      </c>
      <c r="S643" s="16">
        <v>2.4691358024691398E-2</v>
      </c>
      <c r="T643" s="16">
        <v>1.9607843137254902E-2</v>
      </c>
      <c r="U643" s="16">
        <v>4.1666666666666699E-2</v>
      </c>
      <c r="V643" s="16"/>
      <c r="W643" s="16">
        <v>1.35135135135135E-2</v>
      </c>
      <c r="X643" s="16">
        <v>1.03092783505155E-2</v>
      </c>
      <c r="Y643" s="16">
        <v>5.7692307692307702E-2</v>
      </c>
      <c r="Z643" s="16">
        <v>0</v>
      </c>
      <c r="AA643" s="16">
        <v>0</v>
      </c>
      <c r="AB643" s="16">
        <v>6.1224489795918401E-2</v>
      </c>
      <c r="AC643" s="16">
        <v>4.08163265306122E-2</v>
      </c>
      <c r="AD643" s="16">
        <v>5.5555555555555601E-2</v>
      </c>
      <c r="AE643" s="16">
        <v>0</v>
      </c>
      <c r="AF643" s="16">
        <v>0</v>
      </c>
      <c r="AG643" s="16">
        <v>0</v>
      </c>
      <c r="AH643" s="16">
        <v>0</v>
      </c>
      <c r="AI643" s="16"/>
      <c r="AJ643" s="16">
        <v>0</v>
      </c>
      <c r="AK643" s="16">
        <v>0.08</v>
      </c>
      <c r="AL643" s="16">
        <v>1.72413793103448E-2</v>
      </c>
      <c r="AM643" s="16">
        <v>1.0638297872340399E-2</v>
      </c>
      <c r="AN643" s="16">
        <v>3.7037037037037E-2</v>
      </c>
      <c r="AO643" s="16"/>
      <c r="AP643" s="16">
        <v>2.7624309392265199E-2</v>
      </c>
      <c r="AQ643" s="16">
        <v>8.0000000000000002E-3</v>
      </c>
      <c r="AR643" s="16">
        <v>0</v>
      </c>
      <c r="AS643" s="16"/>
      <c r="AT643" s="16">
        <v>2.27272727272727E-2</v>
      </c>
      <c r="AU643" s="16">
        <v>9.6463022508038593E-3</v>
      </c>
      <c r="AV643" s="16">
        <v>0</v>
      </c>
      <c r="AW643" s="16">
        <v>0.25</v>
      </c>
      <c r="AX643" s="16"/>
      <c r="AY643" s="16">
        <v>5.4054054054054099E-2</v>
      </c>
      <c r="AZ643" s="16">
        <v>1.9108280254777101E-2</v>
      </c>
      <c r="BA643" s="16"/>
      <c r="BB643" s="16">
        <v>0</v>
      </c>
      <c r="BC643" s="16">
        <v>1.1904761904761901E-2</v>
      </c>
      <c r="BD643" s="16">
        <v>9.3457943925233603E-3</v>
      </c>
      <c r="BE643" s="16">
        <v>0.104477611940299</v>
      </c>
      <c r="BF643" s="16"/>
      <c r="BG643" s="16">
        <v>3.2258064516128997E-2</v>
      </c>
      <c r="BH643" s="16">
        <v>2.4489795918367301E-2</v>
      </c>
      <c r="BI643" s="16">
        <v>1.35135135135135E-2</v>
      </c>
      <c r="BJ643" s="16">
        <v>0</v>
      </c>
      <c r="BK643" s="16">
        <v>0</v>
      </c>
      <c r="BL643" s="16">
        <v>0.33333333333333298</v>
      </c>
    </row>
    <row r="644" spans="2:64" x14ac:dyDescent="0.35">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row>
    <row r="645" spans="2:64" x14ac:dyDescent="0.35">
      <c r="B645" s="5" t="s">
        <v>393</v>
      </c>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row>
    <row r="646" spans="2:64" x14ac:dyDescent="0.35">
      <c r="B646" s="23" t="s">
        <v>97</v>
      </c>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row>
    <row r="647" spans="2:64" x14ac:dyDescent="0.35">
      <c r="B647" t="s">
        <v>124</v>
      </c>
      <c r="C647" s="16">
        <v>4.5275590551181098E-2</v>
      </c>
      <c r="D647" s="16">
        <v>0.17241379310344801</v>
      </c>
      <c r="E647" s="16">
        <v>0.171875</v>
      </c>
      <c r="F647" s="16">
        <v>3.1914893617021302E-2</v>
      </c>
      <c r="G647" s="16">
        <v>1.22699386503067E-2</v>
      </c>
      <c r="H647" s="16">
        <v>1.26582278481013E-2</v>
      </c>
      <c r="I647" s="16"/>
      <c r="J647" s="16">
        <v>3.4965034965035002E-2</v>
      </c>
      <c r="K647" s="16">
        <v>5.8823529411764698E-2</v>
      </c>
      <c r="L647" s="16"/>
      <c r="M647" s="16">
        <v>5.5921052631578899E-2</v>
      </c>
      <c r="N647" s="16">
        <v>0.03</v>
      </c>
      <c r="O647" s="16">
        <v>1.6666666666666701E-2</v>
      </c>
      <c r="P647" s="16">
        <v>0.05</v>
      </c>
      <c r="Q647" s="16"/>
      <c r="R647" s="16">
        <v>6.4000000000000001E-2</v>
      </c>
      <c r="S647" s="16">
        <v>4.9382716049382699E-2</v>
      </c>
      <c r="T647" s="16">
        <v>6.5359477124183E-3</v>
      </c>
      <c r="U647" s="16">
        <v>8.3333333333333301E-2</v>
      </c>
      <c r="V647" s="16"/>
      <c r="W647" s="16">
        <v>8.1081081081081099E-2</v>
      </c>
      <c r="X647" s="16">
        <v>4.1237113402061903E-2</v>
      </c>
      <c r="Y647" s="16">
        <v>3.8461538461538498E-2</v>
      </c>
      <c r="Z647" s="16">
        <v>0</v>
      </c>
      <c r="AA647" s="16">
        <v>5.4054054054054099E-2</v>
      </c>
      <c r="AB647" s="16">
        <v>6.1224489795918401E-2</v>
      </c>
      <c r="AC647" s="16">
        <v>6.1224489795918401E-2</v>
      </c>
      <c r="AD647" s="16">
        <v>0</v>
      </c>
      <c r="AE647" s="16">
        <v>5.7142857142857099E-2</v>
      </c>
      <c r="AF647" s="16">
        <v>0</v>
      </c>
      <c r="AG647" s="16">
        <v>0.05</v>
      </c>
      <c r="AH647" s="16">
        <v>0</v>
      </c>
      <c r="AI647" s="16"/>
      <c r="AJ647" s="16">
        <v>1.49253731343284E-2</v>
      </c>
      <c r="AK647" s="16">
        <v>1.3333333333333299E-2</v>
      </c>
      <c r="AL647" s="16">
        <v>4.0229885057471299E-2</v>
      </c>
      <c r="AM647" s="16">
        <v>8.5106382978723402E-2</v>
      </c>
      <c r="AN647" s="16">
        <v>3.7037037037037E-2</v>
      </c>
      <c r="AO647" s="16"/>
      <c r="AP647" s="16">
        <v>3.5911602209944701E-2</v>
      </c>
      <c r="AQ647" s="16">
        <v>7.1999999999999995E-2</v>
      </c>
      <c r="AR647" s="16">
        <v>4.7619047619047603E-2</v>
      </c>
      <c r="AS647" s="16"/>
      <c r="AT647" s="16">
        <v>5.3030303030302997E-2</v>
      </c>
      <c r="AU647" s="16">
        <v>1.6077170418006399E-2</v>
      </c>
      <c r="AV647" s="16">
        <v>0.22222222222222199</v>
      </c>
      <c r="AW647" s="16">
        <v>0.05</v>
      </c>
      <c r="AX647" s="16"/>
      <c r="AY647" s="16">
        <v>0.108108108108108</v>
      </c>
      <c r="AZ647" s="16">
        <v>4.0339702760084903E-2</v>
      </c>
      <c r="BA647" s="16"/>
      <c r="BB647" s="16">
        <v>0.16666666666666699</v>
      </c>
      <c r="BC647" s="16">
        <v>9.5238095238095205E-2</v>
      </c>
      <c r="BD647" s="16">
        <v>2.4922118380062301E-2</v>
      </c>
      <c r="BE647" s="16">
        <v>1.49253731343284E-2</v>
      </c>
      <c r="BF647" s="16"/>
      <c r="BG647" s="16">
        <v>1.6129032258064498E-2</v>
      </c>
      <c r="BH647" s="16">
        <v>5.7142857142857099E-2</v>
      </c>
      <c r="BI647" s="16">
        <v>4.0540540540540501E-2</v>
      </c>
      <c r="BJ647" s="16">
        <v>8.6956521739130405E-2</v>
      </c>
      <c r="BK647" s="16">
        <v>0</v>
      </c>
      <c r="BL647" s="16">
        <v>0</v>
      </c>
    </row>
    <row r="648" spans="2:64" x14ac:dyDescent="0.35">
      <c r="B648" t="s">
        <v>125</v>
      </c>
      <c r="C648" s="16">
        <v>0.93307086614173196</v>
      </c>
      <c r="D648" s="16">
        <v>0.75862068965517204</v>
      </c>
      <c r="E648" s="16">
        <v>0.828125</v>
      </c>
      <c r="F648" s="16">
        <v>0.95744680851063801</v>
      </c>
      <c r="G648" s="16">
        <v>0.96319018404907997</v>
      </c>
      <c r="H648" s="16">
        <v>0.962025316455696</v>
      </c>
      <c r="I648" s="16"/>
      <c r="J648" s="16">
        <v>0.94755244755244805</v>
      </c>
      <c r="K648" s="16">
        <v>0.91402714932126705</v>
      </c>
      <c r="L648" s="16"/>
      <c r="M648" s="16">
        <v>0.93421052631578905</v>
      </c>
      <c r="N648" s="16">
        <v>0.93</v>
      </c>
      <c r="O648" s="16">
        <v>0.91666666666666696</v>
      </c>
      <c r="P648" s="16">
        <v>0.95</v>
      </c>
      <c r="Q648" s="16"/>
      <c r="R648" s="16">
        <v>0.91200000000000003</v>
      </c>
      <c r="S648" s="16">
        <v>0.92592592592592604</v>
      </c>
      <c r="T648" s="16">
        <v>0.973856209150327</v>
      </c>
      <c r="U648" s="16">
        <v>0.91666666666666696</v>
      </c>
      <c r="V648" s="16"/>
      <c r="W648" s="16">
        <v>0.891891891891892</v>
      </c>
      <c r="X648" s="16">
        <v>0.94845360824742297</v>
      </c>
      <c r="Y648" s="16">
        <v>0.90384615384615397</v>
      </c>
      <c r="Z648" s="16">
        <v>1</v>
      </c>
      <c r="AA648" s="16">
        <v>0.91891891891891897</v>
      </c>
      <c r="AB648" s="16">
        <v>0.89795918367346905</v>
      </c>
      <c r="AC648" s="16">
        <v>0.91836734693877597</v>
      </c>
      <c r="AD648" s="16">
        <v>0.94444444444444398</v>
      </c>
      <c r="AE648" s="16">
        <v>0.94285714285714295</v>
      </c>
      <c r="AF648" s="16">
        <v>1</v>
      </c>
      <c r="AG648" s="16">
        <v>0.95</v>
      </c>
      <c r="AH648" s="16">
        <v>1</v>
      </c>
      <c r="AI648" s="16"/>
      <c r="AJ648" s="16">
        <v>0.98507462686567204</v>
      </c>
      <c r="AK648" s="16">
        <v>0.93333333333333302</v>
      </c>
      <c r="AL648" s="16">
        <v>0.93678160919540199</v>
      </c>
      <c r="AM648" s="16">
        <v>0.90425531914893598</v>
      </c>
      <c r="AN648" s="16">
        <v>0.92592592592592604</v>
      </c>
      <c r="AO648" s="16"/>
      <c r="AP648" s="16">
        <v>0.93922651933701695</v>
      </c>
      <c r="AQ648" s="16">
        <v>0.91200000000000003</v>
      </c>
      <c r="AR648" s="16">
        <v>0.952380952380952</v>
      </c>
      <c r="AS648" s="16"/>
      <c r="AT648" s="16">
        <v>0.91666666666666696</v>
      </c>
      <c r="AU648" s="16">
        <v>0.977491961414791</v>
      </c>
      <c r="AV648" s="16">
        <v>0.75555555555555598</v>
      </c>
      <c r="AW648" s="16">
        <v>0.75</v>
      </c>
      <c r="AX648" s="16"/>
      <c r="AY648" s="16">
        <v>0.83783783783783805</v>
      </c>
      <c r="AZ648" s="16">
        <v>0.94055201698513802</v>
      </c>
      <c r="BA648" s="16"/>
      <c r="BB648" s="16">
        <v>0.80555555555555602</v>
      </c>
      <c r="BC648" s="16">
        <v>0.90476190476190499</v>
      </c>
      <c r="BD648" s="16">
        <v>0.96261682242990698</v>
      </c>
      <c r="BE648" s="16">
        <v>0.89552238805970197</v>
      </c>
      <c r="BF648" s="16"/>
      <c r="BG648" s="16">
        <v>0.95161290322580605</v>
      </c>
      <c r="BH648" s="16">
        <v>0.93061224489795902</v>
      </c>
      <c r="BI648" s="16">
        <v>0.93243243243243201</v>
      </c>
      <c r="BJ648" s="16">
        <v>0.91304347826086996</v>
      </c>
      <c r="BK648" s="16">
        <v>0.96296296296296302</v>
      </c>
      <c r="BL648" s="16">
        <v>0.66666666666666696</v>
      </c>
    </row>
    <row r="649" spans="2:64" x14ac:dyDescent="0.35">
      <c r="B649" t="s">
        <v>119</v>
      </c>
      <c r="C649" s="16">
        <v>2.16535433070866E-2</v>
      </c>
      <c r="D649" s="16">
        <v>6.8965517241379296E-2</v>
      </c>
      <c r="E649" s="16">
        <v>0</v>
      </c>
      <c r="F649" s="16">
        <v>1.0638297872340399E-2</v>
      </c>
      <c r="G649" s="16">
        <v>2.4539877300613501E-2</v>
      </c>
      <c r="H649" s="16">
        <v>2.53164556962025E-2</v>
      </c>
      <c r="I649" s="16"/>
      <c r="J649" s="16">
        <v>1.7482517482517501E-2</v>
      </c>
      <c r="K649" s="16">
        <v>2.7149321266968299E-2</v>
      </c>
      <c r="L649" s="16"/>
      <c r="M649" s="16">
        <v>9.8684210526315801E-3</v>
      </c>
      <c r="N649" s="16">
        <v>0.04</v>
      </c>
      <c r="O649" s="16">
        <v>6.6666666666666693E-2</v>
      </c>
      <c r="P649" s="16">
        <v>0</v>
      </c>
      <c r="Q649" s="16"/>
      <c r="R649" s="16">
        <v>2.4E-2</v>
      </c>
      <c r="S649" s="16">
        <v>2.4691358024691398E-2</v>
      </c>
      <c r="T649" s="16">
        <v>1.9607843137254902E-2</v>
      </c>
      <c r="U649" s="16">
        <v>0</v>
      </c>
      <c r="V649" s="16"/>
      <c r="W649" s="16">
        <v>2.7027027027027001E-2</v>
      </c>
      <c r="X649" s="16">
        <v>1.03092783505155E-2</v>
      </c>
      <c r="Y649" s="16">
        <v>5.7692307692307702E-2</v>
      </c>
      <c r="Z649" s="16">
        <v>0</v>
      </c>
      <c r="AA649" s="16">
        <v>2.7027027027027001E-2</v>
      </c>
      <c r="AB649" s="16">
        <v>4.08163265306122E-2</v>
      </c>
      <c r="AC649" s="16">
        <v>2.04081632653061E-2</v>
      </c>
      <c r="AD649" s="16">
        <v>5.5555555555555601E-2</v>
      </c>
      <c r="AE649" s="16">
        <v>0</v>
      </c>
      <c r="AF649" s="16">
        <v>0</v>
      </c>
      <c r="AG649" s="16">
        <v>0</v>
      </c>
      <c r="AH649" s="16">
        <v>0</v>
      </c>
      <c r="AI649" s="16"/>
      <c r="AJ649" s="16">
        <v>0</v>
      </c>
      <c r="AK649" s="16">
        <v>5.3333333333333302E-2</v>
      </c>
      <c r="AL649" s="16">
        <v>2.2988505747126398E-2</v>
      </c>
      <c r="AM649" s="16">
        <v>1.0638297872340399E-2</v>
      </c>
      <c r="AN649" s="16">
        <v>3.7037037037037E-2</v>
      </c>
      <c r="AO649" s="16"/>
      <c r="AP649" s="16">
        <v>2.4861878453038701E-2</v>
      </c>
      <c r="AQ649" s="16">
        <v>1.6E-2</v>
      </c>
      <c r="AR649" s="16">
        <v>0</v>
      </c>
      <c r="AS649" s="16"/>
      <c r="AT649" s="16">
        <v>3.03030303030303E-2</v>
      </c>
      <c r="AU649" s="16">
        <v>6.4308681672025697E-3</v>
      </c>
      <c r="AV649" s="16">
        <v>2.2222222222222199E-2</v>
      </c>
      <c r="AW649" s="16">
        <v>0.2</v>
      </c>
      <c r="AX649" s="16"/>
      <c r="AY649" s="16">
        <v>5.4054054054054099E-2</v>
      </c>
      <c r="AZ649" s="16">
        <v>1.9108280254777101E-2</v>
      </c>
      <c r="BA649" s="16"/>
      <c r="BB649" s="16">
        <v>2.7777777777777801E-2</v>
      </c>
      <c r="BC649" s="16">
        <v>0</v>
      </c>
      <c r="BD649" s="16">
        <v>1.2461059190031199E-2</v>
      </c>
      <c r="BE649" s="16">
        <v>8.9552238805970102E-2</v>
      </c>
      <c r="BF649" s="16"/>
      <c r="BG649" s="16">
        <v>3.2258064516128997E-2</v>
      </c>
      <c r="BH649" s="16">
        <v>1.2244897959183701E-2</v>
      </c>
      <c r="BI649" s="16">
        <v>2.7027027027027001E-2</v>
      </c>
      <c r="BJ649" s="16">
        <v>0</v>
      </c>
      <c r="BK649" s="16">
        <v>3.7037037037037E-2</v>
      </c>
      <c r="BL649" s="16">
        <v>0.33333333333333298</v>
      </c>
    </row>
    <row r="650" spans="2:64" x14ac:dyDescent="0.35">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row>
    <row r="651" spans="2:64" x14ac:dyDescent="0.35">
      <c r="B651" s="5" t="s">
        <v>394</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row>
    <row r="652" spans="2:64" x14ac:dyDescent="0.35">
      <c r="B652" s="43" t="s">
        <v>639</v>
      </c>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row>
    <row r="653" spans="2:64" x14ac:dyDescent="0.35">
      <c r="B653" t="s">
        <v>152</v>
      </c>
      <c r="C653" s="16">
        <v>0.43790849673202598</v>
      </c>
      <c r="D653" s="16">
        <v>0.1875</v>
      </c>
      <c r="E653" s="16">
        <v>0.4</v>
      </c>
      <c r="F653" s="16">
        <v>0.51515151515151503</v>
      </c>
      <c r="G653" s="16">
        <v>0.452380952380952</v>
      </c>
      <c r="H653" s="16">
        <v>0.5</v>
      </c>
      <c r="I653" s="16"/>
      <c r="J653" s="16">
        <v>0.44827586206896602</v>
      </c>
      <c r="K653" s="16">
        <v>0.42424242424242398</v>
      </c>
      <c r="L653" s="16"/>
      <c r="M653" s="16">
        <v>0.43373493975903599</v>
      </c>
      <c r="N653" s="16">
        <v>0.47058823529411797</v>
      </c>
      <c r="O653" s="16">
        <v>0.35</v>
      </c>
      <c r="P653" s="16">
        <v>0.57142857142857095</v>
      </c>
      <c r="Q653" s="16"/>
      <c r="R653" s="16">
        <v>0.40217391304347799</v>
      </c>
      <c r="S653" s="16">
        <v>0.44444444444444398</v>
      </c>
      <c r="T653" s="16">
        <v>0.60714285714285698</v>
      </c>
      <c r="U653" s="16">
        <v>0.16666666666666699</v>
      </c>
      <c r="V653" s="16"/>
      <c r="W653" s="16">
        <v>0.37931034482758602</v>
      </c>
      <c r="X653" s="16">
        <v>0.55555555555555602</v>
      </c>
      <c r="Y653" s="16">
        <v>0.65</v>
      </c>
      <c r="Z653" s="16">
        <v>0.375</v>
      </c>
      <c r="AA653" s="16">
        <v>0.4</v>
      </c>
      <c r="AB653" s="16">
        <v>0.230769230769231</v>
      </c>
      <c r="AC653" s="16">
        <v>0.30769230769230799</v>
      </c>
      <c r="AD653" s="16">
        <v>0.83333333333333304</v>
      </c>
      <c r="AE653" s="16">
        <v>0.25</v>
      </c>
      <c r="AF653" s="16">
        <v>0.28571428571428598</v>
      </c>
      <c r="AG653" s="16">
        <v>0.42857142857142899</v>
      </c>
      <c r="AH653" s="16" t="s">
        <v>80</v>
      </c>
      <c r="AI653" s="16"/>
      <c r="AJ653" s="16">
        <v>0.41176470588235298</v>
      </c>
      <c r="AK653" s="16">
        <v>0.375</v>
      </c>
      <c r="AL653" s="16">
        <v>0.490566037735849</v>
      </c>
      <c r="AM653" s="16">
        <v>0.38461538461538503</v>
      </c>
      <c r="AN653" s="16">
        <v>0.5</v>
      </c>
      <c r="AO653" s="16"/>
      <c r="AP653" s="16">
        <v>0.44761904761904803</v>
      </c>
      <c r="AQ653" s="16">
        <v>0.4</v>
      </c>
      <c r="AR653" s="16">
        <v>0.5</v>
      </c>
      <c r="AS653" s="16"/>
      <c r="AT653" s="16">
        <v>0.35416666666666702</v>
      </c>
      <c r="AU653" s="16">
        <v>0.54166666666666696</v>
      </c>
      <c r="AV653" s="16">
        <v>0.36</v>
      </c>
      <c r="AW653" s="16">
        <v>0.25</v>
      </c>
      <c r="AX653" s="16"/>
      <c r="AY653" s="16">
        <v>0.266666666666667</v>
      </c>
      <c r="AZ653" s="16">
        <v>0.45652173913043498</v>
      </c>
      <c r="BA653" s="16"/>
      <c r="BB653" s="16">
        <v>0.27272727272727298</v>
      </c>
      <c r="BC653" s="16">
        <v>0.43333333333333302</v>
      </c>
      <c r="BD653" s="16">
        <v>0.47560975609756101</v>
      </c>
      <c r="BE653" s="16">
        <v>0.47368421052631599</v>
      </c>
      <c r="BF653" s="16"/>
      <c r="BG653" s="16">
        <v>0.29411764705882398</v>
      </c>
      <c r="BH653" s="16">
        <v>0.44444444444444398</v>
      </c>
      <c r="BI653" s="16">
        <v>0.5</v>
      </c>
      <c r="BJ653" s="16">
        <v>0.5</v>
      </c>
      <c r="BK653" s="16">
        <v>0.3</v>
      </c>
      <c r="BL653" s="16" t="s">
        <v>80</v>
      </c>
    </row>
    <row r="654" spans="2:64" x14ac:dyDescent="0.35">
      <c r="B654" t="s">
        <v>149</v>
      </c>
      <c r="C654" s="16">
        <v>0.11111111111111099</v>
      </c>
      <c r="D654" s="16">
        <v>6.25E-2</v>
      </c>
      <c r="E654" s="16">
        <v>0.1</v>
      </c>
      <c r="F654" s="16">
        <v>9.0909090909090898E-2</v>
      </c>
      <c r="G654" s="16">
        <v>0.119047619047619</v>
      </c>
      <c r="H654" s="16">
        <v>0.15625</v>
      </c>
      <c r="I654" s="16"/>
      <c r="J654" s="16">
        <v>0.13793103448275901</v>
      </c>
      <c r="K654" s="16">
        <v>7.5757575757575801E-2</v>
      </c>
      <c r="L654" s="16"/>
      <c r="M654" s="16">
        <v>9.6385542168674704E-2</v>
      </c>
      <c r="N654" s="16">
        <v>0.17647058823529399</v>
      </c>
      <c r="O654" s="16">
        <v>0</v>
      </c>
      <c r="P654" s="16">
        <v>0.14285714285714299</v>
      </c>
      <c r="Q654" s="16"/>
      <c r="R654" s="16">
        <v>0.13043478260869601</v>
      </c>
      <c r="S654" s="16">
        <v>7.4074074074074098E-2</v>
      </c>
      <c r="T654" s="16">
        <v>7.1428571428571397E-2</v>
      </c>
      <c r="U654" s="16">
        <v>0.16666666666666699</v>
      </c>
      <c r="V654" s="16"/>
      <c r="W654" s="16">
        <v>0.17241379310344801</v>
      </c>
      <c r="X654" s="16">
        <v>3.7037037037037E-2</v>
      </c>
      <c r="Y654" s="16">
        <v>0.15</v>
      </c>
      <c r="Z654" s="16">
        <v>0.375</v>
      </c>
      <c r="AA654" s="16">
        <v>0</v>
      </c>
      <c r="AB654" s="16">
        <v>0.15384615384615399</v>
      </c>
      <c r="AC654" s="16">
        <v>7.69230769230769E-2</v>
      </c>
      <c r="AD654" s="16">
        <v>0</v>
      </c>
      <c r="AE654" s="16">
        <v>0</v>
      </c>
      <c r="AF654" s="16">
        <v>0</v>
      </c>
      <c r="AG654" s="16">
        <v>0.28571428571428598</v>
      </c>
      <c r="AH654" s="16" t="s">
        <v>80</v>
      </c>
      <c r="AI654" s="16"/>
      <c r="AJ654" s="16">
        <v>5.8823529411764698E-2</v>
      </c>
      <c r="AK654" s="16">
        <v>0.16666666666666699</v>
      </c>
      <c r="AL654" s="16">
        <v>7.5471698113207503E-2</v>
      </c>
      <c r="AM654" s="16">
        <v>0.230769230769231</v>
      </c>
      <c r="AN654" s="16">
        <v>0</v>
      </c>
      <c r="AO654" s="16"/>
      <c r="AP654" s="16">
        <v>8.5714285714285701E-2</v>
      </c>
      <c r="AQ654" s="16">
        <v>0.17499999999999999</v>
      </c>
      <c r="AR654" s="16">
        <v>0.125</v>
      </c>
      <c r="AS654" s="16"/>
      <c r="AT654" s="16">
        <v>0.125</v>
      </c>
      <c r="AU654" s="16">
        <v>9.7222222222222196E-2</v>
      </c>
      <c r="AV654" s="16">
        <v>0.12</v>
      </c>
      <c r="AW654" s="16">
        <v>0.125</v>
      </c>
      <c r="AX654" s="16"/>
      <c r="AY654" s="16">
        <v>0.2</v>
      </c>
      <c r="AZ654" s="16">
        <v>0.101449275362319</v>
      </c>
      <c r="BA654" s="16"/>
      <c r="BB654" s="16">
        <v>0.22727272727272699</v>
      </c>
      <c r="BC654" s="16">
        <v>6.6666666666666693E-2</v>
      </c>
      <c r="BD654" s="16">
        <v>0.12195121951219499</v>
      </c>
      <c r="BE654" s="16">
        <v>0</v>
      </c>
      <c r="BF654" s="16"/>
      <c r="BG654" s="16">
        <v>0.11764705882352899</v>
      </c>
      <c r="BH654" s="16">
        <v>0.11111111111111099</v>
      </c>
      <c r="BI654" s="16">
        <v>8.6956521739130405E-2</v>
      </c>
      <c r="BJ654" s="16">
        <v>0</v>
      </c>
      <c r="BK654" s="16">
        <v>0.3</v>
      </c>
      <c r="BL654" s="16" t="s">
        <v>80</v>
      </c>
    </row>
    <row r="655" spans="2:64" x14ac:dyDescent="0.35">
      <c r="B655" t="s">
        <v>157</v>
      </c>
      <c r="C655" s="16">
        <v>3.9215686274509803E-2</v>
      </c>
      <c r="D655" s="16">
        <v>6.25E-2</v>
      </c>
      <c r="E655" s="16">
        <v>3.3333333333333298E-2</v>
      </c>
      <c r="F655" s="16">
        <v>6.0606060606060601E-2</v>
      </c>
      <c r="G655" s="16">
        <v>2.3809523809523801E-2</v>
      </c>
      <c r="H655" s="16">
        <v>3.125E-2</v>
      </c>
      <c r="I655" s="16"/>
      <c r="J655" s="16">
        <v>2.2988505747126398E-2</v>
      </c>
      <c r="K655" s="16">
        <v>6.0606060606060601E-2</v>
      </c>
      <c r="L655" s="16"/>
      <c r="M655" s="16">
        <v>3.6144578313252997E-2</v>
      </c>
      <c r="N655" s="16">
        <v>0</v>
      </c>
      <c r="O655" s="16">
        <v>0.15</v>
      </c>
      <c r="P655" s="16">
        <v>0</v>
      </c>
      <c r="Q655" s="16"/>
      <c r="R655" s="16">
        <v>4.3478260869565202E-2</v>
      </c>
      <c r="S655" s="16">
        <v>7.4074074074074098E-2</v>
      </c>
      <c r="T655" s="16">
        <v>0</v>
      </c>
      <c r="U655" s="16">
        <v>0</v>
      </c>
      <c r="V655" s="16"/>
      <c r="W655" s="16">
        <v>3.4482758620689703E-2</v>
      </c>
      <c r="X655" s="16">
        <v>3.7037037037037E-2</v>
      </c>
      <c r="Y655" s="16">
        <v>0.05</v>
      </c>
      <c r="Z655" s="16">
        <v>0.125</v>
      </c>
      <c r="AA655" s="16">
        <v>0</v>
      </c>
      <c r="AB655" s="16">
        <v>0</v>
      </c>
      <c r="AC655" s="16">
        <v>7.69230769230769E-2</v>
      </c>
      <c r="AD655" s="16">
        <v>0</v>
      </c>
      <c r="AE655" s="16">
        <v>0</v>
      </c>
      <c r="AF655" s="16">
        <v>0.14285714285714299</v>
      </c>
      <c r="AG655" s="16">
        <v>0</v>
      </c>
      <c r="AH655" s="16" t="s">
        <v>80</v>
      </c>
      <c r="AI655" s="16"/>
      <c r="AJ655" s="16">
        <v>0.17647058823529399</v>
      </c>
      <c r="AK655" s="16">
        <v>0</v>
      </c>
      <c r="AL655" s="16">
        <v>1.88679245283019E-2</v>
      </c>
      <c r="AM655" s="16">
        <v>0</v>
      </c>
      <c r="AN655" s="16">
        <v>0.1</v>
      </c>
      <c r="AO655" s="16"/>
      <c r="AP655" s="16">
        <v>2.8571428571428598E-2</v>
      </c>
      <c r="AQ655" s="16">
        <v>2.5000000000000001E-2</v>
      </c>
      <c r="AR655" s="16">
        <v>0.25</v>
      </c>
      <c r="AS655" s="16"/>
      <c r="AT655" s="16">
        <v>2.0833333333333301E-2</v>
      </c>
      <c r="AU655" s="16">
        <v>2.7777777777777801E-2</v>
      </c>
      <c r="AV655" s="16">
        <v>0.08</v>
      </c>
      <c r="AW655" s="16">
        <v>0.125</v>
      </c>
      <c r="AX655" s="16"/>
      <c r="AY655" s="16">
        <v>0.133333333333333</v>
      </c>
      <c r="AZ655" s="16">
        <v>2.8985507246376802E-2</v>
      </c>
      <c r="BA655" s="16"/>
      <c r="BB655" s="16">
        <v>9.0909090909090898E-2</v>
      </c>
      <c r="BC655" s="16">
        <v>0</v>
      </c>
      <c r="BD655" s="16">
        <v>4.8780487804878099E-2</v>
      </c>
      <c r="BE655" s="16">
        <v>0</v>
      </c>
      <c r="BF655" s="16"/>
      <c r="BG655" s="16">
        <v>5.8823529411764698E-2</v>
      </c>
      <c r="BH655" s="16">
        <v>4.1666666666666699E-2</v>
      </c>
      <c r="BI655" s="16">
        <v>4.3478260869565202E-2</v>
      </c>
      <c r="BJ655" s="16">
        <v>0</v>
      </c>
      <c r="BK655" s="16">
        <v>0</v>
      </c>
      <c r="BL655" s="16" t="s">
        <v>80</v>
      </c>
    </row>
    <row r="656" spans="2:64" x14ac:dyDescent="0.35">
      <c r="B656" t="s">
        <v>158</v>
      </c>
      <c r="C656" s="16">
        <v>6.5359477124183E-3</v>
      </c>
      <c r="D656" s="16">
        <v>6.25E-2</v>
      </c>
      <c r="E656" s="16">
        <v>0</v>
      </c>
      <c r="F656" s="16">
        <v>0</v>
      </c>
      <c r="G656" s="16">
        <v>0</v>
      </c>
      <c r="H656" s="16">
        <v>0</v>
      </c>
      <c r="I656" s="16"/>
      <c r="J656" s="16">
        <v>0</v>
      </c>
      <c r="K656" s="16">
        <v>1.5151515151515201E-2</v>
      </c>
      <c r="L656" s="16"/>
      <c r="M656" s="16">
        <v>1.20481927710843E-2</v>
      </c>
      <c r="N656" s="16">
        <v>0</v>
      </c>
      <c r="O656" s="16">
        <v>0</v>
      </c>
      <c r="P656" s="16">
        <v>0</v>
      </c>
      <c r="Q656" s="16"/>
      <c r="R656" s="16">
        <v>1.0869565217391301E-2</v>
      </c>
      <c r="S656" s="16">
        <v>0</v>
      </c>
      <c r="T656" s="16">
        <v>0</v>
      </c>
      <c r="U656" s="16">
        <v>0</v>
      </c>
      <c r="V656" s="16"/>
      <c r="W656" s="16">
        <v>3.4482758620689703E-2</v>
      </c>
      <c r="X656" s="16">
        <v>0</v>
      </c>
      <c r="Y656" s="16">
        <v>0</v>
      </c>
      <c r="Z656" s="16">
        <v>0</v>
      </c>
      <c r="AA656" s="16">
        <v>0</v>
      </c>
      <c r="AB656" s="16">
        <v>0</v>
      </c>
      <c r="AC656" s="16">
        <v>0</v>
      </c>
      <c r="AD656" s="16">
        <v>0</v>
      </c>
      <c r="AE656" s="16">
        <v>0</v>
      </c>
      <c r="AF656" s="16">
        <v>0</v>
      </c>
      <c r="AG656" s="16">
        <v>0</v>
      </c>
      <c r="AH656" s="16" t="s">
        <v>80</v>
      </c>
      <c r="AI656" s="16"/>
      <c r="AJ656" s="16">
        <v>0</v>
      </c>
      <c r="AK656" s="16">
        <v>0</v>
      </c>
      <c r="AL656" s="16">
        <v>1.88679245283019E-2</v>
      </c>
      <c r="AM656" s="16">
        <v>0</v>
      </c>
      <c r="AN656" s="16">
        <v>0</v>
      </c>
      <c r="AO656" s="16"/>
      <c r="AP656" s="16">
        <v>9.5238095238095195E-3</v>
      </c>
      <c r="AQ656" s="16">
        <v>0</v>
      </c>
      <c r="AR656" s="16">
        <v>0</v>
      </c>
      <c r="AS656" s="16"/>
      <c r="AT656" s="16">
        <v>2.0833333333333301E-2</v>
      </c>
      <c r="AU656" s="16">
        <v>0</v>
      </c>
      <c r="AV656" s="16">
        <v>0</v>
      </c>
      <c r="AW656" s="16">
        <v>0</v>
      </c>
      <c r="AX656" s="16"/>
      <c r="AY656" s="16">
        <v>0</v>
      </c>
      <c r="AZ656" s="16">
        <v>7.2463768115942004E-3</v>
      </c>
      <c r="BA656" s="16"/>
      <c r="BB656" s="16">
        <v>0</v>
      </c>
      <c r="BC656" s="16">
        <v>3.3333333333333298E-2</v>
      </c>
      <c r="BD656" s="16">
        <v>0</v>
      </c>
      <c r="BE656" s="16">
        <v>0</v>
      </c>
      <c r="BF656" s="16"/>
      <c r="BG656" s="16">
        <v>0</v>
      </c>
      <c r="BH656" s="16">
        <v>1.38888888888889E-2</v>
      </c>
      <c r="BI656" s="16">
        <v>0</v>
      </c>
      <c r="BJ656" s="16">
        <v>0</v>
      </c>
      <c r="BK656" s="16">
        <v>0</v>
      </c>
      <c r="BL656" s="16" t="s">
        <v>80</v>
      </c>
    </row>
    <row r="657" spans="2:64" x14ac:dyDescent="0.35">
      <c r="B657" t="s">
        <v>150</v>
      </c>
      <c r="C657" s="16">
        <v>9.8039215686274495E-2</v>
      </c>
      <c r="D657" s="16">
        <v>0.25</v>
      </c>
      <c r="E657" s="16">
        <v>3.3333333333333298E-2</v>
      </c>
      <c r="F657" s="16">
        <v>6.0606060606060601E-2</v>
      </c>
      <c r="G657" s="16">
        <v>0.14285714285714299</v>
      </c>
      <c r="H657" s="16">
        <v>6.25E-2</v>
      </c>
      <c r="I657" s="16"/>
      <c r="J657" s="16">
        <v>0.10344827586206901</v>
      </c>
      <c r="K657" s="16">
        <v>9.0909090909090898E-2</v>
      </c>
      <c r="L657" s="16"/>
      <c r="M657" s="16">
        <v>6.02409638554217E-2</v>
      </c>
      <c r="N657" s="16">
        <v>0.14705882352941199</v>
      </c>
      <c r="O657" s="16">
        <v>0.1</v>
      </c>
      <c r="P657" s="16">
        <v>0.14285714285714299</v>
      </c>
      <c r="Q657" s="16"/>
      <c r="R657" s="16">
        <v>0.108695652173913</v>
      </c>
      <c r="S657" s="16">
        <v>3.7037037037037E-2</v>
      </c>
      <c r="T657" s="16">
        <v>0.107142857142857</v>
      </c>
      <c r="U657" s="16">
        <v>0.16666666666666699</v>
      </c>
      <c r="V657" s="16"/>
      <c r="W657" s="16">
        <v>0.10344827586206901</v>
      </c>
      <c r="X657" s="16">
        <v>7.4074074074074098E-2</v>
      </c>
      <c r="Y657" s="16">
        <v>0.1</v>
      </c>
      <c r="Z657" s="16">
        <v>0</v>
      </c>
      <c r="AA657" s="16">
        <v>6.6666666666666693E-2</v>
      </c>
      <c r="AB657" s="16">
        <v>0.15384615384615399</v>
      </c>
      <c r="AC657" s="16">
        <v>0.230769230769231</v>
      </c>
      <c r="AD657" s="16">
        <v>0</v>
      </c>
      <c r="AE657" s="16">
        <v>0</v>
      </c>
      <c r="AF657" s="16">
        <v>0.14285714285714299</v>
      </c>
      <c r="AG657" s="16">
        <v>0.14285714285714299</v>
      </c>
      <c r="AH657" s="16" t="s">
        <v>80</v>
      </c>
      <c r="AI657" s="16"/>
      <c r="AJ657" s="16">
        <v>0.11764705882352899</v>
      </c>
      <c r="AK657" s="16">
        <v>0.125</v>
      </c>
      <c r="AL657" s="16">
        <v>9.4339622641509399E-2</v>
      </c>
      <c r="AM657" s="16">
        <v>3.8461538461538498E-2</v>
      </c>
      <c r="AN657" s="16">
        <v>0.2</v>
      </c>
      <c r="AO657" s="16"/>
      <c r="AP657" s="16">
        <v>0.12380952380952399</v>
      </c>
      <c r="AQ657" s="16">
        <v>0.05</v>
      </c>
      <c r="AR657" s="16">
        <v>0</v>
      </c>
      <c r="AS657" s="16"/>
      <c r="AT657" s="16">
        <v>0.14583333333333301</v>
      </c>
      <c r="AU657" s="16">
        <v>8.3333333333333301E-2</v>
      </c>
      <c r="AV657" s="16">
        <v>0.08</v>
      </c>
      <c r="AW657" s="16">
        <v>0</v>
      </c>
      <c r="AX657" s="16"/>
      <c r="AY657" s="16">
        <v>0.133333333333333</v>
      </c>
      <c r="AZ657" s="16">
        <v>9.4202898550724598E-2</v>
      </c>
      <c r="BA657" s="16"/>
      <c r="BB657" s="16">
        <v>0.13636363636363599</v>
      </c>
      <c r="BC657" s="16">
        <v>0.133333333333333</v>
      </c>
      <c r="BD657" s="16">
        <v>9.7560975609756101E-2</v>
      </c>
      <c r="BE657" s="16">
        <v>0</v>
      </c>
      <c r="BF657" s="16"/>
      <c r="BG657" s="16">
        <v>0.11764705882352899</v>
      </c>
      <c r="BH657" s="16">
        <v>9.7222222222222196E-2</v>
      </c>
      <c r="BI657" s="16">
        <v>6.5217391304347797E-2</v>
      </c>
      <c r="BJ657" s="16">
        <v>0.375</v>
      </c>
      <c r="BK657" s="16">
        <v>0</v>
      </c>
      <c r="BL657" s="16" t="s">
        <v>80</v>
      </c>
    </row>
    <row r="658" spans="2:64" x14ac:dyDescent="0.35">
      <c r="B658" t="s">
        <v>153</v>
      </c>
      <c r="C658" s="16">
        <v>3.9215686274509803E-2</v>
      </c>
      <c r="D658" s="16">
        <v>0.125</v>
      </c>
      <c r="E658" s="16">
        <v>0</v>
      </c>
      <c r="F658" s="16">
        <v>3.03030303030303E-2</v>
      </c>
      <c r="G658" s="16">
        <v>4.7619047619047603E-2</v>
      </c>
      <c r="H658" s="16">
        <v>3.125E-2</v>
      </c>
      <c r="I658" s="16"/>
      <c r="J658" s="16">
        <v>3.4482758620689703E-2</v>
      </c>
      <c r="K658" s="16">
        <v>4.5454545454545497E-2</v>
      </c>
      <c r="L658" s="16"/>
      <c r="M658" s="16">
        <v>2.40963855421687E-2</v>
      </c>
      <c r="N658" s="16">
        <v>5.8823529411764698E-2</v>
      </c>
      <c r="O658" s="16">
        <v>0.05</v>
      </c>
      <c r="P658" s="16">
        <v>7.1428571428571397E-2</v>
      </c>
      <c r="Q658" s="16"/>
      <c r="R658" s="16">
        <v>3.2608695652173898E-2</v>
      </c>
      <c r="S658" s="16">
        <v>0</v>
      </c>
      <c r="T658" s="16">
        <v>0.107142857142857</v>
      </c>
      <c r="U658" s="16">
        <v>0</v>
      </c>
      <c r="V658" s="16"/>
      <c r="W658" s="16">
        <v>0</v>
      </c>
      <c r="X658" s="16">
        <v>0</v>
      </c>
      <c r="Y658" s="16">
        <v>0.05</v>
      </c>
      <c r="Z658" s="16">
        <v>0</v>
      </c>
      <c r="AA658" s="16">
        <v>0.2</v>
      </c>
      <c r="AB658" s="16">
        <v>7.69230769230769E-2</v>
      </c>
      <c r="AC658" s="16">
        <v>0</v>
      </c>
      <c r="AD658" s="16">
        <v>0</v>
      </c>
      <c r="AE658" s="16">
        <v>0.125</v>
      </c>
      <c r="AF658" s="16">
        <v>0</v>
      </c>
      <c r="AG658" s="16">
        <v>0</v>
      </c>
      <c r="AH658" s="16" t="s">
        <v>80</v>
      </c>
      <c r="AI658" s="16"/>
      <c r="AJ658" s="16">
        <v>5.8823529411764698E-2</v>
      </c>
      <c r="AK658" s="16">
        <v>8.3333333333333301E-2</v>
      </c>
      <c r="AL658" s="16">
        <v>3.77358490566038E-2</v>
      </c>
      <c r="AM658" s="16">
        <v>0</v>
      </c>
      <c r="AN658" s="16">
        <v>0</v>
      </c>
      <c r="AO658" s="16"/>
      <c r="AP658" s="16">
        <v>4.7619047619047603E-2</v>
      </c>
      <c r="AQ658" s="16">
        <v>0</v>
      </c>
      <c r="AR658" s="16">
        <v>0.125</v>
      </c>
      <c r="AS658" s="16"/>
      <c r="AT658" s="16">
        <v>2.0833333333333301E-2</v>
      </c>
      <c r="AU658" s="16">
        <v>2.7777777777777801E-2</v>
      </c>
      <c r="AV658" s="16">
        <v>0.08</v>
      </c>
      <c r="AW658" s="16">
        <v>0.125</v>
      </c>
      <c r="AX658" s="16"/>
      <c r="AY658" s="16">
        <v>6.6666666666666693E-2</v>
      </c>
      <c r="AZ658" s="16">
        <v>3.6231884057971002E-2</v>
      </c>
      <c r="BA658" s="16"/>
      <c r="BB658" s="16">
        <v>0</v>
      </c>
      <c r="BC658" s="16">
        <v>3.3333333333333298E-2</v>
      </c>
      <c r="BD658" s="16">
        <v>4.8780487804878099E-2</v>
      </c>
      <c r="BE658" s="16">
        <v>5.2631578947368397E-2</v>
      </c>
      <c r="BF658" s="16"/>
      <c r="BG658" s="16">
        <v>5.8823529411764698E-2</v>
      </c>
      <c r="BH658" s="16">
        <v>4.1666666666666699E-2</v>
      </c>
      <c r="BI658" s="16">
        <v>4.3478260869565202E-2</v>
      </c>
      <c r="BJ658" s="16">
        <v>0</v>
      </c>
      <c r="BK658" s="16">
        <v>0</v>
      </c>
      <c r="BL658" s="16" t="s">
        <v>80</v>
      </c>
    </row>
    <row r="659" spans="2:64" x14ac:dyDescent="0.35">
      <c r="B659" t="s">
        <v>154</v>
      </c>
      <c r="C659" s="16">
        <v>6.5359477124183E-3</v>
      </c>
      <c r="D659" s="16">
        <v>6.25E-2</v>
      </c>
      <c r="E659" s="16">
        <v>0</v>
      </c>
      <c r="F659" s="16">
        <v>0</v>
      </c>
      <c r="G659" s="16">
        <v>0</v>
      </c>
      <c r="H659" s="16">
        <v>0</v>
      </c>
      <c r="I659" s="16"/>
      <c r="J659" s="16">
        <v>1.1494252873563199E-2</v>
      </c>
      <c r="K659" s="16">
        <v>0</v>
      </c>
      <c r="L659" s="16"/>
      <c r="M659" s="16">
        <v>0</v>
      </c>
      <c r="N659" s="16">
        <v>2.9411764705882401E-2</v>
      </c>
      <c r="O659" s="16">
        <v>0</v>
      </c>
      <c r="P659" s="16">
        <v>0</v>
      </c>
      <c r="Q659" s="16"/>
      <c r="R659" s="16">
        <v>1.0869565217391301E-2</v>
      </c>
      <c r="S659" s="16">
        <v>0</v>
      </c>
      <c r="T659" s="16">
        <v>0</v>
      </c>
      <c r="U659" s="16">
        <v>0</v>
      </c>
      <c r="V659" s="16"/>
      <c r="W659" s="16">
        <v>0</v>
      </c>
      <c r="X659" s="16">
        <v>0</v>
      </c>
      <c r="Y659" s="16">
        <v>0</v>
      </c>
      <c r="Z659" s="16">
        <v>0</v>
      </c>
      <c r="AA659" s="16">
        <v>0</v>
      </c>
      <c r="AB659" s="16">
        <v>0</v>
      </c>
      <c r="AC659" s="16">
        <v>0</v>
      </c>
      <c r="AD659" s="16">
        <v>0</v>
      </c>
      <c r="AE659" s="16">
        <v>0.125</v>
      </c>
      <c r="AF659" s="16">
        <v>0</v>
      </c>
      <c r="AG659" s="16">
        <v>0</v>
      </c>
      <c r="AH659" s="16" t="s">
        <v>80</v>
      </c>
      <c r="AI659" s="16"/>
      <c r="AJ659" s="16">
        <v>0</v>
      </c>
      <c r="AK659" s="16">
        <v>0</v>
      </c>
      <c r="AL659" s="16">
        <v>0</v>
      </c>
      <c r="AM659" s="16">
        <v>0</v>
      </c>
      <c r="AN659" s="16">
        <v>0</v>
      </c>
      <c r="AO659" s="16"/>
      <c r="AP659" s="16">
        <v>9.5238095238095195E-3</v>
      </c>
      <c r="AQ659" s="16">
        <v>0</v>
      </c>
      <c r="AR659" s="16">
        <v>0</v>
      </c>
      <c r="AS659" s="16"/>
      <c r="AT659" s="16">
        <v>0</v>
      </c>
      <c r="AU659" s="16">
        <v>0</v>
      </c>
      <c r="AV659" s="16">
        <v>0.04</v>
      </c>
      <c r="AW659" s="16">
        <v>0</v>
      </c>
      <c r="AX659" s="16"/>
      <c r="AY659" s="16">
        <v>6.6666666666666693E-2</v>
      </c>
      <c r="AZ659" s="16">
        <v>0</v>
      </c>
      <c r="BA659" s="16"/>
      <c r="BB659" s="16">
        <v>0</v>
      </c>
      <c r="BC659" s="16">
        <v>3.3333333333333298E-2</v>
      </c>
      <c r="BD659" s="16">
        <v>0</v>
      </c>
      <c r="BE659" s="16">
        <v>0</v>
      </c>
      <c r="BF659" s="16"/>
      <c r="BG659" s="16">
        <v>0</v>
      </c>
      <c r="BH659" s="16">
        <v>0</v>
      </c>
      <c r="BI659" s="16">
        <v>2.1739130434782601E-2</v>
      </c>
      <c r="BJ659" s="16">
        <v>0</v>
      </c>
      <c r="BK659" s="16">
        <v>0</v>
      </c>
      <c r="BL659" s="16" t="s">
        <v>80</v>
      </c>
    </row>
    <row r="660" spans="2:64" x14ac:dyDescent="0.35">
      <c r="B660" t="s">
        <v>151</v>
      </c>
      <c r="C660" s="16">
        <v>5.22875816993464E-2</v>
      </c>
      <c r="D660" s="16">
        <v>0</v>
      </c>
      <c r="E660" s="16">
        <v>0.133333333333333</v>
      </c>
      <c r="F660" s="16">
        <v>6.0606060606060601E-2</v>
      </c>
      <c r="G660" s="16">
        <v>0</v>
      </c>
      <c r="H660" s="16">
        <v>6.25E-2</v>
      </c>
      <c r="I660" s="16"/>
      <c r="J660" s="16">
        <v>5.7471264367816098E-2</v>
      </c>
      <c r="K660" s="16">
        <v>4.5454545454545497E-2</v>
      </c>
      <c r="L660" s="16"/>
      <c r="M660" s="16">
        <v>4.81927710843374E-2</v>
      </c>
      <c r="N660" s="16">
        <v>2.9411764705882401E-2</v>
      </c>
      <c r="O660" s="16">
        <v>0.1</v>
      </c>
      <c r="P660" s="16">
        <v>7.1428571428571397E-2</v>
      </c>
      <c r="Q660" s="16"/>
      <c r="R660" s="16">
        <v>4.3478260869565202E-2</v>
      </c>
      <c r="S660" s="16">
        <v>0</v>
      </c>
      <c r="T660" s="16">
        <v>7.1428571428571397E-2</v>
      </c>
      <c r="U660" s="16">
        <v>0.33333333333333298</v>
      </c>
      <c r="V660" s="16"/>
      <c r="W660" s="16">
        <v>3.4482758620689703E-2</v>
      </c>
      <c r="X660" s="16">
        <v>3.7037037037037E-2</v>
      </c>
      <c r="Y660" s="16">
        <v>0</v>
      </c>
      <c r="Z660" s="16">
        <v>0.125</v>
      </c>
      <c r="AA660" s="16">
        <v>6.6666666666666693E-2</v>
      </c>
      <c r="AB660" s="16">
        <v>0.15384615384615399</v>
      </c>
      <c r="AC660" s="16">
        <v>0</v>
      </c>
      <c r="AD660" s="16">
        <v>0</v>
      </c>
      <c r="AE660" s="16">
        <v>0.25</v>
      </c>
      <c r="AF660" s="16">
        <v>0</v>
      </c>
      <c r="AG660" s="16">
        <v>0</v>
      </c>
      <c r="AH660" s="16" t="s">
        <v>80</v>
      </c>
      <c r="AI660" s="16"/>
      <c r="AJ660" s="16">
        <v>0</v>
      </c>
      <c r="AK660" s="16">
        <v>4.1666666666666699E-2</v>
      </c>
      <c r="AL660" s="16">
        <v>3.77358490566038E-2</v>
      </c>
      <c r="AM660" s="16">
        <v>3.8461538461538498E-2</v>
      </c>
      <c r="AN660" s="16">
        <v>0.1</v>
      </c>
      <c r="AO660" s="16"/>
      <c r="AP660" s="16">
        <v>5.7142857142857099E-2</v>
      </c>
      <c r="AQ660" s="16">
        <v>0.05</v>
      </c>
      <c r="AR660" s="16">
        <v>0</v>
      </c>
      <c r="AS660" s="16"/>
      <c r="AT660" s="16">
        <v>4.1666666666666699E-2</v>
      </c>
      <c r="AU660" s="16">
        <v>2.7777777777777801E-2</v>
      </c>
      <c r="AV660" s="16">
        <v>0.08</v>
      </c>
      <c r="AW660" s="16">
        <v>0.25</v>
      </c>
      <c r="AX660" s="16"/>
      <c r="AY660" s="16">
        <v>6.6666666666666693E-2</v>
      </c>
      <c r="AZ660" s="16">
        <v>5.0724637681159403E-2</v>
      </c>
      <c r="BA660" s="16"/>
      <c r="BB660" s="16">
        <v>4.5454545454545497E-2</v>
      </c>
      <c r="BC660" s="16">
        <v>3.3333333333333298E-2</v>
      </c>
      <c r="BD660" s="16">
        <v>3.65853658536585E-2</v>
      </c>
      <c r="BE660" s="16">
        <v>0.157894736842105</v>
      </c>
      <c r="BF660" s="16"/>
      <c r="BG660" s="16">
        <v>5.8823529411764698E-2</v>
      </c>
      <c r="BH660" s="16">
        <v>0</v>
      </c>
      <c r="BI660" s="16">
        <v>8.6956521739130405E-2</v>
      </c>
      <c r="BJ660" s="16">
        <v>0.125</v>
      </c>
      <c r="BK660" s="16">
        <v>0.2</v>
      </c>
      <c r="BL660" s="16" t="s">
        <v>80</v>
      </c>
    </row>
    <row r="661" spans="2:64" x14ac:dyDescent="0.35">
      <c r="B661" t="s">
        <v>156</v>
      </c>
      <c r="C661" s="16">
        <v>0.10457516339869299</v>
      </c>
      <c r="D661" s="16">
        <v>0.1875</v>
      </c>
      <c r="E661" s="16">
        <v>0.133333333333333</v>
      </c>
      <c r="F661" s="16">
        <v>6.0606060606060601E-2</v>
      </c>
      <c r="G661" s="16">
        <v>0.14285714285714299</v>
      </c>
      <c r="H661" s="16">
        <v>3.125E-2</v>
      </c>
      <c r="I661" s="16"/>
      <c r="J661" s="16">
        <v>0.114942528735632</v>
      </c>
      <c r="K661" s="16">
        <v>9.0909090909090898E-2</v>
      </c>
      <c r="L661" s="16"/>
      <c r="M661" s="16">
        <v>0.180722891566265</v>
      </c>
      <c r="N661" s="16">
        <v>0</v>
      </c>
      <c r="O661" s="16">
        <v>0.05</v>
      </c>
      <c r="P661" s="16">
        <v>0</v>
      </c>
      <c r="Q661" s="16"/>
      <c r="R661" s="16">
        <v>0.13043478260869601</v>
      </c>
      <c r="S661" s="16">
        <v>0.11111111111111099</v>
      </c>
      <c r="T661" s="16">
        <v>3.5714285714285698E-2</v>
      </c>
      <c r="U661" s="16">
        <v>0</v>
      </c>
      <c r="V661" s="16"/>
      <c r="W661" s="16">
        <v>0.13793103448275901</v>
      </c>
      <c r="X661" s="16">
        <v>0.11111111111111099</v>
      </c>
      <c r="Y661" s="16">
        <v>0</v>
      </c>
      <c r="Z661" s="16">
        <v>0</v>
      </c>
      <c r="AA661" s="16">
        <v>0.133333333333333</v>
      </c>
      <c r="AB661" s="16">
        <v>0</v>
      </c>
      <c r="AC661" s="16">
        <v>7.69230769230769E-2</v>
      </c>
      <c r="AD661" s="16">
        <v>0.16666666666666699</v>
      </c>
      <c r="AE661" s="16">
        <v>0.25</v>
      </c>
      <c r="AF661" s="16">
        <v>0.28571428571428598</v>
      </c>
      <c r="AG661" s="16">
        <v>0.14285714285714299</v>
      </c>
      <c r="AH661" s="16" t="s">
        <v>80</v>
      </c>
      <c r="AI661" s="16"/>
      <c r="AJ661" s="16">
        <v>5.8823529411764698E-2</v>
      </c>
      <c r="AK661" s="16">
        <v>4.1666666666666699E-2</v>
      </c>
      <c r="AL661" s="16">
        <v>0.113207547169811</v>
      </c>
      <c r="AM661" s="16">
        <v>0.230769230769231</v>
      </c>
      <c r="AN661" s="16">
        <v>0.1</v>
      </c>
      <c r="AO661" s="16"/>
      <c r="AP661" s="16">
        <v>8.5714285714285701E-2</v>
      </c>
      <c r="AQ661" s="16">
        <v>0.17499999999999999</v>
      </c>
      <c r="AR661" s="16">
        <v>0</v>
      </c>
      <c r="AS661" s="16"/>
      <c r="AT661" s="16">
        <v>8.3333333333333301E-2</v>
      </c>
      <c r="AU661" s="16">
        <v>0.15277777777777801</v>
      </c>
      <c r="AV661" s="16">
        <v>0.04</v>
      </c>
      <c r="AW661" s="16">
        <v>0</v>
      </c>
      <c r="AX661" s="16"/>
      <c r="AY661" s="16">
        <v>0</v>
      </c>
      <c r="AZ661" s="16">
        <v>0.115942028985507</v>
      </c>
      <c r="BA661" s="16"/>
      <c r="BB661" s="16">
        <v>0.13636363636363599</v>
      </c>
      <c r="BC661" s="16">
        <v>0.1</v>
      </c>
      <c r="BD661" s="16">
        <v>9.7560975609756101E-2</v>
      </c>
      <c r="BE661" s="16">
        <v>0.105263157894737</v>
      </c>
      <c r="BF661" s="16"/>
      <c r="BG661" s="16">
        <v>0.17647058823529399</v>
      </c>
      <c r="BH661" s="16">
        <v>0.125</v>
      </c>
      <c r="BI661" s="16">
        <v>6.5217391304347797E-2</v>
      </c>
      <c r="BJ661" s="16">
        <v>0</v>
      </c>
      <c r="BK661" s="16">
        <v>0.1</v>
      </c>
      <c r="BL661" s="16" t="s">
        <v>80</v>
      </c>
    </row>
    <row r="662" spans="2:64" x14ac:dyDescent="0.35">
      <c r="B662" t="s">
        <v>155</v>
      </c>
      <c r="C662" s="16">
        <v>3.9215686274509803E-2</v>
      </c>
      <c r="D662" s="16">
        <v>0</v>
      </c>
      <c r="E662" s="16">
        <v>0.1</v>
      </c>
      <c r="F662" s="16">
        <v>3.03030303030303E-2</v>
      </c>
      <c r="G662" s="16">
        <v>0</v>
      </c>
      <c r="H662" s="16">
        <v>6.25E-2</v>
      </c>
      <c r="I662" s="16"/>
      <c r="J662" s="16">
        <v>3.4482758620689703E-2</v>
      </c>
      <c r="K662" s="16">
        <v>4.5454545454545497E-2</v>
      </c>
      <c r="L662" s="16"/>
      <c r="M662" s="16">
        <v>6.02409638554217E-2</v>
      </c>
      <c r="N662" s="16">
        <v>2.9411764705882401E-2</v>
      </c>
      <c r="O662" s="16">
        <v>0</v>
      </c>
      <c r="P662" s="16">
        <v>0</v>
      </c>
      <c r="Q662" s="16"/>
      <c r="R662" s="16">
        <v>4.3478260869565202E-2</v>
      </c>
      <c r="S662" s="16">
        <v>7.4074074074074098E-2</v>
      </c>
      <c r="T662" s="16">
        <v>0</v>
      </c>
      <c r="U662" s="16">
        <v>0</v>
      </c>
      <c r="V662" s="16"/>
      <c r="W662" s="16">
        <v>6.8965517241379296E-2</v>
      </c>
      <c r="X662" s="16">
        <v>7.4074074074074098E-2</v>
      </c>
      <c r="Y662" s="16">
        <v>0</v>
      </c>
      <c r="Z662" s="16">
        <v>0</v>
      </c>
      <c r="AA662" s="16">
        <v>0</v>
      </c>
      <c r="AB662" s="16">
        <v>7.69230769230769E-2</v>
      </c>
      <c r="AC662" s="16">
        <v>7.69230769230769E-2</v>
      </c>
      <c r="AD662" s="16">
        <v>0</v>
      </c>
      <c r="AE662" s="16">
        <v>0</v>
      </c>
      <c r="AF662" s="16">
        <v>0</v>
      </c>
      <c r="AG662" s="16">
        <v>0</v>
      </c>
      <c r="AH662" s="16" t="s">
        <v>80</v>
      </c>
      <c r="AI662" s="16"/>
      <c r="AJ662" s="16">
        <v>0</v>
      </c>
      <c r="AK662" s="16">
        <v>0</v>
      </c>
      <c r="AL662" s="16">
        <v>5.6603773584905703E-2</v>
      </c>
      <c r="AM662" s="16">
        <v>7.69230769230769E-2</v>
      </c>
      <c r="AN662" s="16">
        <v>0</v>
      </c>
      <c r="AO662" s="16"/>
      <c r="AP662" s="16">
        <v>2.8571428571428598E-2</v>
      </c>
      <c r="AQ662" s="16">
        <v>7.4999999999999997E-2</v>
      </c>
      <c r="AR662" s="16">
        <v>0</v>
      </c>
      <c r="AS662" s="16"/>
      <c r="AT662" s="16">
        <v>6.25E-2</v>
      </c>
      <c r="AU662" s="16">
        <v>0</v>
      </c>
      <c r="AV662" s="16">
        <v>0.12</v>
      </c>
      <c r="AW662" s="16">
        <v>0</v>
      </c>
      <c r="AX662" s="16"/>
      <c r="AY662" s="16">
        <v>0</v>
      </c>
      <c r="AZ662" s="16">
        <v>4.3478260869565202E-2</v>
      </c>
      <c r="BA662" s="16"/>
      <c r="BB662" s="16">
        <v>4.5454545454545497E-2</v>
      </c>
      <c r="BC662" s="16">
        <v>6.6666666666666693E-2</v>
      </c>
      <c r="BD662" s="16">
        <v>3.65853658536585E-2</v>
      </c>
      <c r="BE662" s="16">
        <v>0</v>
      </c>
      <c r="BF662" s="16"/>
      <c r="BG662" s="16">
        <v>0</v>
      </c>
      <c r="BH662" s="16">
        <v>6.9444444444444406E-2</v>
      </c>
      <c r="BI662" s="16">
        <v>2.1739130434782601E-2</v>
      </c>
      <c r="BJ662" s="16">
        <v>0</v>
      </c>
      <c r="BK662" s="16">
        <v>0</v>
      </c>
      <c r="BL662" s="16" t="s">
        <v>80</v>
      </c>
    </row>
    <row r="663" spans="2:64" x14ac:dyDescent="0.35">
      <c r="B663" t="s">
        <v>61</v>
      </c>
      <c r="C663" s="16">
        <v>6.5359477124182996E-2</v>
      </c>
      <c r="D663" s="16">
        <v>0</v>
      </c>
      <c r="E663" s="16">
        <v>6.6666666666666693E-2</v>
      </c>
      <c r="F663" s="16">
        <v>9.0909090909090898E-2</v>
      </c>
      <c r="G663" s="16">
        <v>7.1428571428571397E-2</v>
      </c>
      <c r="H663" s="16">
        <v>6.25E-2</v>
      </c>
      <c r="I663" s="16"/>
      <c r="J663" s="16">
        <v>3.4482758620689703E-2</v>
      </c>
      <c r="K663" s="16">
        <v>0.10606060606060599</v>
      </c>
      <c r="L663" s="16"/>
      <c r="M663" s="16">
        <v>4.81927710843374E-2</v>
      </c>
      <c r="N663" s="16">
        <v>5.8823529411764698E-2</v>
      </c>
      <c r="O663" s="16">
        <v>0.2</v>
      </c>
      <c r="P663" s="16">
        <v>0</v>
      </c>
      <c r="Q663" s="16"/>
      <c r="R663" s="16">
        <v>4.3478260869565202E-2</v>
      </c>
      <c r="S663" s="16">
        <v>0.18518518518518501</v>
      </c>
      <c r="T663" s="16">
        <v>0</v>
      </c>
      <c r="U663" s="16">
        <v>0.16666666666666699</v>
      </c>
      <c r="V663" s="16"/>
      <c r="W663" s="16">
        <v>3.4482758620689703E-2</v>
      </c>
      <c r="X663" s="16">
        <v>7.4074074074074098E-2</v>
      </c>
      <c r="Y663" s="16">
        <v>0</v>
      </c>
      <c r="Z663" s="16">
        <v>0</v>
      </c>
      <c r="AA663" s="16">
        <v>0.133333333333333</v>
      </c>
      <c r="AB663" s="16">
        <v>0.15384615384615399</v>
      </c>
      <c r="AC663" s="16">
        <v>0.15384615384615399</v>
      </c>
      <c r="AD663" s="16">
        <v>0</v>
      </c>
      <c r="AE663" s="16">
        <v>0</v>
      </c>
      <c r="AF663" s="16">
        <v>0.14285714285714299</v>
      </c>
      <c r="AG663" s="16">
        <v>0</v>
      </c>
      <c r="AH663" s="16" t="s">
        <v>80</v>
      </c>
      <c r="AI663" s="16"/>
      <c r="AJ663" s="16">
        <v>0.11764705882352899</v>
      </c>
      <c r="AK663" s="16">
        <v>0.16666666666666699</v>
      </c>
      <c r="AL663" s="16">
        <v>5.6603773584905703E-2</v>
      </c>
      <c r="AM663" s="16">
        <v>0</v>
      </c>
      <c r="AN663" s="16">
        <v>0</v>
      </c>
      <c r="AO663" s="16"/>
      <c r="AP663" s="16">
        <v>7.6190476190476197E-2</v>
      </c>
      <c r="AQ663" s="16">
        <v>0.05</v>
      </c>
      <c r="AR663" s="16">
        <v>0</v>
      </c>
      <c r="AS663" s="16"/>
      <c r="AT663" s="16">
        <v>0.125</v>
      </c>
      <c r="AU663" s="16">
        <v>4.1666666666666699E-2</v>
      </c>
      <c r="AV663" s="16">
        <v>0</v>
      </c>
      <c r="AW663" s="16">
        <v>0.125</v>
      </c>
      <c r="AX663" s="16"/>
      <c r="AY663" s="16">
        <v>6.6666666666666693E-2</v>
      </c>
      <c r="AZ663" s="16">
        <v>6.5217391304347797E-2</v>
      </c>
      <c r="BA663" s="16"/>
      <c r="BB663" s="16">
        <v>4.5454545454545497E-2</v>
      </c>
      <c r="BC663" s="16">
        <v>6.6666666666666693E-2</v>
      </c>
      <c r="BD663" s="16">
        <v>3.65853658536585E-2</v>
      </c>
      <c r="BE663" s="16">
        <v>0.21052631578947401</v>
      </c>
      <c r="BF663" s="16"/>
      <c r="BG663" s="16">
        <v>0.11764705882352899</v>
      </c>
      <c r="BH663" s="16">
        <v>5.5555555555555601E-2</v>
      </c>
      <c r="BI663" s="16">
        <v>6.5217391304347797E-2</v>
      </c>
      <c r="BJ663" s="16">
        <v>0</v>
      </c>
      <c r="BK663" s="16">
        <v>0.1</v>
      </c>
      <c r="BL663" s="16" t="s">
        <v>80</v>
      </c>
    </row>
    <row r="664" spans="2:64" x14ac:dyDescent="0.35">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row>
    <row r="665" spans="2:64" x14ac:dyDescent="0.35">
      <c r="B665" s="5" t="s">
        <v>398</v>
      </c>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row>
    <row r="666" spans="2:64" x14ac:dyDescent="0.35">
      <c r="B666" s="43" t="s">
        <v>639</v>
      </c>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row>
    <row r="667" spans="2:64" x14ac:dyDescent="0.35">
      <c r="B667" t="s">
        <v>395</v>
      </c>
      <c r="C667" s="16">
        <v>0.19607843137254899</v>
      </c>
      <c r="D667" s="16">
        <v>0.125</v>
      </c>
      <c r="E667" s="16">
        <v>0.133333333333333</v>
      </c>
      <c r="F667" s="16">
        <v>0.21212121212121199</v>
      </c>
      <c r="G667" s="16">
        <v>0.28571428571428598</v>
      </c>
      <c r="H667" s="16">
        <v>0.15625</v>
      </c>
      <c r="I667" s="16"/>
      <c r="J667" s="16">
        <v>0.21839080459770099</v>
      </c>
      <c r="K667" s="16">
        <v>0.16666666666666699</v>
      </c>
      <c r="L667" s="16"/>
      <c r="M667" s="16">
        <v>0.180722891566265</v>
      </c>
      <c r="N667" s="16">
        <v>0.20588235294117599</v>
      </c>
      <c r="O667" s="16">
        <v>0.2</v>
      </c>
      <c r="P667" s="16">
        <v>0.28571428571428598</v>
      </c>
      <c r="Q667" s="16"/>
      <c r="R667" s="16">
        <v>0.184782608695652</v>
      </c>
      <c r="S667" s="16">
        <v>0.25925925925925902</v>
      </c>
      <c r="T667" s="16">
        <v>0.107142857142857</v>
      </c>
      <c r="U667" s="16">
        <v>0.5</v>
      </c>
      <c r="V667" s="16"/>
      <c r="W667" s="16">
        <v>0.20689655172413801</v>
      </c>
      <c r="X667" s="16">
        <v>0.18518518518518501</v>
      </c>
      <c r="Y667" s="16">
        <v>0.25</v>
      </c>
      <c r="Z667" s="16">
        <v>0.125</v>
      </c>
      <c r="AA667" s="16">
        <v>0.2</v>
      </c>
      <c r="AB667" s="16">
        <v>0.230769230769231</v>
      </c>
      <c r="AC667" s="16">
        <v>0.15384615384615399</v>
      </c>
      <c r="AD667" s="16">
        <v>0.16666666666666699</v>
      </c>
      <c r="AE667" s="16">
        <v>0.25</v>
      </c>
      <c r="AF667" s="16">
        <v>0.28571428571428598</v>
      </c>
      <c r="AG667" s="16">
        <v>0</v>
      </c>
      <c r="AH667" s="16" t="s">
        <v>80</v>
      </c>
      <c r="AI667" s="16"/>
      <c r="AJ667" s="16">
        <v>0.35294117647058798</v>
      </c>
      <c r="AK667" s="16">
        <v>0.16666666666666699</v>
      </c>
      <c r="AL667" s="16">
        <v>0.26415094339622602</v>
      </c>
      <c r="AM667" s="16">
        <v>0.19230769230769201</v>
      </c>
      <c r="AN667" s="16">
        <v>0.1</v>
      </c>
      <c r="AO667" s="16"/>
      <c r="AP667" s="16">
        <v>0.21904761904761899</v>
      </c>
      <c r="AQ667" s="16">
        <v>0.17499999999999999</v>
      </c>
      <c r="AR667" s="16">
        <v>0</v>
      </c>
      <c r="AS667" s="16"/>
      <c r="AT667" s="16">
        <v>0.22916666666666699</v>
      </c>
      <c r="AU667" s="16">
        <v>0.180555555555556</v>
      </c>
      <c r="AV667" s="16">
        <v>0.16</v>
      </c>
      <c r="AW667" s="16">
        <v>0.25</v>
      </c>
      <c r="AX667" s="16"/>
      <c r="AY667" s="16">
        <v>0.133333333333333</v>
      </c>
      <c r="AZ667" s="16">
        <v>0.202898550724638</v>
      </c>
      <c r="BA667" s="16"/>
      <c r="BB667" s="16">
        <v>0.18181818181818199</v>
      </c>
      <c r="BC667" s="16">
        <v>0.3</v>
      </c>
      <c r="BD667" s="16">
        <v>0.17073170731707299</v>
      </c>
      <c r="BE667" s="16">
        <v>0.157894736842105</v>
      </c>
      <c r="BF667" s="16"/>
      <c r="BG667" s="16">
        <v>0.17647058823529399</v>
      </c>
      <c r="BH667" s="16">
        <v>0.15277777777777801</v>
      </c>
      <c r="BI667" s="16">
        <v>0.13043478260869601</v>
      </c>
      <c r="BJ667" s="16">
        <v>0.375</v>
      </c>
      <c r="BK667" s="16">
        <v>0.7</v>
      </c>
      <c r="BL667" s="16" t="s">
        <v>80</v>
      </c>
    </row>
    <row r="668" spans="2:64" x14ac:dyDescent="0.35">
      <c r="B668" t="s">
        <v>396</v>
      </c>
      <c r="C668" s="16">
        <v>0.13725490196078399</v>
      </c>
      <c r="D668" s="16">
        <v>0.5</v>
      </c>
      <c r="E668" s="16">
        <v>0.233333333333333</v>
      </c>
      <c r="F668" s="16">
        <v>0.15151515151515199</v>
      </c>
      <c r="G668" s="16">
        <v>0</v>
      </c>
      <c r="H668" s="16">
        <v>3.125E-2</v>
      </c>
      <c r="I668" s="16"/>
      <c r="J668" s="16">
        <v>0.10344827586206901</v>
      </c>
      <c r="K668" s="16">
        <v>0.18181818181818199</v>
      </c>
      <c r="L668" s="16"/>
      <c r="M668" s="16">
        <v>0.132530120481928</v>
      </c>
      <c r="N668" s="16">
        <v>8.8235294117647106E-2</v>
      </c>
      <c r="O668" s="16">
        <v>0.3</v>
      </c>
      <c r="P668" s="16">
        <v>7.1428571428571397E-2</v>
      </c>
      <c r="Q668" s="16"/>
      <c r="R668" s="16">
        <v>0.19565217391304299</v>
      </c>
      <c r="S668" s="16">
        <v>0.11111111111111099</v>
      </c>
      <c r="T668" s="16">
        <v>0</v>
      </c>
      <c r="U668" s="16">
        <v>0</v>
      </c>
      <c r="V668" s="16"/>
      <c r="W668" s="16">
        <v>0.13793103448275901</v>
      </c>
      <c r="X668" s="16">
        <v>0.11111111111111099</v>
      </c>
      <c r="Y668" s="16">
        <v>0.2</v>
      </c>
      <c r="Z668" s="16">
        <v>0.25</v>
      </c>
      <c r="AA668" s="16">
        <v>0.33333333333333298</v>
      </c>
      <c r="AB668" s="16">
        <v>0</v>
      </c>
      <c r="AC668" s="16">
        <v>7.69230769230769E-2</v>
      </c>
      <c r="AD668" s="16">
        <v>0</v>
      </c>
      <c r="AE668" s="16">
        <v>0.25</v>
      </c>
      <c r="AF668" s="16">
        <v>0</v>
      </c>
      <c r="AG668" s="16">
        <v>0</v>
      </c>
      <c r="AH668" s="16" t="s">
        <v>80</v>
      </c>
      <c r="AI668" s="16"/>
      <c r="AJ668" s="16">
        <v>5.8823529411764698E-2</v>
      </c>
      <c r="AK668" s="16">
        <v>0.125</v>
      </c>
      <c r="AL668" s="16">
        <v>0.13207547169811301</v>
      </c>
      <c r="AM668" s="16">
        <v>0.115384615384615</v>
      </c>
      <c r="AN668" s="16">
        <v>0.2</v>
      </c>
      <c r="AO668" s="16"/>
      <c r="AP668" s="16">
        <v>0.14285714285714299</v>
      </c>
      <c r="AQ668" s="16">
        <v>0.15</v>
      </c>
      <c r="AR668" s="16">
        <v>0</v>
      </c>
      <c r="AS668" s="16"/>
      <c r="AT668" s="16">
        <v>0.22916666666666699</v>
      </c>
      <c r="AU668" s="16">
        <v>5.5555555555555601E-2</v>
      </c>
      <c r="AV668" s="16">
        <v>0.24</v>
      </c>
      <c r="AW668" s="16">
        <v>0</v>
      </c>
      <c r="AX668" s="16"/>
      <c r="AY668" s="16">
        <v>0.33333333333333298</v>
      </c>
      <c r="AZ668" s="16">
        <v>0.115942028985507</v>
      </c>
      <c r="BA668" s="16"/>
      <c r="BB668" s="16">
        <v>0.18181818181818199</v>
      </c>
      <c r="BC668" s="16">
        <v>0.16666666666666699</v>
      </c>
      <c r="BD668" s="16">
        <v>0.134146341463415</v>
      </c>
      <c r="BE668" s="16">
        <v>5.2631578947368397E-2</v>
      </c>
      <c r="BF668" s="16"/>
      <c r="BG668" s="16">
        <v>0.11764705882352899</v>
      </c>
      <c r="BH668" s="16">
        <v>0.13888888888888901</v>
      </c>
      <c r="BI668" s="16">
        <v>0.19565217391304299</v>
      </c>
      <c r="BJ668" s="16">
        <v>0</v>
      </c>
      <c r="BK668" s="16">
        <v>0</v>
      </c>
      <c r="BL668" s="16" t="s">
        <v>80</v>
      </c>
    </row>
    <row r="669" spans="2:64" x14ac:dyDescent="0.35">
      <c r="B669" t="s">
        <v>397</v>
      </c>
      <c r="C669" s="16">
        <v>0.60784313725490202</v>
      </c>
      <c r="D669" s="16">
        <v>0.3125</v>
      </c>
      <c r="E669" s="16">
        <v>0.56666666666666698</v>
      </c>
      <c r="F669" s="16">
        <v>0.57575757575757602</v>
      </c>
      <c r="G669" s="16">
        <v>0.69047619047619002</v>
      </c>
      <c r="H669" s="16">
        <v>0.71875</v>
      </c>
      <c r="I669" s="16"/>
      <c r="J669" s="16">
        <v>0.62068965517241403</v>
      </c>
      <c r="K669" s="16">
        <v>0.59090909090909105</v>
      </c>
      <c r="L669" s="16"/>
      <c r="M669" s="16">
        <v>0.626506024096386</v>
      </c>
      <c r="N669" s="16">
        <v>0.64705882352941202</v>
      </c>
      <c r="O669" s="16">
        <v>0.4</v>
      </c>
      <c r="P669" s="16">
        <v>0.64285714285714302</v>
      </c>
      <c r="Q669" s="16"/>
      <c r="R669" s="16">
        <v>0.58695652173913004</v>
      </c>
      <c r="S669" s="16">
        <v>0.48148148148148101</v>
      </c>
      <c r="T669" s="16">
        <v>0.85714285714285698</v>
      </c>
      <c r="U669" s="16">
        <v>0.33333333333333298</v>
      </c>
      <c r="V669" s="16"/>
      <c r="W669" s="16">
        <v>0.62068965517241403</v>
      </c>
      <c r="X669" s="16">
        <v>0.66666666666666696</v>
      </c>
      <c r="Y669" s="16">
        <v>0.5</v>
      </c>
      <c r="Z669" s="16">
        <v>0.625</v>
      </c>
      <c r="AA669" s="16">
        <v>0.33333333333333298</v>
      </c>
      <c r="AB669" s="16">
        <v>0.53846153846153799</v>
      </c>
      <c r="AC669" s="16">
        <v>0.69230769230769196</v>
      </c>
      <c r="AD669" s="16">
        <v>0.83333333333333304</v>
      </c>
      <c r="AE669" s="16">
        <v>0.5</v>
      </c>
      <c r="AF669" s="16">
        <v>0.71428571428571397</v>
      </c>
      <c r="AG669" s="16">
        <v>1</v>
      </c>
      <c r="AH669" s="16" t="s">
        <v>80</v>
      </c>
      <c r="AI669" s="16"/>
      <c r="AJ669" s="16">
        <v>0.47058823529411797</v>
      </c>
      <c r="AK669" s="16">
        <v>0.625</v>
      </c>
      <c r="AL669" s="16">
        <v>0.56603773584905703</v>
      </c>
      <c r="AM669" s="16">
        <v>0.65384615384615397</v>
      </c>
      <c r="AN669" s="16">
        <v>0.7</v>
      </c>
      <c r="AO669" s="16"/>
      <c r="AP669" s="16">
        <v>0.57142857142857095</v>
      </c>
      <c r="AQ669" s="16">
        <v>0.625</v>
      </c>
      <c r="AR669" s="16">
        <v>1</v>
      </c>
      <c r="AS669" s="16"/>
      <c r="AT669" s="16">
        <v>0.47916666666666702</v>
      </c>
      <c r="AU669" s="16">
        <v>0.72222222222222199</v>
      </c>
      <c r="AV669" s="16">
        <v>0.56000000000000005</v>
      </c>
      <c r="AW669" s="16">
        <v>0.5</v>
      </c>
      <c r="AX669" s="16"/>
      <c r="AY669" s="16">
        <v>0.53333333333333299</v>
      </c>
      <c r="AZ669" s="16">
        <v>0.61594202898550698</v>
      </c>
      <c r="BA669" s="16"/>
      <c r="BB669" s="16">
        <v>0.63636363636363602</v>
      </c>
      <c r="BC669" s="16">
        <v>0.46666666666666701</v>
      </c>
      <c r="BD669" s="16">
        <v>0.65853658536585402</v>
      </c>
      <c r="BE669" s="16">
        <v>0.57894736842105299</v>
      </c>
      <c r="BF669" s="16"/>
      <c r="BG669" s="16">
        <v>0.64705882352941202</v>
      </c>
      <c r="BH669" s="16">
        <v>0.66666666666666696</v>
      </c>
      <c r="BI669" s="16">
        <v>0.60869565217391297</v>
      </c>
      <c r="BJ669" s="16">
        <v>0.375</v>
      </c>
      <c r="BK669" s="16">
        <v>0.3</v>
      </c>
      <c r="BL669" s="16" t="s">
        <v>80</v>
      </c>
    </row>
    <row r="670" spans="2:64" x14ac:dyDescent="0.35">
      <c r="B670" t="s">
        <v>159</v>
      </c>
      <c r="C670" s="16">
        <v>5.8823529411764698E-2</v>
      </c>
      <c r="D670" s="16">
        <v>6.25E-2</v>
      </c>
      <c r="E670" s="16">
        <v>6.6666666666666693E-2</v>
      </c>
      <c r="F670" s="16">
        <v>6.0606060606060601E-2</v>
      </c>
      <c r="G670" s="16">
        <v>2.3809523809523801E-2</v>
      </c>
      <c r="H670" s="16">
        <v>9.375E-2</v>
      </c>
      <c r="I670" s="16"/>
      <c r="J670" s="16">
        <v>5.7471264367816098E-2</v>
      </c>
      <c r="K670" s="16">
        <v>6.0606060606060601E-2</v>
      </c>
      <c r="L670" s="16"/>
      <c r="M670" s="16">
        <v>6.02409638554217E-2</v>
      </c>
      <c r="N670" s="16">
        <v>5.8823529411764698E-2</v>
      </c>
      <c r="O670" s="16">
        <v>0.1</v>
      </c>
      <c r="P670" s="16">
        <v>0</v>
      </c>
      <c r="Q670" s="16"/>
      <c r="R670" s="16">
        <v>3.2608695652173898E-2</v>
      </c>
      <c r="S670" s="16">
        <v>0.148148148148148</v>
      </c>
      <c r="T670" s="16">
        <v>3.5714285714285698E-2</v>
      </c>
      <c r="U670" s="16">
        <v>0.16666666666666699</v>
      </c>
      <c r="V670" s="16"/>
      <c r="W670" s="16">
        <v>3.4482758620689703E-2</v>
      </c>
      <c r="X670" s="16">
        <v>3.7037037037037E-2</v>
      </c>
      <c r="Y670" s="16">
        <v>0.05</v>
      </c>
      <c r="Z670" s="16">
        <v>0</v>
      </c>
      <c r="AA670" s="16">
        <v>0.133333333333333</v>
      </c>
      <c r="AB670" s="16">
        <v>0.230769230769231</v>
      </c>
      <c r="AC670" s="16">
        <v>7.69230769230769E-2</v>
      </c>
      <c r="AD670" s="16">
        <v>0</v>
      </c>
      <c r="AE670" s="16">
        <v>0</v>
      </c>
      <c r="AF670" s="16">
        <v>0</v>
      </c>
      <c r="AG670" s="16">
        <v>0</v>
      </c>
      <c r="AH670" s="16" t="s">
        <v>80</v>
      </c>
      <c r="AI670" s="16"/>
      <c r="AJ670" s="16">
        <v>0.11764705882352899</v>
      </c>
      <c r="AK670" s="16">
        <v>8.3333333333333301E-2</v>
      </c>
      <c r="AL670" s="16">
        <v>3.77358490566038E-2</v>
      </c>
      <c r="AM670" s="16">
        <v>3.8461538461538498E-2</v>
      </c>
      <c r="AN670" s="16">
        <v>0</v>
      </c>
      <c r="AO670" s="16"/>
      <c r="AP670" s="16">
        <v>6.6666666666666693E-2</v>
      </c>
      <c r="AQ670" s="16">
        <v>0.05</v>
      </c>
      <c r="AR670" s="16">
        <v>0</v>
      </c>
      <c r="AS670" s="16"/>
      <c r="AT670" s="16">
        <v>6.25E-2</v>
      </c>
      <c r="AU670" s="16">
        <v>4.1666666666666699E-2</v>
      </c>
      <c r="AV670" s="16">
        <v>0.04</v>
      </c>
      <c r="AW670" s="16">
        <v>0.25</v>
      </c>
      <c r="AX670" s="16"/>
      <c r="AY670" s="16">
        <v>0</v>
      </c>
      <c r="AZ670" s="16">
        <v>6.5217391304347797E-2</v>
      </c>
      <c r="BA670" s="16"/>
      <c r="BB670" s="16">
        <v>0</v>
      </c>
      <c r="BC670" s="16">
        <v>6.6666666666666693E-2</v>
      </c>
      <c r="BD670" s="16">
        <v>3.65853658536585E-2</v>
      </c>
      <c r="BE670" s="16">
        <v>0.21052631578947401</v>
      </c>
      <c r="BF670" s="16"/>
      <c r="BG670" s="16">
        <v>5.8823529411764698E-2</v>
      </c>
      <c r="BH670" s="16">
        <v>4.1666666666666699E-2</v>
      </c>
      <c r="BI670" s="16">
        <v>6.5217391304347797E-2</v>
      </c>
      <c r="BJ670" s="16">
        <v>0.25</v>
      </c>
      <c r="BK670" s="16">
        <v>0</v>
      </c>
      <c r="BL670" s="16" t="s">
        <v>80</v>
      </c>
    </row>
    <row r="671" spans="2:64" x14ac:dyDescent="0.35">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row>
    <row r="672" spans="2:64" x14ac:dyDescent="0.35">
      <c r="B672" s="5" t="s">
        <v>283</v>
      </c>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row>
    <row r="673" spans="2:64" x14ac:dyDescent="0.35">
      <c r="B673" s="23" t="s">
        <v>97</v>
      </c>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row>
    <row r="674" spans="2:64" x14ac:dyDescent="0.35">
      <c r="B674" t="s">
        <v>399</v>
      </c>
      <c r="C674" s="16">
        <v>0.60433070866141703</v>
      </c>
      <c r="D674" s="16">
        <v>0.68965517241379304</v>
      </c>
      <c r="E674" s="16">
        <v>0.453125</v>
      </c>
      <c r="F674" s="16">
        <v>0.58510638297872297</v>
      </c>
      <c r="G674" s="16">
        <v>0.66257668711656403</v>
      </c>
      <c r="H674" s="16">
        <v>0.60126582278481</v>
      </c>
      <c r="I674" s="16"/>
      <c r="J674" s="16">
        <v>0.62587412587412605</v>
      </c>
      <c r="K674" s="16">
        <v>0.57466063348416296</v>
      </c>
      <c r="L674" s="16"/>
      <c r="M674" s="16">
        <v>0.60197368421052599</v>
      </c>
      <c r="N674" s="16">
        <v>0.62</v>
      </c>
      <c r="O674" s="16">
        <v>0.61666666666666703</v>
      </c>
      <c r="P674" s="16">
        <v>0.57499999999999996</v>
      </c>
      <c r="Q674" s="16"/>
      <c r="R674" s="16">
        <v>0.628</v>
      </c>
      <c r="S674" s="16">
        <v>0.50617283950617298</v>
      </c>
      <c r="T674" s="16">
        <v>0.62091503267973902</v>
      </c>
      <c r="U674" s="16">
        <v>0.58333333333333304</v>
      </c>
      <c r="V674" s="16"/>
      <c r="W674" s="16">
        <v>0.56756756756756799</v>
      </c>
      <c r="X674" s="16">
        <v>0.72164948453608202</v>
      </c>
      <c r="Y674" s="16">
        <v>0.57692307692307698</v>
      </c>
      <c r="Z674" s="16">
        <v>0.69565217391304301</v>
      </c>
      <c r="AA674" s="16">
        <v>0.54054054054054101</v>
      </c>
      <c r="AB674" s="16">
        <v>0.44897959183673503</v>
      </c>
      <c r="AC674" s="16">
        <v>0.51020408163265296</v>
      </c>
      <c r="AD674" s="16">
        <v>0.44444444444444398</v>
      </c>
      <c r="AE674" s="16">
        <v>0.71428571428571397</v>
      </c>
      <c r="AF674" s="16">
        <v>0.64285714285714302</v>
      </c>
      <c r="AG674" s="16">
        <v>0.65</v>
      </c>
      <c r="AH674" s="16">
        <v>0.66666666666666696</v>
      </c>
      <c r="AI674" s="16"/>
      <c r="AJ674" s="16">
        <v>0.58208955223880599</v>
      </c>
      <c r="AK674" s="16">
        <v>0.56000000000000005</v>
      </c>
      <c r="AL674" s="16">
        <v>0.62643678160919503</v>
      </c>
      <c r="AM674" s="16">
        <v>0.61702127659574502</v>
      </c>
      <c r="AN674" s="16">
        <v>0.592592592592593</v>
      </c>
      <c r="AO674" s="16"/>
      <c r="AP674" s="16">
        <v>0.61602209944751396</v>
      </c>
      <c r="AQ674" s="16">
        <v>0.55200000000000005</v>
      </c>
      <c r="AR674" s="16">
        <v>0.71428571428571397</v>
      </c>
      <c r="AS674" s="16"/>
      <c r="AT674" s="16">
        <v>0.54545454545454497</v>
      </c>
      <c r="AU674" s="16">
        <v>0.64308681672025703</v>
      </c>
      <c r="AV674" s="16">
        <v>0.64444444444444404</v>
      </c>
      <c r="AW674" s="16">
        <v>0.3</v>
      </c>
      <c r="AX674" s="16"/>
      <c r="AY674" s="16">
        <v>0.56756756756756799</v>
      </c>
      <c r="AZ674" s="16">
        <v>0.60721868365180498</v>
      </c>
      <c r="BA674" s="16"/>
      <c r="BB674" s="16">
        <v>0.52777777777777801</v>
      </c>
      <c r="BC674" s="16">
        <v>0.64285714285714302</v>
      </c>
      <c r="BD674" s="16">
        <v>0.63551401869158897</v>
      </c>
      <c r="BE674" s="16">
        <v>0.44776119402985098</v>
      </c>
      <c r="BF674" s="16"/>
      <c r="BG674" s="16">
        <v>0.5</v>
      </c>
      <c r="BH674" s="16">
        <v>0.59591836734693904</v>
      </c>
      <c r="BI674" s="16">
        <v>0.62162162162162204</v>
      </c>
      <c r="BJ674" s="16">
        <v>0.82608695652173902</v>
      </c>
      <c r="BK674" s="16">
        <v>0.70370370370370405</v>
      </c>
      <c r="BL674" s="16">
        <v>0</v>
      </c>
    </row>
    <row r="675" spans="2:64" x14ac:dyDescent="0.35">
      <c r="B675" t="s">
        <v>400</v>
      </c>
      <c r="C675" s="16">
        <v>0.24803149606299199</v>
      </c>
      <c r="D675" s="16">
        <v>0.24137931034482801</v>
      </c>
      <c r="E675" s="16">
        <v>0.375</v>
      </c>
      <c r="F675" s="16">
        <v>0.25531914893617003</v>
      </c>
      <c r="G675" s="16">
        <v>0.23312883435582801</v>
      </c>
      <c r="H675" s="16">
        <v>0.208860759493671</v>
      </c>
      <c r="I675" s="16"/>
      <c r="J675" s="16">
        <v>0.25524475524475498</v>
      </c>
      <c r="K675" s="16">
        <v>0.239819004524887</v>
      </c>
      <c r="L675" s="16"/>
      <c r="M675" s="16">
        <v>0.28289473684210498</v>
      </c>
      <c r="N675" s="16">
        <v>0.22</v>
      </c>
      <c r="O675" s="16">
        <v>0.16666666666666699</v>
      </c>
      <c r="P675" s="16">
        <v>0.17499999999999999</v>
      </c>
      <c r="Q675" s="16"/>
      <c r="R675" s="16">
        <v>0.26800000000000002</v>
      </c>
      <c r="S675" s="16">
        <v>0.32098765432098803</v>
      </c>
      <c r="T675" s="16">
        <v>0.18954248366013099</v>
      </c>
      <c r="U675" s="16">
        <v>0.16666666666666699</v>
      </c>
      <c r="V675" s="16"/>
      <c r="W675" s="16">
        <v>0.35135135135135098</v>
      </c>
      <c r="X675" s="16">
        <v>0.19587628865979401</v>
      </c>
      <c r="Y675" s="16">
        <v>0.230769230769231</v>
      </c>
      <c r="Z675" s="16">
        <v>0.173913043478261</v>
      </c>
      <c r="AA675" s="16">
        <v>0.24324324324324301</v>
      </c>
      <c r="AB675" s="16">
        <v>0.30612244897959201</v>
      </c>
      <c r="AC675" s="16">
        <v>0.28571428571428598</v>
      </c>
      <c r="AD675" s="16">
        <v>0.33333333333333298</v>
      </c>
      <c r="AE675" s="16">
        <v>0.2</v>
      </c>
      <c r="AF675" s="16">
        <v>0.214285714285714</v>
      </c>
      <c r="AG675" s="16">
        <v>0.15</v>
      </c>
      <c r="AH675" s="16">
        <v>0.33333333333333298</v>
      </c>
      <c r="AI675" s="16"/>
      <c r="AJ675" s="16">
        <v>0.17910447761194001</v>
      </c>
      <c r="AK675" s="16">
        <v>0.22666666666666699</v>
      </c>
      <c r="AL675" s="16">
        <v>0.25862068965517199</v>
      </c>
      <c r="AM675" s="16">
        <v>0.27659574468085102</v>
      </c>
      <c r="AN675" s="16">
        <v>0.22222222222222199</v>
      </c>
      <c r="AO675" s="16"/>
      <c r="AP675" s="16">
        <v>0.232044198895028</v>
      </c>
      <c r="AQ675" s="16">
        <v>0.29599999999999999</v>
      </c>
      <c r="AR675" s="16">
        <v>0.238095238095238</v>
      </c>
      <c r="AS675" s="16"/>
      <c r="AT675" s="16">
        <v>0.27272727272727298</v>
      </c>
      <c r="AU675" s="16">
        <v>0.22508038585209</v>
      </c>
      <c r="AV675" s="16">
        <v>0.31111111111111101</v>
      </c>
      <c r="AW675" s="16">
        <v>0.3</v>
      </c>
      <c r="AX675" s="16"/>
      <c r="AY675" s="16">
        <v>0.21621621621621601</v>
      </c>
      <c r="AZ675" s="16">
        <v>0.25053078556263297</v>
      </c>
      <c r="BA675" s="16"/>
      <c r="BB675" s="16">
        <v>0.47222222222222199</v>
      </c>
      <c r="BC675" s="16">
        <v>0.238095238095238</v>
      </c>
      <c r="BD675" s="16">
        <v>0.22118380062305301</v>
      </c>
      <c r="BE675" s="16">
        <v>0.26865671641791</v>
      </c>
      <c r="BF675" s="16"/>
      <c r="BG675" s="16">
        <v>0.29032258064516098</v>
      </c>
      <c r="BH675" s="16">
        <v>0.28979591836734703</v>
      </c>
      <c r="BI675" s="16">
        <v>0.222972972972973</v>
      </c>
      <c r="BJ675" s="16">
        <v>8.6956521739130405E-2</v>
      </c>
      <c r="BK675" s="16">
        <v>3.7037037037037E-2</v>
      </c>
      <c r="BL675" s="16">
        <v>0.33333333333333298</v>
      </c>
    </row>
    <row r="676" spans="2:64" x14ac:dyDescent="0.35">
      <c r="B676" t="s">
        <v>159</v>
      </c>
      <c r="C676" s="16">
        <v>0.14763779527559101</v>
      </c>
      <c r="D676" s="16">
        <v>6.8965517241379296E-2</v>
      </c>
      <c r="E676" s="16">
        <v>0.171875</v>
      </c>
      <c r="F676" s="16">
        <v>0.159574468085106</v>
      </c>
      <c r="G676" s="16">
        <v>0.104294478527607</v>
      </c>
      <c r="H676" s="16">
        <v>0.189873417721519</v>
      </c>
      <c r="I676" s="16"/>
      <c r="J676" s="16">
        <v>0.11888111888111901</v>
      </c>
      <c r="K676" s="16">
        <v>0.18552036199095001</v>
      </c>
      <c r="L676" s="16"/>
      <c r="M676" s="16">
        <v>0.115131578947368</v>
      </c>
      <c r="N676" s="16">
        <v>0.16</v>
      </c>
      <c r="O676" s="16">
        <v>0.21666666666666701</v>
      </c>
      <c r="P676" s="16">
        <v>0.25</v>
      </c>
      <c r="Q676" s="16"/>
      <c r="R676" s="16">
        <v>0.104</v>
      </c>
      <c r="S676" s="16">
        <v>0.172839506172839</v>
      </c>
      <c r="T676" s="16">
        <v>0.18954248366013099</v>
      </c>
      <c r="U676" s="16">
        <v>0.25</v>
      </c>
      <c r="V676" s="16"/>
      <c r="W676" s="16">
        <v>8.1081081081081099E-2</v>
      </c>
      <c r="X676" s="16">
        <v>8.2474226804123696E-2</v>
      </c>
      <c r="Y676" s="16">
        <v>0.19230769230769201</v>
      </c>
      <c r="Z676" s="16">
        <v>0.13043478260869601</v>
      </c>
      <c r="AA676" s="16">
        <v>0.21621621621621601</v>
      </c>
      <c r="AB676" s="16">
        <v>0.24489795918367299</v>
      </c>
      <c r="AC676" s="16">
        <v>0.20408163265306101</v>
      </c>
      <c r="AD676" s="16">
        <v>0.22222222222222199</v>
      </c>
      <c r="AE676" s="16">
        <v>8.5714285714285701E-2</v>
      </c>
      <c r="AF676" s="16">
        <v>0.14285714285714299</v>
      </c>
      <c r="AG676" s="16">
        <v>0.2</v>
      </c>
      <c r="AH676" s="16">
        <v>0</v>
      </c>
      <c r="AI676" s="16"/>
      <c r="AJ676" s="16">
        <v>0.238805970149254</v>
      </c>
      <c r="AK676" s="16">
        <v>0.21333333333333299</v>
      </c>
      <c r="AL676" s="16">
        <v>0.114942528735632</v>
      </c>
      <c r="AM676" s="16">
        <v>0.10638297872340401</v>
      </c>
      <c r="AN676" s="16">
        <v>0.18518518518518501</v>
      </c>
      <c r="AO676" s="16"/>
      <c r="AP676" s="16">
        <v>0.15193370165745901</v>
      </c>
      <c r="AQ676" s="16">
        <v>0.152</v>
      </c>
      <c r="AR676" s="16">
        <v>4.7619047619047603E-2</v>
      </c>
      <c r="AS676" s="16"/>
      <c r="AT676" s="16">
        <v>0.18181818181818199</v>
      </c>
      <c r="AU676" s="16">
        <v>0.131832797427653</v>
      </c>
      <c r="AV676" s="16">
        <v>4.4444444444444398E-2</v>
      </c>
      <c r="AW676" s="16">
        <v>0.4</v>
      </c>
      <c r="AX676" s="16"/>
      <c r="AY676" s="16">
        <v>0.21621621621621601</v>
      </c>
      <c r="AZ676" s="16">
        <v>0.14225053078556299</v>
      </c>
      <c r="BA676" s="16"/>
      <c r="BB676" s="16">
        <v>0</v>
      </c>
      <c r="BC676" s="16">
        <v>0.119047619047619</v>
      </c>
      <c r="BD676" s="16">
        <v>0.14330218068535799</v>
      </c>
      <c r="BE676" s="16">
        <v>0.28358208955223901</v>
      </c>
      <c r="BF676" s="16"/>
      <c r="BG676" s="16">
        <v>0.209677419354839</v>
      </c>
      <c r="BH676" s="16">
        <v>0.114285714285714</v>
      </c>
      <c r="BI676" s="16">
        <v>0.15540540540540501</v>
      </c>
      <c r="BJ676" s="16">
        <v>8.6956521739130405E-2</v>
      </c>
      <c r="BK676" s="16">
        <v>0.25925925925925902</v>
      </c>
      <c r="BL676" s="16">
        <v>0.66666666666666696</v>
      </c>
    </row>
    <row r="677" spans="2:64" x14ac:dyDescent="0.3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row>
    <row r="678" spans="2:64" x14ac:dyDescent="0.35">
      <c r="B678" s="5" t="s">
        <v>411</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row>
    <row r="679" spans="2:64" x14ac:dyDescent="0.35">
      <c r="B679" s="23" t="s">
        <v>410</v>
      </c>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row>
    <row r="680" spans="2:64" x14ac:dyDescent="0.35">
      <c r="B680" t="s">
        <v>402</v>
      </c>
      <c r="C680" s="16">
        <v>0.1</v>
      </c>
      <c r="D680" s="16">
        <v>0.35714285714285698</v>
      </c>
      <c r="E680" s="16">
        <v>9.6774193548387094E-2</v>
      </c>
      <c r="F680" s="16">
        <v>0.107142857142857</v>
      </c>
      <c r="G680" s="16">
        <v>4.95049504950495E-2</v>
      </c>
      <c r="H680" s="16">
        <v>0.11111111111111099</v>
      </c>
      <c r="I680" s="16"/>
      <c r="J680" s="16">
        <v>9.5808383233532898E-2</v>
      </c>
      <c r="K680" s="16">
        <v>0.10489510489510501</v>
      </c>
      <c r="L680" s="16"/>
      <c r="M680" s="16">
        <v>9.8901098901098897E-2</v>
      </c>
      <c r="N680" s="16">
        <v>7.5757575757575801E-2</v>
      </c>
      <c r="O680" s="16">
        <v>0.11764705882352899</v>
      </c>
      <c r="P680" s="16">
        <v>0.16666666666666699</v>
      </c>
      <c r="Q680" s="16"/>
      <c r="R680" s="16">
        <v>0.12413793103448301</v>
      </c>
      <c r="S680" s="16">
        <v>8.1632653061224497E-2</v>
      </c>
      <c r="T680" s="16">
        <v>7.0000000000000007E-2</v>
      </c>
      <c r="U680" s="16">
        <v>0.125</v>
      </c>
      <c r="V680" s="16"/>
      <c r="W680" s="16">
        <v>8.6956521739130405E-2</v>
      </c>
      <c r="X680" s="16">
        <v>6.6666666666666693E-2</v>
      </c>
      <c r="Y680" s="16">
        <v>0.233333333333333</v>
      </c>
      <c r="Z680" s="16">
        <v>0</v>
      </c>
      <c r="AA680" s="16">
        <v>0.18181818181818199</v>
      </c>
      <c r="AB680" s="16">
        <v>0.125</v>
      </c>
      <c r="AC680" s="16">
        <v>6.4516129032258104E-2</v>
      </c>
      <c r="AD680" s="16">
        <v>0.14285714285714299</v>
      </c>
      <c r="AE680" s="16">
        <v>5.5555555555555601E-2</v>
      </c>
      <c r="AF680" s="16">
        <v>9.0909090909090898E-2</v>
      </c>
      <c r="AG680" s="16">
        <v>0.18181818181818199</v>
      </c>
      <c r="AH680" s="16">
        <v>0</v>
      </c>
      <c r="AI680" s="16"/>
      <c r="AJ680" s="16">
        <v>9.7560975609756101E-2</v>
      </c>
      <c r="AK680" s="16">
        <v>0.102040816326531</v>
      </c>
      <c r="AL680" s="16">
        <v>0.11009174311926601</v>
      </c>
      <c r="AM680" s="16">
        <v>0.116666666666667</v>
      </c>
      <c r="AN680" s="16">
        <v>0</v>
      </c>
      <c r="AO680" s="16"/>
      <c r="AP680" s="16">
        <v>0.112612612612613</v>
      </c>
      <c r="AQ680" s="16">
        <v>6.7567567567567599E-2</v>
      </c>
      <c r="AR680" s="16">
        <v>7.1428571428571397E-2</v>
      </c>
      <c r="AS680" s="16"/>
      <c r="AT680" s="16">
        <v>0.115384615384615</v>
      </c>
      <c r="AU680" s="16">
        <v>8.0645161290322606E-2</v>
      </c>
      <c r="AV680" s="16">
        <v>0.19354838709677399</v>
      </c>
      <c r="AW680" s="16">
        <v>6.6666666666666693E-2</v>
      </c>
      <c r="AX680" s="16"/>
      <c r="AY680" s="16">
        <v>0.18181818181818199</v>
      </c>
      <c r="AZ680" s="16">
        <v>9.375E-2</v>
      </c>
      <c r="BA680" s="16"/>
      <c r="BB680" s="16">
        <v>0.26315789473684198</v>
      </c>
      <c r="BC680" s="16">
        <v>0.16326530612244899</v>
      </c>
      <c r="BD680" s="16">
        <v>0.09</v>
      </c>
      <c r="BE680" s="16">
        <v>0</v>
      </c>
      <c r="BF680" s="16"/>
      <c r="BG680" s="16">
        <v>0.105263157894737</v>
      </c>
      <c r="BH680" s="16">
        <v>0.123287671232877</v>
      </c>
      <c r="BI680" s="16">
        <v>5.7471264367816098E-2</v>
      </c>
      <c r="BJ680" s="16">
        <v>0.1875</v>
      </c>
      <c r="BK680" s="16">
        <v>4.5454545454545497E-2</v>
      </c>
      <c r="BL680" s="16">
        <v>0</v>
      </c>
    </row>
    <row r="681" spans="2:64" x14ac:dyDescent="0.35">
      <c r="B681" t="s">
        <v>403</v>
      </c>
      <c r="C681" s="16">
        <v>0.20322580645161301</v>
      </c>
      <c r="D681" s="16">
        <v>0.35714285714285698</v>
      </c>
      <c r="E681" s="16">
        <v>0.19354838709677399</v>
      </c>
      <c r="F681" s="16">
        <v>0.25</v>
      </c>
      <c r="G681" s="16">
        <v>0.158415841584158</v>
      </c>
      <c r="H681" s="16">
        <v>0.203703703703704</v>
      </c>
      <c r="I681" s="16"/>
      <c r="J681" s="16">
        <v>0.245508982035928</v>
      </c>
      <c r="K681" s="16">
        <v>0.15384615384615399</v>
      </c>
      <c r="L681" s="16"/>
      <c r="M681" s="16">
        <v>0.21978021978022</v>
      </c>
      <c r="N681" s="16">
        <v>9.0909090909090898E-2</v>
      </c>
      <c r="O681" s="16">
        <v>0.26470588235294101</v>
      </c>
      <c r="P681" s="16">
        <v>0.20833333333333301</v>
      </c>
      <c r="Q681" s="16"/>
      <c r="R681" s="16">
        <v>0.23448275862069001</v>
      </c>
      <c r="S681" s="16">
        <v>0.183673469387755</v>
      </c>
      <c r="T681" s="16">
        <v>0.2</v>
      </c>
      <c r="U681" s="16">
        <v>0</v>
      </c>
      <c r="V681" s="16"/>
      <c r="W681" s="16">
        <v>0.39130434782608697</v>
      </c>
      <c r="X681" s="16">
        <v>0.16666666666666699</v>
      </c>
      <c r="Y681" s="16">
        <v>0.16666666666666699</v>
      </c>
      <c r="Z681" s="16">
        <v>0.14285714285714299</v>
      </c>
      <c r="AA681" s="16">
        <v>0.13636363636363599</v>
      </c>
      <c r="AB681" s="16">
        <v>0.15625</v>
      </c>
      <c r="AC681" s="16">
        <v>0.35483870967741898</v>
      </c>
      <c r="AD681" s="16">
        <v>0</v>
      </c>
      <c r="AE681" s="16">
        <v>0.11111111111111099</v>
      </c>
      <c r="AF681" s="16">
        <v>9.0909090909090898E-2</v>
      </c>
      <c r="AG681" s="16">
        <v>0.18181818181818199</v>
      </c>
      <c r="AH681" s="16">
        <v>0.33333333333333298</v>
      </c>
      <c r="AI681" s="16"/>
      <c r="AJ681" s="16">
        <v>0.17073170731707299</v>
      </c>
      <c r="AK681" s="16">
        <v>0.22448979591836701</v>
      </c>
      <c r="AL681" s="16">
        <v>0.18348623853210999</v>
      </c>
      <c r="AM681" s="16">
        <v>0.28333333333333299</v>
      </c>
      <c r="AN681" s="16">
        <v>0.30769230769230799</v>
      </c>
      <c r="AO681" s="16"/>
      <c r="AP681" s="16">
        <v>0.19819819819819801</v>
      </c>
      <c r="AQ681" s="16">
        <v>0.21621621621621601</v>
      </c>
      <c r="AR681" s="16">
        <v>0.214285714285714</v>
      </c>
      <c r="AS681" s="16"/>
      <c r="AT681" s="16">
        <v>0.230769230769231</v>
      </c>
      <c r="AU681" s="16">
        <v>0.18279569892473099</v>
      </c>
      <c r="AV681" s="16">
        <v>0.29032258064516098</v>
      </c>
      <c r="AW681" s="16">
        <v>0.133333333333333</v>
      </c>
      <c r="AX681" s="16"/>
      <c r="AY681" s="16">
        <v>0.18181818181818199</v>
      </c>
      <c r="AZ681" s="16">
        <v>0.20486111111111099</v>
      </c>
      <c r="BA681" s="16"/>
      <c r="BB681" s="16">
        <v>0.26315789473684198</v>
      </c>
      <c r="BC681" s="16">
        <v>0.14285714285714299</v>
      </c>
      <c r="BD681" s="16">
        <v>0.20499999999999999</v>
      </c>
      <c r="BE681" s="16">
        <v>0.238095238095238</v>
      </c>
      <c r="BF681" s="16"/>
      <c r="BG681" s="16">
        <v>0.31578947368421101</v>
      </c>
      <c r="BH681" s="16">
        <v>0.25342465753424698</v>
      </c>
      <c r="BI681" s="16">
        <v>0.14942528735632199</v>
      </c>
      <c r="BJ681" s="16">
        <v>6.25E-2</v>
      </c>
      <c r="BK681" s="16">
        <v>0</v>
      </c>
      <c r="BL681" s="16">
        <v>0</v>
      </c>
    </row>
    <row r="682" spans="2:64" x14ac:dyDescent="0.35">
      <c r="B682" t="s">
        <v>404</v>
      </c>
      <c r="C682" s="16">
        <v>0.28387096774193499</v>
      </c>
      <c r="D682" s="16">
        <v>0.214285714285714</v>
      </c>
      <c r="E682" s="16">
        <v>0.38709677419354799</v>
      </c>
      <c r="F682" s="16">
        <v>0.19642857142857101</v>
      </c>
      <c r="G682" s="16">
        <v>0.29702970297029702</v>
      </c>
      <c r="H682" s="16">
        <v>0.296296296296296</v>
      </c>
      <c r="I682" s="16"/>
      <c r="J682" s="16">
        <v>0.269461077844311</v>
      </c>
      <c r="K682" s="16">
        <v>0.30069930069930101</v>
      </c>
      <c r="L682" s="16"/>
      <c r="M682" s="16">
        <v>0.30219780219780201</v>
      </c>
      <c r="N682" s="16">
        <v>0.31818181818181801</v>
      </c>
      <c r="O682" s="16">
        <v>0.23529411764705899</v>
      </c>
      <c r="P682" s="16">
        <v>0.16666666666666699</v>
      </c>
      <c r="Q682" s="16"/>
      <c r="R682" s="16">
        <v>0.28275862068965502</v>
      </c>
      <c r="S682" s="16">
        <v>0.28571428571428598</v>
      </c>
      <c r="T682" s="16">
        <v>0.3</v>
      </c>
      <c r="U682" s="16">
        <v>0.1875</v>
      </c>
      <c r="V682" s="16"/>
      <c r="W682" s="16">
        <v>0.23913043478260901</v>
      </c>
      <c r="X682" s="16">
        <v>0.233333333333333</v>
      </c>
      <c r="Y682" s="16">
        <v>0.16666666666666699</v>
      </c>
      <c r="Z682" s="16">
        <v>0.35714285714285698</v>
      </c>
      <c r="AA682" s="16">
        <v>0.31818181818181801</v>
      </c>
      <c r="AB682" s="16">
        <v>0.25</v>
      </c>
      <c r="AC682" s="16">
        <v>0.35483870967741898</v>
      </c>
      <c r="AD682" s="16">
        <v>0.71428571428571397</v>
      </c>
      <c r="AE682" s="16">
        <v>0.44444444444444398</v>
      </c>
      <c r="AF682" s="16">
        <v>0.18181818181818199</v>
      </c>
      <c r="AG682" s="16">
        <v>0.45454545454545497</v>
      </c>
      <c r="AH682" s="16">
        <v>0</v>
      </c>
      <c r="AI682" s="16"/>
      <c r="AJ682" s="16">
        <v>0.292682926829268</v>
      </c>
      <c r="AK682" s="16">
        <v>0.20408163265306101</v>
      </c>
      <c r="AL682" s="16">
        <v>0.26605504587155998</v>
      </c>
      <c r="AM682" s="16">
        <v>0.28333333333333299</v>
      </c>
      <c r="AN682" s="16">
        <v>0.230769230769231</v>
      </c>
      <c r="AO682" s="16"/>
      <c r="AP682" s="16">
        <v>0.26576576576576599</v>
      </c>
      <c r="AQ682" s="16">
        <v>0.32432432432432401</v>
      </c>
      <c r="AR682" s="16">
        <v>0.35714285714285698</v>
      </c>
      <c r="AS682" s="16"/>
      <c r="AT682" s="16">
        <v>0.33333333333333298</v>
      </c>
      <c r="AU682" s="16">
        <v>0.25806451612903197</v>
      </c>
      <c r="AV682" s="16">
        <v>0.29032258064516098</v>
      </c>
      <c r="AW682" s="16">
        <v>0.33333333333333298</v>
      </c>
      <c r="AX682" s="16"/>
      <c r="AY682" s="16">
        <v>0.13636363636363599</v>
      </c>
      <c r="AZ682" s="16">
        <v>0.29513888888888901</v>
      </c>
      <c r="BA682" s="16"/>
      <c r="BB682" s="16">
        <v>0.21052631578947401</v>
      </c>
      <c r="BC682" s="16">
        <v>0.183673469387755</v>
      </c>
      <c r="BD682" s="16">
        <v>0.30499999999999999</v>
      </c>
      <c r="BE682" s="16">
        <v>0.33333333333333298</v>
      </c>
      <c r="BF682" s="16"/>
      <c r="BG682" s="16">
        <v>0.23684210526315799</v>
      </c>
      <c r="BH682" s="16">
        <v>0.28767123287671198</v>
      </c>
      <c r="BI682" s="16">
        <v>0.32183908045977</v>
      </c>
      <c r="BJ682" s="16">
        <v>0.3125</v>
      </c>
      <c r="BK682" s="16">
        <v>0.18181818181818199</v>
      </c>
      <c r="BL682" s="16">
        <v>0</v>
      </c>
    </row>
    <row r="683" spans="2:64" x14ac:dyDescent="0.35">
      <c r="B683" t="s">
        <v>405</v>
      </c>
      <c r="C683" s="16">
        <v>7.09677419354839E-2</v>
      </c>
      <c r="D683" s="16">
        <v>0</v>
      </c>
      <c r="E683" s="16">
        <v>0.12903225806451599</v>
      </c>
      <c r="F683" s="16">
        <v>5.3571428571428603E-2</v>
      </c>
      <c r="G683" s="16">
        <v>7.9207920792079195E-2</v>
      </c>
      <c r="H683" s="16">
        <v>6.4814814814814797E-2</v>
      </c>
      <c r="I683" s="16"/>
      <c r="J683" s="16">
        <v>7.7844311377245498E-2</v>
      </c>
      <c r="K683" s="16">
        <v>6.2937062937062901E-2</v>
      </c>
      <c r="L683" s="16"/>
      <c r="M683" s="16">
        <v>5.4945054945054903E-2</v>
      </c>
      <c r="N683" s="16">
        <v>9.0909090909090898E-2</v>
      </c>
      <c r="O683" s="16">
        <v>8.8235294117647106E-2</v>
      </c>
      <c r="P683" s="16">
        <v>0.125</v>
      </c>
      <c r="Q683" s="16"/>
      <c r="R683" s="16">
        <v>8.2758620689655199E-2</v>
      </c>
      <c r="S683" s="16">
        <v>4.08163265306122E-2</v>
      </c>
      <c r="T683" s="16">
        <v>0.08</v>
      </c>
      <c r="U683" s="16">
        <v>0</v>
      </c>
      <c r="V683" s="16"/>
      <c r="W683" s="16">
        <v>4.3478260869565202E-2</v>
      </c>
      <c r="X683" s="16">
        <v>8.3333333333333301E-2</v>
      </c>
      <c r="Y683" s="16">
        <v>0.1</v>
      </c>
      <c r="Z683" s="16">
        <v>7.1428571428571397E-2</v>
      </c>
      <c r="AA683" s="16">
        <v>9.0909090909090898E-2</v>
      </c>
      <c r="AB683" s="16">
        <v>6.25E-2</v>
      </c>
      <c r="AC683" s="16">
        <v>3.2258064516128997E-2</v>
      </c>
      <c r="AD683" s="16">
        <v>0</v>
      </c>
      <c r="AE683" s="16">
        <v>0.16666666666666699</v>
      </c>
      <c r="AF683" s="16">
        <v>9.0909090909090898E-2</v>
      </c>
      <c r="AG683" s="16">
        <v>0</v>
      </c>
      <c r="AH683" s="16">
        <v>0</v>
      </c>
      <c r="AI683" s="16"/>
      <c r="AJ683" s="16">
        <v>9.7560975609756101E-2</v>
      </c>
      <c r="AK683" s="16">
        <v>4.08163265306122E-2</v>
      </c>
      <c r="AL683" s="16">
        <v>9.1743119266055106E-2</v>
      </c>
      <c r="AM683" s="16">
        <v>0.05</v>
      </c>
      <c r="AN683" s="16">
        <v>0.15384615384615399</v>
      </c>
      <c r="AO683" s="16"/>
      <c r="AP683" s="16">
        <v>7.2072072072072099E-2</v>
      </c>
      <c r="AQ683" s="16">
        <v>8.1081081081081099E-2</v>
      </c>
      <c r="AR683" s="16">
        <v>0</v>
      </c>
      <c r="AS683" s="16"/>
      <c r="AT683" s="16">
        <v>5.1282051282051301E-2</v>
      </c>
      <c r="AU683" s="16">
        <v>9.6774193548387094E-2</v>
      </c>
      <c r="AV683" s="16">
        <v>0</v>
      </c>
      <c r="AW683" s="16">
        <v>0</v>
      </c>
      <c r="AX683" s="16"/>
      <c r="AY683" s="16">
        <v>0.13636363636363599</v>
      </c>
      <c r="AZ683" s="16">
        <v>6.5972222222222196E-2</v>
      </c>
      <c r="BA683" s="16"/>
      <c r="BB683" s="16">
        <v>5.2631578947368397E-2</v>
      </c>
      <c r="BC683" s="16">
        <v>6.1224489795918401E-2</v>
      </c>
      <c r="BD683" s="16">
        <v>8.5000000000000006E-2</v>
      </c>
      <c r="BE683" s="16">
        <v>2.3809523809523801E-2</v>
      </c>
      <c r="BF683" s="16"/>
      <c r="BG683" s="16">
        <v>5.2631578947368397E-2</v>
      </c>
      <c r="BH683" s="16">
        <v>6.1643835616438401E-2</v>
      </c>
      <c r="BI683" s="16">
        <v>8.04597701149425E-2</v>
      </c>
      <c r="BJ683" s="16">
        <v>0.1875</v>
      </c>
      <c r="BK683" s="16">
        <v>4.5454545454545497E-2</v>
      </c>
      <c r="BL683" s="16">
        <v>0</v>
      </c>
    </row>
    <row r="684" spans="2:64" x14ac:dyDescent="0.35">
      <c r="B684" t="s">
        <v>406</v>
      </c>
      <c r="C684" s="16">
        <v>0.24516129032258099</v>
      </c>
      <c r="D684" s="16">
        <v>7.1428571428571397E-2</v>
      </c>
      <c r="E684" s="16">
        <v>0.12903225806451599</v>
      </c>
      <c r="F684" s="16">
        <v>0.28571428571428598</v>
      </c>
      <c r="G684" s="16">
        <v>0.316831683168317</v>
      </c>
      <c r="H684" s="16">
        <v>0.21296296296296299</v>
      </c>
      <c r="I684" s="16"/>
      <c r="J684" s="16">
        <v>0.22754491017964101</v>
      </c>
      <c r="K684" s="16">
        <v>0.26573426573426601</v>
      </c>
      <c r="L684" s="16"/>
      <c r="M684" s="16">
        <v>0.23626373626373601</v>
      </c>
      <c r="N684" s="16">
        <v>0.33333333333333298</v>
      </c>
      <c r="O684" s="16">
        <v>0.20588235294117599</v>
      </c>
      <c r="P684" s="16">
        <v>0.125</v>
      </c>
      <c r="Q684" s="16"/>
      <c r="R684" s="16">
        <v>0.20689655172413801</v>
      </c>
      <c r="S684" s="16">
        <v>0.30612244897959201</v>
      </c>
      <c r="T684" s="16">
        <v>0.22</v>
      </c>
      <c r="U684" s="16">
        <v>0.5625</v>
      </c>
      <c r="V684" s="16"/>
      <c r="W684" s="16">
        <v>0.15217391304347799</v>
      </c>
      <c r="X684" s="16">
        <v>0.35</v>
      </c>
      <c r="Y684" s="16">
        <v>0.3</v>
      </c>
      <c r="Z684" s="16">
        <v>0.42857142857142899</v>
      </c>
      <c r="AA684" s="16">
        <v>0.18181818181818199</v>
      </c>
      <c r="AB684" s="16">
        <v>0.15625</v>
      </c>
      <c r="AC684" s="16">
        <v>0.12903225806451599</v>
      </c>
      <c r="AD684" s="16">
        <v>0.14285714285714299</v>
      </c>
      <c r="AE684" s="16">
        <v>0.16666666666666699</v>
      </c>
      <c r="AF684" s="16">
        <v>0.36363636363636398</v>
      </c>
      <c r="AG684" s="16">
        <v>0.18181818181818199</v>
      </c>
      <c r="AH684" s="16">
        <v>0</v>
      </c>
      <c r="AI684" s="16"/>
      <c r="AJ684" s="16">
        <v>0.26829268292682901</v>
      </c>
      <c r="AK684" s="16">
        <v>0.26530612244898</v>
      </c>
      <c r="AL684" s="16">
        <v>0.25688073394495398</v>
      </c>
      <c r="AM684" s="16">
        <v>0.2</v>
      </c>
      <c r="AN684" s="16">
        <v>0.15384615384615399</v>
      </c>
      <c r="AO684" s="16"/>
      <c r="AP684" s="16">
        <v>0.24324324324324301</v>
      </c>
      <c r="AQ684" s="16">
        <v>0.22972972972972999</v>
      </c>
      <c r="AR684" s="16">
        <v>0.35714285714285698</v>
      </c>
      <c r="AS684" s="16"/>
      <c r="AT684" s="16">
        <v>0.21794871794871801</v>
      </c>
      <c r="AU684" s="16">
        <v>0.27956989247311798</v>
      </c>
      <c r="AV684" s="16">
        <v>0.16129032258064499</v>
      </c>
      <c r="AW684" s="16">
        <v>0.133333333333333</v>
      </c>
      <c r="AX684" s="16"/>
      <c r="AY684" s="16">
        <v>0.22727272727272699</v>
      </c>
      <c r="AZ684" s="16">
        <v>0.24652777777777801</v>
      </c>
      <c r="BA684" s="16"/>
      <c r="BB684" s="16">
        <v>0.21052631578947401</v>
      </c>
      <c r="BC684" s="16">
        <v>0.42857142857142899</v>
      </c>
      <c r="BD684" s="16">
        <v>0.215</v>
      </c>
      <c r="BE684" s="16">
        <v>0.19047619047618999</v>
      </c>
      <c r="BF684" s="16"/>
      <c r="BG684" s="16">
        <v>0.18421052631578899</v>
      </c>
      <c r="BH684" s="16">
        <v>0.21232876712328799</v>
      </c>
      <c r="BI684" s="16">
        <v>0.21839080459770099</v>
      </c>
      <c r="BJ684" s="16">
        <v>0.25</v>
      </c>
      <c r="BK684" s="16">
        <v>0.68181818181818199</v>
      </c>
      <c r="BL684" s="16">
        <v>0</v>
      </c>
    </row>
    <row r="685" spans="2:64" x14ac:dyDescent="0.35">
      <c r="B685" t="s">
        <v>61</v>
      </c>
      <c r="C685" s="16">
        <v>9.6774193548387094E-2</v>
      </c>
      <c r="D685" s="16">
        <v>0</v>
      </c>
      <c r="E685" s="16">
        <v>6.4516129032258104E-2</v>
      </c>
      <c r="F685" s="16">
        <v>0.107142857142857</v>
      </c>
      <c r="G685" s="16">
        <v>9.9009900990099001E-2</v>
      </c>
      <c r="H685" s="16">
        <v>0.11111111111111099</v>
      </c>
      <c r="I685" s="16"/>
      <c r="J685" s="16">
        <v>8.3832335329341298E-2</v>
      </c>
      <c r="K685" s="16">
        <v>0.111888111888112</v>
      </c>
      <c r="L685" s="16"/>
      <c r="M685" s="16">
        <v>8.7912087912087905E-2</v>
      </c>
      <c r="N685" s="16">
        <v>9.0909090909090898E-2</v>
      </c>
      <c r="O685" s="16">
        <v>8.8235294117647106E-2</v>
      </c>
      <c r="P685" s="16">
        <v>0.20833333333333301</v>
      </c>
      <c r="Q685" s="16"/>
      <c r="R685" s="16">
        <v>6.8965517241379296E-2</v>
      </c>
      <c r="S685" s="16">
        <v>0.102040816326531</v>
      </c>
      <c r="T685" s="16">
        <v>0.13</v>
      </c>
      <c r="U685" s="16">
        <v>0.125</v>
      </c>
      <c r="V685" s="16"/>
      <c r="W685" s="16">
        <v>8.6956521739130405E-2</v>
      </c>
      <c r="X685" s="16">
        <v>0.1</v>
      </c>
      <c r="Y685" s="16">
        <v>3.3333333333333298E-2</v>
      </c>
      <c r="Z685" s="16">
        <v>0</v>
      </c>
      <c r="AA685" s="16">
        <v>9.0909090909090898E-2</v>
      </c>
      <c r="AB685" s="16">
        <v>0.25</v>
      </c>
      <c r="AC685" s="16">
        <v>6.4516129032258104E-2</v>
      </c>
      <c r="AD685" s="16">
        <v>0</v>
      </c>
      <c r="AE685" s="16">
        <v>5.5555555555555601E-2</v>
      </c>
      <c r="AF685" s="16">
        <v>0.18181818181818199</v>
      </c>
      <c r="AG685" s="16">
        <v>0</v>
      </c>
      <c r="AH685" s="16">
        <v>0.66666666666666696</v>
      </c>
      <c r="AI685" s="16"/>
      <c r="AJ685" s="16">
        <v>7.3170731707317097E-2</v>
      </c>
      <c r="AK685" s="16">
        <v>0.16326530612244899</v>
      </c>
      <c r="AL685" s="16">
        <v>9.1743119266055106E-2</v>
      </c>
      <c r="AM685" s="16">
        <v>6.6666666666666693E-2</v>
      </c>
      <c r="AN685" s="16">
        <v>0.15384615384615399</v>
      </c>
      <c r="AO685" s="16"/>
      <c r="AP685" s="16">
        <v>0.108108108108108</v>
      </c>
      <c r="AQ685" s="16">
        <v>8.1081081081081099E-2</v>
      </c>
      <c r="AR685" s="16">
        <v>0</v>
      </c>
      <c r="AS685" s="16"/>
      <c r="AT685" s="16">
        <v>5.1282051282051301E-2</v>
      </c>
      <c r="AU685" s="16">
        <v>0.102150537634409</v>
      </c>
      <c r="AV685" s="16">
        <v>6.4516129032258104E-2</v>
      </c>
      <c r="AW685" s="16">
        <v>0.33333333333333298</v>
      </c>
      <c r="AX685" s="16"/>
      <c r="AY685" s="16">
        <v>0.13636363636363599</v>
      </c>
      <c r="AZ685" s="16">
        <v>9.375E-2</v>
      </c>
      <c r="BA685" s="16"/>
      <c r="BB685" s="16">
        <v>0</v>
      </c>
      <c r="BC685" s="16">
        <v>2.04081632653061E-2</v>
      </c>
      <c r="BD685" s="16">
        <v>0.1</v>
      </c>
      <c r="BE685" s="16">
        <v>0.214285714285714</v>
      </c>
      <c r="BF685" s="16"/>
      <c r="BG685" s="16">
        <v>0.105263157894737</v>
      </c>
      <c r="BH685" s="16">
        <v>6.1643835616438401E-2</v>
      </c>
      <c r="BI685" s="16">
        <v>0.17241379310344801</v>
      </c>
      <c r="BJ685" s="16">
        <v>0</v>
      </c>
      <c r="BK685" s="16">
        <v>4.5454545454545497E-2</v>
      </c>
      <c r="BL685" s="16">
        <v>1</v>
      </c>
    </row>
    <row r="686" spans="2:64" x14ac:dyDescent="0.35">
      <c r="B686" t="s">
        <v>407</v>
      </c>
      <c r="C686" s="16">
        <v>0.30322580645161301</v>
      </c>
      <c r="D686" s="16">
        <v>0.71428571428571397</v>
      </c>
      <c r="E686" s="16">
        <v>0.29032258064516098</v>
      </c>
      <c r="F686" s="16">
        <v>0.35714285714285698</v>
      </c>
      <c r="G686" s="16">
        <v>0.20792079207920799</v>
      </c>
      <c r="H686" s="16">
        <v>0.31481481481481499</v>
      </c>
      <c r="I686" s="16"/>
      <c r="J686" s="16">
        <v>0.34131736526946099</v>
      </c>
      <c r="K686" s="16">
        <v>0.25874125874125897</v>
      </c>
      <c r="L686" s="16"/>
      <c r="M686" s="16">
        <v>0.31868131868131899</v>
      </c>
      <c r="N686" s="16">
        <v>0.16666666666666699</v>
      </c>
      <c r="O686" s="16">
        <v>0.38235294117647101</v>
      </c>
      <c r="P686" s="16">
        <v>0.375</v>
      </c>
      <c r="Q686" s="16"/>
      <c r="R686" s="16">
        <v>0.35862068965517202</v>
      </c>
      <c r="S686" s="16">
        <v>0.26530612244898</v>
      </c>
      <c r="T686" s="16">
        <v>0.27</v>
      </c>
      <c r="U686" s="16">
        <v>0.125</v>
      </c>
      <c r="V686" s="16"/>
      <c r="W686" s="16">
        <v>0.47826086956521702</v>
      </c>
      <c r="X686" s="16">
        <v>0.233333333333333</v>
      </c>
      <c r="Y686" s="16">
        <v>0.4</v>
      </c>
      <c r="Z686" s="16">
        <v>0.14285714285714299</v>
      </c>
      <c r="AA686" s="16">
        <v>0.31818181818181801</v>
      </c>
      <c r="AB686" s="16">
        <v>0.28125</v>
      </c>
      <c r="AC686" s="16">
        <v>0.41935483870967699</v>
      </c>
      <c r="AD686" s="16">
        <v>0.14285714285714299</v>
      </c>
      <c r="AE686" s="16">
        <v>0.16666666666666699</v>
      </c>
      <c r="AF686" s="16">
        <v>0.18181818181818199</v>
      </c>
      <c r="AG686" s="16">
        <v>0.36363636363636398</v>
      </c>
      <c r="AH686" s="16">
        <v>0.33333333333333298</v>
      </c>
      <c r="AI686" s="16"/>
      <c r="AJ686" s="16">
        <v>0.26829268292682901</v>
      </c>
      <c r="AK686" s="16">
        <v>0.32653061224489799</v>
      </c>
      <c r="AL686" s="16">
        <v>0.293577981651376</v>
      </c>
      <c r="AM686" s="16">
        <v>0.4</v>
      </c>
      <c r="AN686" s="16">
        <v>0.30769230769230799</v>
      </c>
      <c r="AO686" s="16"/>
      <c r="AP686" s="16">
        <v>0.31081081081081102</v>
      </c>
      <c r="AQ686" s="16">
        <v>0.28378378378378399</v>
      </c>
      <c r="AR686" s="16">
        <v>0.28571428571428598</v>
      </c>
      <c r="AS686" s="16"/>
      <c r="AT686" s="16">
        <v>0.34615384615384598</v>
      </c>
      <c r="AU686" s="16">
        <v>0.26344086021505397</v>
      </c>
      <c r="AV686" s="16">
        <v>0.483870967741935</v>
      </c>
      <c r="AW686" s="16">
        <v>0.2</v>
      </c>
      <c r="AX686" s="16"/>
      <c r="AY686" s="16">
        <v>0.36363636363636398</v>
      </c>
      <c r="AZ686" s="16">
        <v>0.29861111111111099</v>
      </c>
      <c r="BA686" s="16"/>
      <c r="BB686" s="16">
        <v>0.52631578947368396</v>
      </c>
      <c r="BC686" s="16">
        <v>0.30612244897959201</v>
      </c>
      <c r="BD686" s="16">
        <v>0.29499999999999998</v>
      </c>
      <c r="BE686" s="16">
        <v>0.238095238095238</v>
      </c>
      <c r="BF686" s="16"/>
      <c r="BG686" s="16">
        <v>0.42105263157894701</v>
      </c>
      <c r="BH686" s="16">
        <v>0.37671232876712302</v>
      </c>
      <c r="BI686" s="16">
        <v>0.20689655172413801</v>
      </c>
      <c r="BJ686" s="16">
        <v>0.25</v>
      </c>
      <c r="BK686" s="16">
        <v>4.5454545454545497E-2</v>
      </c>
      <c r="BL686" s="16">
        <v>0</v>
      </c>
    </row>
    <row r="687" spans="2:64" x14ac:dyDescent="0.35">
      <c r="B687" t="s">
        <v>408</v>
      </c>
      <c r="C687" s="16">
        <v>0.31612903225806399</v>
      </c>
      <c r="D687" s="16">
        <v>7.1428571428571397E-2</v>
      </c>
      <c r="E687" s="16">
        <v>0.25806451612903197</v>
      </c>
      <c r="F687" s="16">
        <v>0.33928571428571402</v>
      </c>
      <c r="G687" s="16">
        <v>0.396039603960396</v>
      </c>
      <c r="H687" s="16">
        <v>0.27777777777777801</v>
      </c>
      <c r="I687" s="16"/>
      <c r="J687" s="16">
        <v>0.30538922155688603</v>
      </c>
      <c r="K687" s="16">
        <v>0.32867132867132898</v>
      </c>
      <c r="L687" s="16"/>
      <c r="M687" s="16">
        <v>0.29120879120879101</v>
      </c>
      <c r="N687" s="16">
        <v>0.42424242424242398</v>
      </c>
      <c r="O687" s="16">
        <v>0.29411764705882398</v>
      </c>
      <c r="P687" s="16">
        <v>0.25</v>
      </c>
      <c r="Q687" s="16"/>
      <c r="R687" s="16">
        <v>0.28965517241379302</v>
      </c>
      <c r="S687" s="16">
        <v>0.34693877551020402</v>
      </c>
      <c r="T687" s="16">
        <v>0.3</v>
      </c>
      <c r="U687" s="16">
        <v>0.5625</v>
      </c>
      <c r="V687" s="16"/>
      <c r="W687" s="16">
        <v>0.19565217391304299</v>
      </c>
      <c r="X687" s="16">
        <v>0.43333333333333302</v>
      </c>
      <c r="Y687" s="16">
        <v>0.4</v>
      </c>
      <c r="Z687" s="16">
        <v>0.5</v>
      </c>
      <c r="AA687" s="16">
        <v>0.27272727272727298</v>
      </c>
      <c r="AB687" s="16">
        <v>0.21875</v>
      </c>
      <c r="AC687" s="16">
        <v>0.16129032258064499</v>
      </c>
      <c r="AD687" s="16">
        <v>0.14285714285714299</v>
      </c>
      <c r="AE687" s="16">
        <v>0.33333333333333298</v>
      </c>
      <c r="AF687" s="16">
        <v>0.45454545454545497</v>
      </c>
      <c r="AG687" s="16">
        <v>0.18181818181818199</v>
      </c>
      <c r="AH687" s="16">
        <v>0</v>
      </c>
      <c r="AI687" s="16"/>
      <c r="AJ687" s="16">
        <v>0.36585365853658502</v>
      </c>
      <c r="AK687" s="16">
        <v>0.30612244897959201</v>
      </c>
      <c r="AL687" s="16">
        <v>0.34862385321100903</v>
      </c>
      <c r="AM687" s="16">
        <v>0.25</v>
      </c>
      <c r="AN687" s="16">
        <v>0.30769230769230799</v>
      </c>
      <c r="AO687" s="16"/>
      <c r="AP687" s="16">
        <v>0.31531531531531498</v>
      </c>
      <c r="AQ687" s="16">
        <v>0.31081081081081102</v>
      </c>
      <c r="AR687" s="16">
        <v>0.35714285714285698</v>
      </c>
      <c r="AS687" s="16"/>
      <c r="AT687" s="16">
        <v>0.269230769230769</v>
      </c>
      <c r="AU687" s="16">
        <v>0.37634408602150499</v>
      </c>
      <c r="AV687" s="16">
        <v>0.16129032258064499</v>
      </c>
      <c r="AW687" s="16">
        <v>0.133333333333333</v>
      </c>
      <c r="AX687" s="16"/>
      <c r="AY687" s="16">
        <v>0.36363636363636398</v>
      </c>
      <c r="AZ687" s="16">
        <v>0.3125</v>
      </c>
      <c r="BA687" s="16"/>
      <c r="BB687" s="16">
        <v>0.26315789473684198</v>
      </c>
      <c r="BC687" s="16">
        <v>0.48979591836734698</v>
      </c>
      <c r="BD687" s="16">
        <v>0.3</v>
      </c>
      <c r="BE687" s="16">
        <v>0.214285714285714</v>
      </c>
      <c r="BF687" s="16"/>
      <c r="BG687" s="16">
        <v>0.23684210526315799</v>
      </c>
      <c r="BH687" s="16">
        <v>0.27397260273972601</v>
      </c>
      <c r="BI687" s="16">
        <v>0.29885057471264398</v>
      </c>
      <c r="BJ687" s="16">
        <v>0.4375</v>
      </c>
      <c r="BK687" s="16">
        <v>0.72727272727272696</v>
      </c>
      <c r="BL687" s="16">
        <v>0</v>
      </c>
    </row>
    <row r="688" spans="2:64" x14ac:dyDescent="0.35">
      <c r="B688" t="s">
        <v>237</v>
      </c>
      <c r="C688" s="16">
        <v>-1.2903225806451601E-2</v>
      </c>
      <c r="D688" s="16">
        <v>0.64285714285714302</v>
      </c>
      <c r="E688" s="16">
        <v>3.2258064516128997E-2</v>
      </c>
      <c r="F688" s="16">
        <v>1.7857142857142901E-2</v>
      </c>
      <c r="G688" s="16">
        <v>-0.18811881188118801</v>
      </c>
      <c r="H688" s="16">
        <v>3.7037037037037E-2</v>
      </c>
      <c r="I688" s="16"/>
      <c r="J688" s="16">
        <v>3.5928143712574898E-2</v>
      </c>
      <c r="K688" s="16">
        <v>-6.9930069930069894E-2</v>
      </c>
      <c r="L688" s="16"/>
      <c r="M688" s="16">
        <v>2.74725274725275E-2</v>
      </c>
      <c r="N688" s="16">
        <v>-0.25757575757575801</v>
      </c>
      <c r="O688" s="16">
        <v>8.8235294117646995E-2</v>
      </c>
      <c r="P688" s="16">
        <v>0.125</v>
      </c>
      <c r="Q688" s="16"/>
      <c r="R688" s="16">
        <v>6.8965517241379296E-2</v>
      </c>
      <c r="S688" s="16">
        <v>-8.1632653061224497E-2</v>
      </c>
      <c r="T688" s="16">
        <v>-0.03</v>
      </c>
      <c r="U688" s="16">
        <v>-0.4375</v>
      </c>
      <c r="V688" s="16"/>
      <c r="W688" s="16">
        <v>0.282608695652174</v>
      </c>
      <c r="X688" s="16">
        <v>-0.2</v>
      </c>
      <c r="Y688" s="16">
        <v>0</v>
      </c>
      <c r="Z688" s="16">
        <v>-0.35714285714285698</v>
      </c>
      <c r="AA688" s="16">
        <v>4.5454545454545497E-2</v>
      </c>
      <c r="AB688" s="16">
        <v>6.25E-2</v>
      </c>
      <c r="AC688" s="16">
        <v>0.25806451612903197</v>
      </c>
      <c r="AD688" s="16">
        <v>0</v>
      </c>
      <c r="AE688" s="16">
        <v>-0.16666666666666699</v>
      </c>
      <c r="AF688" s="16">
        <v>-0.27272727272727298</v>
      </c>
      <c r="AG688" s="16">
        <v>0.18181818181818199</v>
      </c>
      <c r="AH688" s="16">
        <v>0.33333333333333298</v>
      </c>
      <c r="AI688" s="16"/>
      <c r="AJ688" s="16">
        <v>-9.7560975609756101E-2</v>
      </c>
      <c r="AK688" s="16">
        <v>2.04081632653061E-2</v>
      </c>
      <c r="AL688" s="16">
        <v>-5.5045871559633003E-2</v>
      </c>
      <c r="AM688" s="16">
        <v>0.15</v>
      </c>
      <c r="AN688" s="16">
        <v>0</v>
      </c>
      <c r="AO688" s="16"/>
      <c r="AP688" s="16">
        <v>-4.5045045045045097E-3</v>
      </c>
      <c r="AQ688" s="16">
        <v>-2.7027027027027101E-2</v>
      </c>
      <c r="AR688" s="16">
        <v>-7.1428571428571494E-2</v>
      </c>
      <c r="AS688" s="16"/>
      <c r="AT688" s="16">
        <v>7.69230769230769E-2</v>
      </c>
      <c r="AU688" s="16">
        <v>-0.112903225806452</v>
      </c>
      <c r="AV688" s="16">
        <v>0.32258064516128998</v>
      </c>
      <c r="AW688" s="16">
        <v>6.6666666666666693E-2</v>
      </c>
      <c r="AX688" s="16"/>
      <c r="AY688" s="16">
        <v>0</v>
      </c>
      <c r="AZ688" s="16">
        <v>-1.38888888888889E-2</v>
      </c>
      <c r="BA688" s="16"/>
      <c r="BB688" s="16">
        <v>0.26315789473684198</v>
      </c>
      <c r="BC688" s="16">
        <v>-0.183673469387755</v>
      </c>
      <c r="BD688" s="16">
        <v>-5.0000000000000001E-3</v>
      </c>
      <c r="BE688" s="16">
        <v>2.3809523809523801E-2</v>
      </c>
      <c r="BF688" s="16"/>
      <c r="BG688" s="16">
        <v>0.18421052631578899</v>
      </c>
      <c r="BH688" s="16">
        <v>0.102739726027397</v>
      </c>
      <c r="BI688" s="16">
        <v>-9.1954022988505704E-2</v>
      </c>
      <c r="BJ688" s="16">
        <v>-0.1875</v>
      </c>
      <c r="BK688" s="16">
        <v>-0.68181818181818199</v>
      </c>
      <c r="BL688" s="16">
        <v>0</v>
      </c>
    </row>
    <row r="689" spans="2:64" x14ac:dyDescent="0.35">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row>
    <row r="690" spans="2:64" x14ac:dyDescent="0.35">
      <c r="B690" s="5" t="s">
        <v>412</v>
      </c>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row>
    <row r="691" spans="2:64" x14ac:dyDescent="0.35">
      <c r="B691" s="23" t="s">
        <v>410</v>
      </c>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row>
    <row r="692" spans="2:64" x14ac:dyDescent="0.35">
      <c r="B692" t="s">
        <v>402</v>
      </c>
      <c r="C692" s="16">
        <v>0.133333333333333</v>
      </c>
      <c r="D692" s="16">
        <v>0.33333333333333298</v>
      </c>
      <c r="E692" s="16">
        <v>0.23529411764705899</v>
      </c>
      <c r="F692" s="16">
        <v>0.1875</v>
      </c>
      <c r="G692" s="16">
        <v>7.4074074074074098E-2</v>
      </c>
      <c r="H692" s="16">
        <v>3.03030303030303E-2</v>
      </c>
      <c r="I692" s="16"/>
      <c r="J692" s="16">
        <v>0.11111111111111099</v>
      </c>
      <c r="K692" s="16">
        <v>0.16666666666666699</v>
      </c>
      <c r="L692" s="16"/>
      <c r="M692" s="16">
        <v>0.13636363636363599</v>
      </c>
      <c r="N692" s="16">
        <v>5.2631578947368397E-2</v>
      </c>
      <c r="O692" s="16">
        <v>0</v>
      </c>
      <c r="P692" s="16">
        <v>0.57142857142857095</v>
      </c>
      <c r="Q692" s="16"/>
      <c r="R692" s="16">
        <v>0.18965517241379301</v>
      </c>
      <c r="S692" s="16">
        <v>5.8823529411764698E-2</v>
      </c>
      <c r="T692" s="16">
        <v>3.4482758620689703E-2</v>
      </c>
      <c r="U692" s="16">
        <v>1</v>
      </c>
      <c r="V692" s="16"/>
      <c r="W692" s="16">
        <v>0.115384615384615</v>
      </c>
      <c r="X692" s="16">
        <v>0</v>
      </c>
      <c r="Y692" s="16">
        <v>0.33333333333333298</v>
      </c>
      <c r="Z692" s="16">
        <v>0.14285714285714299</v>
      </c>
      <c r="AA692" s="16">
        <v>0.230769230769231</v>
      </c>
      <c r="AB692" s="16">
        <v>0</v>
      </c>
      <c r="AC692" s="16">
        <v>0.3</v>
      </c>
      <c r="AD692" s="16">
        <v>0</v>
      </c>
      <c r="AE692" s="16">
        <v>0</v>
      </c>
      <c r="AF692" s="16">
        <v>0</v>
      </c>
      <c r="AG692" s="16">
        <v>0</v>
      </c>
      <c r="AH692" s="16" t="s">
        <v>80</v>
      </c>
      <c r="AI692" s="16"/>
      <c r="AJ692" s="16">
        <v>0</v>
      </c>
      <c r="AK692" s="16">
        <v>6.25E-2</v>
      </c>
      <c r="AL692" s="16">
        <v>0.13888888888888901</v>
      </c>
      <c r="AM692" s="16">
        <v>0.107142857142857</v>
      </c>
      <c r="AN692" s="16">
        <v>0.375</v>
      </c>
      <c r="AO692" s="16"/>
      <c r="AP692" s="16">
        <v>0.133333333333333</v>
      </c>
      <c r="AQ692" s="16">
        <v>0.12</v>
      </c>
      <c r="AR692" s="16">
        <v>0.2</v>
      </c>
      <c r="AS692" s="16"/>
      <c r="AT692" s="16">
        <v>0.16666666666666699</v>
      </c>
      <c r="AU692" s="16">
        <v>9.8039215686274495E-2</v>
      </c>
      <c r="AV692" s="16">
        <v>0.23529411764705899</v>
      </c>
      <c r="AW692" s="16">
        <v>0</v>
      </c>
      <c r="AX692" s="16"/>
      <c r="AY692" s="16">
        <v>0.3</v>
      </c>
      <c r="AZ692" s="16">
        <v>0.115789473684211</v>
      </c>
      <c r="BA692" s="16"/>
      <c r="BB692" s="16">
        <v>0.33333333333333298</v>
      </c>
      <c r="BC692" s="16">
        <v>0.157894736842105</v>
      </c>
      <c r="BD692" s="16">
        <v>0.10344827586206901</v>
      </c>
      <c r="BE692" s="16">
        <v>6.25E-2</v>
      </c>
      <c r="BF692" s="16"/>
      <c r="BG692" s="16">
        <v>9.0909090909090898E-2</v>
      </c>
      <c r="BH692" s="16">
        <v>0.20408163265306101</v>
      </c>
      <c r="BI692" s="16">
        <v>5.7142857142857099E-2</v>
      </c>
      <c r="BJ692" s="16">
        <v>0.33333333333333298</v>
      </c>
      <c r="BK692" s="16">
        <v>0</v>
      </c>
      <c r="BL692" s="16">
        <v>0</v>
      </c>
    </row>
    <row r="693" spans="2:64" x14ac:dyDescent="0.35">
      <c r="B693" t="s">
        <v>403</v>
      </c>
      <c r="C693" s="16">
        <v>0.238095238095238</v>
      </c>
      <c r="D693" s="16">
        <v>0.25</v>
      </c>
      <c r="E693" s="16">
        <v>0.35294117647058798</v>
      </c>
      <c r="F693" s="16">
        <v>0.1875</v>
      </c>
      <c r="G693" s="16">
        <v>0.11111111111111099</v>
      </c>
      <c r="H693" s="16">
        <v>0.30303030303030298</v>
      </c>
      <c r="I693" s="16"/>
      <c r="J693" s="16">
        <v>0.26984126984126999</v>
      </c>
      <c r="K693" s="16">
        <v>0.19047619047618999</v>
      </c>
      <c r="L693" s="16"/>
      <c r="M693" s="16">
        <v>0.21212121212121199</v>
      </c>
      <c r="N693" s="16">
        <v>0.31578947368421101</v>
      </c>
      <c r="O693" s="16">
        <v>0.27272727272727298</v>
      </c>
      <c r="P693" s="16">
        <v>0.14285714285714299</v>
      </c>
      <c r="Q693" s="16"/>
      <c r="R693" s="16">
        <v>0.22413793103448301</v>
      </c>
      <c r="S693" s="16">
        <v>0.23529411764705899</v>
      </c>
      <c r="T693" s="16">
        <v>0.27586206896551702</v>
      </c>
      <c r="U693" s="16">
        <v>0</v>
      </c>
      <c r="V693" s="16"/>
      <c r="W693" s="16">
        <v>0.42307692307692302</v>
      </c>
      <c r="X693" s="16">
        <v>0.36363636363636398</v>
      </c>
      <c r="Y693" s="16">
        <v>0</v>
      </c>
      <c r="Z693" s="16">
        <v>0</v>
      </c>
      <c r="AA693" s="16">
        <v>0.30769230769230799</v>
      </c>
      <c r="AB693" s="16">
        <v>0.33333333333333298</v>
      </c>
      <c r="AC693" s="16">
        <v>0</v>
      </c>
      <c r="AD693" s="16">
        <v>0.33333333333333298</v>
      </c>
      <c r="AE693" s="16">
        <v>0.25</v>
      </c>
      <c r="AF693" s="16">
        <v>0.125</v>
      </c>
      <c r="AG693" s="16">
        <v>0</v>
      </c>
      <c r="AH693" s="16" t="s">
        <v>80</v>
      </c>
      <c r="AI693" s="16"/>
      <c r="AJ693" s="16">
        <v>0.27272727272727298</v>
      </c>
      <c r="AK693" s="16">
        <v>0.25</v>
      </c>
      <c r="AL693" s="16">
        <v>0.22222222222222199</v>
      </c>
      <c r="AM693" s="16">
        <v>0.28571428571428598</v>
      </c>
      <c r="AN693" s="16">
        <v>0.125</v>
      </c>
      <c r="AO693" s="16"/>
      <c r="AP693" s="16">
        <v>0.24</v>
      </c>
      <c r="AQ693" s="16">
        <v>0.28000000000000003</v>
      </c>
      <c r="AR693" s="16">
        <v>0</v>
      </c>
      <c r="AS693" s="16"/>
      <c r="AT693" s="16">
        <v>0.4</v>
      </c>
      <c r="AU693" s="16">
        <v>0.13725490196078399</v>
      </c>
      <c r="AV693" s="16">
        <v>0.23529411764705899</v>
      </c>
      <c r="AW693" s="16">
        <v>0.28571428571428598</v>
      </c>
      <c r="AX693" s="16"/>
      <c r="AY693" s="16">
        <v>0.2</v>
      </c>
      <c r="AZ693" s="16">
        <v>0.24210526315789499</v>
      </c>
      <c r="BA693" s="16"/>
      <c r="BB693" s="16">
        <v>8.3333333333333301E-2</v>
      </c>
      <c r="BC693" s="16">
        <v>0.36842105263157898</v>
      </c>
      <c r="BD693" s="16">
        <v>0.22413793103448301</v>
      </c>
      <c r="BE693" s="16">
        <v>0.25</v>
      </c>
      <c r="BF693" s="16"/>
      <c r="BG693" s="16">
        <v>0.18181818181818199</v>
      </c>
      <c r="BH693" s="16">
        <v>0.24489795918367299</v>
      </c>
      <c r="BI693" s="16">
        <v>0.25714285714285701</v>
      </c>
      <c r="BJ693" s="16">
        <v>0.33333333333333298</v>
      </c>
      <c r="BK693" s="16">
        <v>0.16666666666666699</v>
      </c>
      <c r="BL693" s="16">
        <v>0</v>
      </c>
    </row>
    <row r="694" spans="2:64" x14ac:dyDescent="0.35">
      <c r="B694" t="s">
        <v>404</v>
      </c>
      <c r="C694" s="16">
        <v>0.20952380952381</v>
      </c>
      <c r="D694" s="16">
        <v>0.33333333333333298</v>
      </c>
      <c r="E694" s="16">
        <v>0.17647058823529399</v>
      </c>
      <c r="F694" s="16">
        <v>0.25</v>
      </c>
      <c r="G694" s="16">
        <v>0.22222222222222199</v>
      </c>
      <c r="H694" s="16">
        <v>0.15151515151515199</v>
      </c>
      <c r="I694" s="16"/>
      <c r="J694" s="16">
        <v>0.17460317460317501</v>
      </c>
      <c r="K694" s="16">
        <v>0.26190476190476197</v>
      </c>
      <c r="L694" s="16"/>
      <c r="M694" s="16">
        <v>0.16666666666666699</v>
      </c>
      <c r="N694" s="16">
        <v>0.36842105263157898</v>
      </c>
      <c r="O694" s="16">
        <v>0.27272727272727298</v>
      </c>
      <c r="P694" s="16">
        <v>0.14285714285714299</v>
      </c>
      <c r="Q694" s="16"/>
      <c r="R694" s="16">
        <v>0.20689655172413801</v>
      </c>
      <c r="S694" s="16">
        <v>0.35294117647058798</v>
      </c>
      <c r="T694" s="16">
        <v>0.13793103448275901</v>
      </c>
      <c r="U694" s="16">
        <v>0</v>
      </c>
      <c r="V694" s="16"/>
      <c r="W694" s="16">
        <v>0.269230769230769</v>
      </c>
      <c r="X694" s="16">
        <v>9.0909090909090898E-2</v>
      </c>
      <c r="Y694" s="16">
        <v>8.3333333333333301E-2</v>
      </c>
      <c r="Z694" s="16">
        <v>0.28571428571428598</v>
      </c>
      <c r="AA694" s="16">
        <v>0.230769230769231</v>
      </c>
      <c r="AB694" s="16">
        <v>0.33333333333333298</v>
      </c>
      <c r="AC694" s="16">
        <v>0.1</v>
      </c>
      <c r="AD694" s="16">
        <v>0.33333333333333298</v>
      </c>
      <c r="AE694" s="16">
        <v>0.5</v>
      </c>
      <c r="AF694" s="16">
        <v>0.125</v>
      </c>
      <c r="AG694" s="16">
        <v>0</v>
      </c>
      <c r="AH694" s="16" t="s">
        <v>80</v>
      </c>
      <c r="AI694" s="16"/>
      <c r="AJ694" s="16">
        <v>0.27272727272727298</v>
      </c>
      <c r="AK694" s="16">
        <v>0.1875</v>
      </c>
      <c r="AL694" s="16">
        <v>0.194444444444444</v>
      </c>
      <c r="AM694" s="16">
        <v>0.17857142857142899</v>
      </c>
      <c r="AN694" s="16">
        <v>0.25</v>
      </c>
      <c r="AO694" s="16"/>
      <c r="AP694" s="16">
        <v>0.2</v>
      </c>
      <c r="AQ694" s="16">
        <v>0.24</v>
      </c>
      <c r="AR694" s="16">
        <v>0.2</v>
      </c>
      <c r="AS694" s="16"/>
      <c r="AT694" s="16">
        <v>0.2</v>
      </c>
      <c r="AU694" s="16">
        <v>0.21568627450980399</v>
      </c>
      <c r="AV694" s="16">
        <v>0.17647058823529399</v>
      </c>
      <c r="AW694" s="16">
        <v>0.28571428571428598</v>
      </c>
      <c r="AX694" s="16"/>
      <c r="AY694" s="16">
        <v>0.2</v>
      </c>
      <c r="AZ694" s="16">
        <v>0.21052631578947401</v>
      </c>
      <c r="BA694" s="16"/>
      <c r="BB694" s="16">
        <v>8.3333333333333301E-2</v>
      </c>
      <c r="BC694" s="16">
        <v>0.21052631578947401</v>
      </c>
      <c r="BD694" s="16">
        <v>0.18965517241379301</v>
      </c>
      <c r="BE694" s="16">
        <v>0.375</v>
      </c>
      <c r="BF694" s="16"/>
      <c r="BG694" s="16">
        <v>0.27272727272727298</v>
      </c>
      <c r="BH694" s="16">
        <v>0.14285714285714299</v>
      </c>
      <c r="BI694" s="16">
        <v>0.314285714285714</v>
      </c>
      <c r="BJ694" s="16">
        <v>0.33333333333333298</v>
      </c>
      <c r="BK694" s="16">
        <v>0</v>
      </c>
      <c r="BL694" s="16">
        <v>0</v>
      </c>
    </row>
    <row r="695" spans="2:64" x14ac:dyDescent="0.35">
      <c r="B695" t="s">
        <v>405</v>
      </c>
      <c r="C695" s="16">
        <v>9.5238095238095205E-2</v>
      </c>
      <c r="D695" s="16">
        <v>0</v>
      </c>
      <c r="E695" s="16">
        <v>0</v>
      </c>
      <c r="F695" s="16">
        <v>0.1875</v>
      </c>
      <c r="G695" s="16">
        <v>0.18518518518518501</v>
      </c>
      <c r="H695" s="16">
        <v>6.0606060606060601E-2</v>
      </c>
      <c r="I695" s="16"/>
      <c r="J695" s="16">
        <v>0.126984126984127</v>
      </c>
      <c r="K695" s="16">
        <v>4.7619047619047603E-2</v>
      </c>
      <c r="L695" s="16"/>
      <c r="M695" s="16">
        <v>0.12121212121212099</v>
      </c>
      <c r="N695" s="16">
        <v>5.2631578947368397E-2</v>
      </c>
      <c r="O695" s="16">
        <v>0</v>
      </c>
      <c r="P695" s="16">
        <v>0.14285714285714299</v>
      </c>
      <c r="Q695" s="16"/>
      <c r="R695" s="16">
        <v>0.10344827586206901</v>
      </c>
      <c r="S695" s="16">
        <v>5.8823529411764698E-2</v>
      </c>
      <c r="T695" s="16">
        <v>0.10344827586206901</v>
      </c>
      <c r="U695" s="16">
        <v>0</v>
      </c>
      <c r="V695" s="16"/>
      <c r="W695" s="16">
        <v>3.8461538461538498E-2</v>
      </c>
      <c r="X695" s="16">
        <v>9.0909090909090898E-2</v>
      </c>
      <c r="Y695" s="16">
        <v>8.3333333333333301E-2</v>
      </c>
      <c r="Z695" s="16">
        <v>0.28571428571428598</v>
      </c>
      <c r="AA695" s="16">
        <v>7.69230769230769E-2</v>
      </c>
      <c r="AB695" s="16">
        <v>0</v>
      </c>
      <c r="AC695" s="16">
        <v>0.1</v>
      </c>
      <c r="AD695" s="16">
        <v>0.33333333333333298</v>
      </c>
      <c r="AE695" s="16">
        <v>0.25</v>
      </c>
      <c r="AF695" s="16">
        <v>0.125</v>
      </c>
      <c r="AG695" s="16">
        <v>0</v>
      </c>
      <c r="AH695" s="16" t="s">
        <v>80</v>
      </c>
      <c r="AI695" s="16"/>
      <c r="AJ695" s="16">
        <v>0</v>
      </c>
      <c r="AK695" s="16">
        <v>6.25E-2</v>
      </c>
      <c r="AL695" s="16">
        <v>0.11111111111111099</v>
      </c>
      <c r="AM695" s="16">
        <v>7.1428571428571397E-2</v>
      </c>
      <c r="AN695" s="16">
        <v>0.25</v>
      </c>
      <c r="AO695" s="16"/>
      <c r="AP695" s="16">
        <v>0.08</v>
      </c>
      <c r="AQ695" s="16">
        <v>0.12</v>
      </c>
      <c r="AR695" s="16">
        <v>0.2</v>
      </c>
      <c r="AS695" s="16"/>
      <c r="AT695" s="16">
        <v>0.1</v>
      </c>
      <c r="AU695" s="16">
        <v>0.13725490196078399</v>
      </c>
      <c r="AV695" s="16">
        <v>0</v>
      </c>
      <c r="AW695" s="16">
        <v>0</v>
      </c>
      <c r="AX695" s="16"/>
      <c r="AY695" s="16">
        <v>0.1</v>
      </c>
      <c r="AZ695" s="16">
        <v>9.4736842105263203E-2</v>
      </c>
      <c r="BA695" s="16"/>
      <c r="BB695" s="16">
        <v>0.25</v>
      </c>
      <c r="BC695" s="16">
        <v>5.2631578947368397E-2</v>
      </c>
      <c r="BD695" s="16">
        <v>0.10344827586206901</v>
      </c>
      <c r="BE695" s="16">
        <v>0</v>
      </c>
      <c r="BF695" s="16"/>
      <c r="BG695" s="16">
        <v>9.0909090909090898E-2</v>
      </c>
      <c r="BH695" s="16">
        <v>0.16326530612244899</v>
      </c>
      <c r="BI695" s="16">
        <v>0</v>
      </c>
      <c r="BJ695" s="16">
        <v>0</v>
      </c>
      <c r="BK695" s="16">
        <v>0.16666666666666699</v>
      </c>
      <c r="BL695" s="16">
        <v>0</v>
      </c>
    </row>
    <row r="696" spans="2:64" x14ac:dyDescent="0.35">
      <c r="B696" t="s">
        <v>406</v>
      </c>
      <c r="C696" s="16">
        <v>0.238095238095238</v>
      </c>
      <c r="D696" s="16">
        <v>8.3333333333333301E-2</v>
      </c>
      <c r="E696" s="16">
        <v>0.17647058823529399</v>
      </c>
      <c r="F696" s="16">
        <v>0.125</v>
      </c>
      <c r="G696" s="16">
        <v>0.296296296296296</v>
      </c>
      <c r="H696" s="16">
        <v>0.33333333333333298</v>
      </c>
      <c r="I696" s="16"/>
      <c r="J696" s="16">
        <v>0.25396825396825401</v>
      </c>
      <c r="K696" s="16">
        <v>0.214285714285714</v>
      </c>
      <c r="L696" s="16"/>
      <c r="M696" s="16">
        <v>0.28787878787878801</v>
      </c>
      <c r="N696" s="16">
        <v>0.157894736842105</v>
      </c>
      <c r="O696" s="16">
        <v>0.18181818181818199</v>
      </c>
      <c r="P696" s="16">
        <v>0</v>
      </c>
      <c r="Q696" s="16"/>
      <c r="R696" s="16">
        <v>0.18965517241379301</v>
      </c>
      <c r="S696" s="16">
        <v>0.29411764705882398</v>
      </c>
      <c r="T696" s="16">
        <v>0.31034482758620702</v>
      </c>
      <c r="U696" s="16">
        <v>0</v>
      </c>
      <c r="V696" s="16"/>
      <c r="W696" s="16">
        <v>0.15384615384615399</v>
      </c>
      <c r="X696" s="16">
        <v>0.36363636363636398</v>
      </c>
      <c r="Y696" s="16">
        <v>0.33333333333333298</v>
      </c>
      <c r="Z696" s="16">
        <v>0.28571428571428598</v>
      </c>
      <c r="AA696" s="16">
        <v>0.15384615384615399</v>
      </c>
      <c r="AB696" s="16">
        <v>0.11111111111111099</v>
      </c>
      <c r="AC696" s="16">
        <v>0.4</v>
      </c>
      <c r="AD696" s="16">
        <v>0</v>
      </c>
      <c r="AE696" s="16">
        <v>0</v>
      </c>
      <c r="AF696" s="16">
        <v>0.375</v>
      </c>
      <c r="AG696" s="16">
        <v>0.5</v>
      </c>
      <c r="AH696" s="16" t="s">
        <v>80</v>
      </c>
      <c r="AI696" s="16"/>
      <c r="AJ696" s="16">
        <v>0.36363636363636398</v>
      </c>
      <c r="AK696" s="16">
        <v>0.25</v>
      </c>
      <c r="AL696" s="16">
        <v>0.22222222222222199</v>
      </c>
      <c r="AM696" s="16">
        <v>0.32142857142857101</v>
      </c>
      <c r="AN696" s="16">
        <v>0</v>
      </c>
      <c r="AO696" s="16"/>
      <c r="AP696" s="16">
        <v>0.24</v>
      </c>
      <c r="AQ696" s="16">
        <v>0.2</v>
      </c>
      <c r="AR696" s="16">
        <v>0.4</v>
      </c>
      <c r="AS696" s="16"/>
      <c r="AT696" s="16">
        <v>0.133333333333333</v>
      </c>
      <c r="AU696" s="16">
        <v>0.29411764705882398</v>
      </c>
      <c r="AV696" s="16">
        <v>0.29411764705882398</v>
      </c>
      <c r="AW696" s="16">
        <v>0.14285714285714299</v>
      </c>
      <c r="AX696" s="16"/>
      <c r="AY696" s="16">
        <v>0</v>
      </c>
      <c r="AZ696" s="16">
        <v>0.26315789473684198</v>
      </c>
      <c r="BA696" s="16"/>
      <c r="BB696" s="16">
        <v>0.25</v>
      </c>
      <c r="BC696" s="16">
        <v>0.21052631578947401</v>
      </c>
      <c r="BD696" s="16">
        <v>0.27586206896551702</v>
      </c>
      <c r="BE696" s="16">
        <v>0.125</v>
      </c>
      <c r="BF696" s="16"/>
      <c r="BG696" s="16">
        <v>0.27272727272727298</v>
      </c>
      <c r="BH696" s="16">
        <v>0.22448979591836701</v>
      </c>
      <c r="BI696" s="16">
        <v>0.22857142857142901</v>
      </c>
      <c r="BJ696" s="16">
        <v>0</v>
      </c>
      <c r="BK696" s="16">
        <v>0.5</v>
      </c>
      <c r="BL696" s="16">
        <v>0</v>
      </c>
    </row>
    <row r="697" spans="2:64" x14ac:dyDescent="0.35">
      <c r="B697" t="s">
        <v>61</v>
      </c>
      <c r="C697" s="16">
        <v>8.5714285714285701E-2</v>
      </c>
      <c r="D697" s="16">
        <v>0</v>
      </c>
      <c r="E697" s="16">
        <v>5.8823529411764698E-2</v>
      </c>
      <c r="F697" s="16">
        <v>6.25E-2</v>
      </c>
      <c r="G697" s="16">
        <v>0.11111111111111099</v>
      </c>
      <c r="H697" s="16">
        <v>0.12121212121212099</v>
      </c>
      <c r="I697" s="16"/>
      <c r="J697" s="16">
        <v>6.3492063492063502E-2</v>
      </c>
      <c r="K697" s="16">
        <v>0.119047619047619</v>
      </c>
      <c r="L697" s="16"/>
      <c r="M697" s="16">
        <v>7.5757575757575801E-2</v>
      </c>
      <c r="N697" s="16">
        <v>5.2631578947368397E-2</v>
      </c>
      <c r="O697" s="16">
        <v>0.27272727272727298</v>
      </c>
      <c r="P697" s="16">
        <v>0</v>
      </c>
      <c r="Q697" s="16"/>
      <c r="R697" s="16">
        <v>8.6206896551724102E-2</v>
      </c>
      <c r="S697" s="16">
        <v>0</v>
      </c>
      <c r="T697" s="16">
        <v>0.13793103448275901</v>
      </c>
      <c r="U697" s="16">
        <v>0</v>
      </c>
      <c r="V697" s="16"/>
      <c r="W697" s="16">
        <v>0</v>
      </c>
      <c r="X697" s="16">
        <v>9.0909090909090898E-2</v>
      </c>
      <c r="Y697" s="16">
        <v>0.16666666666666699</v>
      </c>
      <c r="Z697" s="16">
        <v>0</v>
      </c>
      <c r="AA697" s="16">
        <v>0</v>
      </c>
      <c r="AB697" s="16">
        <v>0.22222222222222199</v>
      </c>
      <c r="AC697" s="16">
        <v>0.1</v>
      </c>
      <c r="AD697" s="16">
        <v>0</v>
      </c>
      <c r="AE697" s="16">
        <v>0</v>
      </c>
      <c r="AF697" s="16">
        <v>0.25</v>
      </c>
      <c r="AG697" s="16">
        <v>0.5</v>
      </c>
      <c r="AH697" s="16" t="s">
        <v>80</v>
      </c>
      <c r="AI697" s="16"/>
      <c r="AJ697" s="16">
        <v>9.0909090909090898E-2</v>
      </c>
      <c r="AK697" s="16">
        <v>0.1875</v>
      </c>
      <c r="AL697" s="16">
        <v>0.11111111111111099</v>
      </c>
      <c r="AM697" s="16">
        <v>3.5714285714285698E-2</v>
      </c>
      <c r="AN697" s="16">
        <v>0</v>
      </c>
      <c r="AO697" s="16"/>
      <c r="AP697" s="16">
        <v>0.10666666666666701</v>
      </c>
      <c r="AQ697" s="16">
        <v>0.04</v>
      </c>
      <c r="AR697" s="16">
        <v>0</v>
      </c>
      <c r="AS697" s="16"/>
      <c r="AT697" s="16">
        <v>0</v>
      </c>
      <c r="AU697" s="16">
        <v>0.11764705882352899</v>
      </c>
      <c r="AV697" s="16">
        <v>5.8823529411764698E-2</v>
      </c>
      <c r="AW697" s="16">
        <v>0.28571428571428598</v>
      </c>
      <c r="AX697" s="16"/>
      <c r="AY697" s="16">
        <v>0.2</v>
      </c>
      <c r="AZ697" s="16">
        <v>7.3684210526315796E-2</v>
      </c>
      <c r="BA697" s="16"/>
      <c r="BB697" s="16">
        <v>0</v>
      </c>
      <c r="BC697" s="16">
        <v>0</v>
      </c>
      <c r="BD697" s="16">
        <v>0.10344827586206901</v>
      </c>
      <c r="BE697" s="16">
        <v>0.1875</v>
      </c>
      <c r="BF697" s="16"/>
      <c r="BG697" s="16">
        <v>9.0909090909090898E-2</v>
      </c>
      <c r="BH697" s="16">
        <v>2.04081632653061E-2</v>
      </c>
      <c r="BI697" s="16">
        <v>0.14285714285714299</v>
      </c>
      <c r="BJ697" s="16">
        <v>0</v>
      </c>
      <c r="BK697" s="16">
        <v>0.16666666666666699</v>
      </c>
      <c r="BL697" s="16">
        <v>1</v>
      </c>
    </row>
    <row r="698" spans="2:64" x14ac:dyDescent="0.35">
      <c r="B698" t="s">
        <v>407</v>
      </c>
      <c r="C698" s="16">
        <v>0.371428571428571</v>
      </c>
      <c r="D698" s="16">
        <v>0.58333333333333304</v>
      </c>
      <c r="E698" s="16">
        <v>0.58823529411764697</v>
      </c>
      <c r="F698" s="16">
        <v>0.375</v>
      </c>
      <c r="G698" s="16">
        <v>0.18518518518518501</v>
      </c>
      <c r="H698" s="16">
        <v>0.33333333333333298</v>
      </c>
      <c r="I698" s="16"/>
      <c r="J698" s="16">
        <v>0.38095238095238099</v>
      </c>
      <c r="K698" s="16">
        <v>0.35714285714285698</v>
      </c>
      <c r="L698" s="16"/>
      <c r="M698" s="16">
        <v>0.34848484848484901</v>
      </c>
      <c r="N698" s="16">
        <v>0.36842105263157898</v>
      </c>
      <c r="O698" s="16">
        <v>0.27272727272727298</v>
      </c>
      <c r="P698" s="16">
        <v>0.71428571428571397</v>
      </c>
      <c r="Q698" s="16"/>
      <c r="R698" s="16">
        <v>0.41379310344827602</v>
      </c>
      <c r="S698" s="16">
        <v>0.29411764705882398</v>
      </c>
      <c r="T698" s="16">
        <v>0.31034482758620702</v>
      </c>
      <c r="U698" s="16">
        <v>1</v>
      </c>
      <c r="V698" s="16"/>
      <c r="W698" s="16">
        <v>0.53846153846153799</v>
      </c>
      <c r="X698" s="16">
        <v>0.36363636363636398</v>
      </c>
      <c r="Y698" s="16">
        <v>0.33333333333333298</v>
      </c>
      <c r="Z698" s="16">
        <v>0.14285714285714299</v>
      </c>
      <c r="AA698" s="16">
        <v>0.53846153846153899</v>
      </c>
      <c r="AB698" s="16">
        <v>0.33333333333333298</v>
      </c>
      <c r="AC698" s="16">
        <v>0.3</v>
      </c>
      <c r="AD698" s="16">
        <v>0.33333333333333298</v>
      </c>
      <c r="AE698" s="16">
        <v>0.25</v>
      </c>
      <c r="AF698" s="16">
        <v>0.125</v>
      </c>
      <c r="AG698" s="16">
        <v>0</v>
      </c>
      <c r="AH698" s="16" t="s">
        <v>80</v>
      </c>
      <c r="AI698" s="16"/>
      <c r="AJ698" s="16">
        <v>0.27272727272727298</v>
      </c>
      <c r="AK698" s="16">
        <v>0.3125</v>
      </c>
      <c r="AL698" s="16">
        <v>0.36111111111111099</v>
      </c>
      <c r="AM698" s="16">
        <v>0.39285714285714302</v>
      </c>
      <c r="AN698" s="16">
        <v>0.5</v>
      </c>
      <c r="AO698" s="16"/>
      <c r="AP698" s="16">
        <v>0.37333333333333302</v>
      </c>
      <c r="AQ698" s="16">
        <v>0.4</v>
      </c>
      <c r="AR698" s="16">
        <v>0.2</v>
      </c>
      <c r="AS698" s="16"/>
      <c r="AT698" s="16">
        <v>0.56666666666666698</v>
      </c>
      <c r="AU698" s="16">
        <v>0.23529411764705899</v>
      </c>
      <c r="AV698" s="16">
        <v>0.47058823529411797</v>
      </c>
      <c r="AW698" s="16">
        <v>0.28571428571428598</v>
      </c>
      <c r="AX698" s="16"/>
      <c r="AY698" s="16">
        <v>0.5</v>
      </c>
      <c r="AZ698" s="16">
        <v>0.35789473684210499</v>
      </c>
      <c r="BA698" s="16"/>
      <c r="BB698" s="16">
        <v>0.41666666666666702</v>
      </c>
      <c r="BC698" s="16">
        <v>0.52631578947368396</v>
      </c>
      <c r="BD698" s="16">
        <v>0.32758620689655199</v>
      </c>
      <c r="BE698" s="16">
        <v>0.3125</v>
      </c>
      <c r="BF698" s="16"/>
      <c r="BG698" s="16">
        <v>0.27272727272727298</v>
      </c>
      <c r="BH698" s="16">
        <v>0.44897959183673503</v>
      </c>
      <c r="BI698" s="16">
        <v>0.314285714285714</v>
      </c>
      <c r="BJ698" s="16">
        <v>0.66666666666666696</v>
      </c>
      <c r="BK698" s="16">
        <v>0.16666666666666699</v>
      </c>
      <c r="BL698" s="16">
        <v>0</v>
      </c>
    </row>
    <row r="699" spans="2:64" x14ac:dyDescent="0.35">
      <c r="B699" t="s">
        <v>408</v>
      </c>
      <c r="C699" s="16">
        <v>0.33333333333333298</v>
      </c>
      <c r="D699" s="16">
        <v>8.3333333333333301E-2</v>
      </c>
      <c r="E699" s="16">
        <v>0.17647058823529399</v>
      </c>
      <c r="F699" s="16">
        <v>0.3125</v>
      </c>
      <c r="G699" s="16">
        <v>0.48148148148148101</v>
      </c>
      <c r="H699" s="16">
        <v>0.39393939393939398</v>
      </c>
      <c r="I699" s="16"/>
      <c r="J699" s="16">
        <v>0.38095238095238099</v>
      </c>
      <c r="K699" s="16">
        <v>0.26190476190476197</v>
      </c>
      <c r="L699" s="16"/>
      <c r="M699" s="16">
        <v>0.40909090909090901</v>
      </c>
      <c r="N699" s="16">
        <v>0.21052631578947401</v>
      </c>
      <c r="O699" s="16">
        <v>0.18181818181818199</v>
      </c>
      <c r="P699" s="16">
        <v>0.14285714285714299</v>
      </c>
      <c r="Q699" s="16"/>
      <c r="R699" s="16">
        <v>0.29310344827586199</v>
      </c>
      <c r="S699" s="16">
        <v>0.35294117647058798</v>
      </c>
      <c r="T699" s="16">
        <v>0.41379310344827602</v>
      </c>
      <c r="U699" s="16">
        <v>0</v>
      </c>
      <c r="V699" s="16"/>
      <c r="W699" s="16">
        <v>0.19230769230769201</v>
      </c>
      <c r="X699" s="16">
        <v>0.45454545454545497</v>
      </c>
      <c r="Y699" s="16">
        <v>0.41666666666666702</v>
      </c>
      <c r="Z699" s="16">
        <v>0.57142857142857095</v>
      </c>
      <c r="AA699" s="16">
        <v>0.230769230769231</v>
      </c>
      <c r="AB699" s="16">
        <v>0.11111111111111099</v>
      </c>
      <c r="AC699" s="16">
        <v>0.5</v>
      </c>
      <c r="AD699" s="16">
        <v>0.33333333333333298</v>
      </c>
      <c r="AE699" s="16">
        <v>0.25</v>
      </c>
      <c r="AF699" s="16">
        <v>0.5</v>
      </c>
      <c r="AG699" s="16">
        <v>0.5</v>
      </c>
      <c r="AH699" s="16" t="s">
        <v>80</v>
      </c>
      <c r="AI699" s="16"/>
      <c r="AJ699" s="16">
        <v>0.36363636363636398</v>
      </c>
      <c r="AK699" s="16">
        <v>0.3125</v>
      </c>
      <c r="AL699" s="16">
        <v>0.33333333333333298</v>
      </c>
      <c r="AM699" s="16">
        <v>0.39285714285714302</v>
      </c>
      <c r="AN699" s="16">
        <v>0.25</v>
      </c>
      <c r="AO699" s="16"/>
      <c r="AP699" s="16">
        <v>0.32</v>
      </c>
      <c r="AQ699" s="16">
        <v>0.32</v>
      </c>
      <c r="AR699" s="16">
        <v>0.6</v>
      </c>
      <c r="AS699" s="16"/>
      <c r="AT699" s="16">
        <v>0.233333333333333</v>
      </c>
      <c r="AU699" s="16">
        <v>0.43137254901960798</v>
      </c>
      <c r="AV699" s="16">
        <v>0.29411764705882398</v>
      </c>
      <c r="AW699" s="16">
        <v>0.14285714285714299</v>
      </c>
      <c r="AX699" s="16"/>
      <c r="AY699" s="16">
        <v>0.1</v>
      </c>
      <c r="AZ699" s="16">
        <v>0.35789473684210499</v>
      </c>
      <c r="BA699" s="16"/>
      <c r="BB699" s="16">
        <v>0.5</v>
      </c>
      <c r="BC699" s="16">
        <v>0.26315789473684198</v>
      </c>
      <c r="BD699" s="16">
        <v>0.37931034482758602</v>
      </c>
      <c r="BE699" s="16">
        <v>0.125</v>
      </c>
      <c r="BF699" s="16"/>
      <c r="BG699" s="16">
        <v>0.36363636363636398</v>
      </c>
      <c r="BH699" s="16">
        <v>0.38775510204081598</v>
      </c>
      <c r="BI699" s="16">
        <v>0.22857142857142901</v>
      </c>
      <c r="BJ699" s="16">
        <v>0</v>
      </c>
      <c r="BK699" s="16">
        <v>0.66666666666666696</v>
      </c>
      <c r="BL699" s="16">
        <v>0</v>
      </c>
    </row>
    <row r="700" spans="2:64" x14ac:dyDescent="0.35">
      <c r="B700" t="s">
        <v>237</v>
      </c>
      <c r="C700" s="16">
        <v>3.8095238095238099E-2</v>
      </c>
      <c r="D700" s="16">
        <v>0.5</v>
      </c>
      <c r="E700" s="16">
        <v>0.41176470588235298</v>
      </c>
      <c r="F700" s="16">
        <v>6.25E-2</v>
      </c>
      <c r="G700" s="16">
        <v>-0.296296296296296</v>
      </c>
      <c r="H700" s="16">
        <v>-6.0606060606060601E-2</v>
      </c>
      <c r="I700" s="16"/>
      <c r="J700" s="16">
        <v>0</v>
      </c>
      <c r="K700" s="16">
        <v>9.5238095238095205E-2</v>
      </c>
      <c r="L700" s="16"/>
      <c r="M700" s="16">
        <v>-6.0606060606060601E-2</v>
      </c>
      <c r="N700" s="16">
        <v>0.157894736842105</v>
      </c>
      <c r="O700" s="16">
        <v>9.0909090909090898E-2</v>
      </c>
      <c r="P700" s="16">
        <v>0.57142857142857095</v>
      </c>
      <c r="Q700" s="16"/>
      <c r="R700" s="16">
        <v>0.12068965517241401</v>
      </c>
      <c r="S700" s="16">
        <v>-5.8823529411764698E-2</v>
      </c>
      <c r="T700" s="16">
        <v>-0.10344827586206901</v>
      </c>
      <c r="U700" s="16">
        <v>1</v>
      </c>
      <c r="V700" s="16"/>
      <c r="W700" s="16">
        <v>0.34615384615384598</v>
      </c>
      <c r="X700" s="16">
        <v>-9.0909090909090898E-2</v>
      </c>
      <c r="Y700" s="16">
        <v>-8.3333333333333301E-2</v>
      </c>
      <c r="Z700" s="16">
        <v>-0.42857142857142899</v>
      </c>
      <c r="AA700" s="16">
        <v>0.30769230769230799</v>
      </c>
      <c r="AB700" s="16">
        <v>0.22222222222222199</v>
      </c>
      <c r="AC700" s="16">
        <v>-0.2</v>
      </c>
      <c r="AD700" s="16">
        <v>0</v>
      </c>
      <c r="AE700" s="16">
        <v>0</v>
      </c>
      <c r="AF700" s="16">
        <v>-0.375</v>
      </c>
      <c r="AG700" s="16">
        <v>-0.5</v>
      </c>
      <c r="AH700" s="16" t="s">
        <v>80</v>
      </c>
      <c r="AI700" s="16"/>
      <c r="AJ700" s="16">
        <v>-9.0909090909090898E-2</v>
      </c>
      <c r="AK700" s="16">
        <v>0</v>
      </c>
      <c r="AL700" s="16">
        <v>2.7777777777777801E-2</v>
      </c>
      <c r="AM700" s="16">
        <v>-5.5511151231257802E-17</v>
      </c>
      <c r="AN700" s="16">
        <v>0.25</v>
      </c>
      <c r="AO700" s="16"/>
      <c r="AP700" s="16">
        <v>5.3333333333333302E-2</v>
      </c>
      <c r="AQ700" s="16">
        <v>0.08</v>
      </c>
      <c r="AR700" s="16">
        <v>-0.4</v>
      </c>
      <c r="AS700" s="16"/>
      <c r="AT700" s="16">
        <v>0.33333333333333298</v>
      </c>
      <c r="AU700" s="16">
        <v>-0.19607843137254899</v>
      </c>
      <c r="AV700" s="16">
        <v>0.17647058823529399</v>
      </c>
      <c r="AW700" s="16">
        <v>0.14285714285714299</v>
      </c>
      <c r="AX700" s="16"/>
      <c r="AY700" s="16">
        <v>0.4</v>
      </c>
      <c r="AZ700" s="16">
        <v>0</v>
      </c>
      <c r="BA700" s="16"/>
      <c r="BB700" s="16">
        <v>-8.3333333333333398E-2</v>
      </c>
      <c r="BC700" s="16">
        <v>0.26315789473684198</v>
      </c>
      <c r="BD700" s="16">
        <v>-5.1724137931034503E-2</v>
      </c>
      <c r="BE700" s="16">
        <v>0.1875</v>
      </c>
      <c r="BF700" s="16"/>
      <c r="BG700" s="16">
        <v>-9.0909090909090898E-2</v>
      </c>
      <c r="BH700" s="16">
        <v>6.1224489795918401E-2</v>
      </c>
      <c r="BI700" s="16">
        <v>8.5714285714285701E-2</v>
      </c>
      <c r="BJ700" s="16">
        <v>0.66666666666666696</v>
      </c>
      <c r="BK700" s="16">
        <v>-0.5</v>
      </c>
      <c r="BL700" s="16">
        <v>0</v>
      </c>
    </row>
    <row r="701" spans="2:64" x14ac:dyDescent="0.3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row>
    <row r="702" spans="2:64" x14ac:dyDescent="0.35">
      <c r="B702" s="5" t="s">
        <v>413</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row>
    <row r="703" spans="2:64" x14ac:dyDescent="0.35">
      <c r="B703" s="23" t="s">
        <v>410</v>
      </c>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row>
    <row r="704" spans="2:64" x14ac:dyDescent="0.35">
      <c r="B704" t="s">
        <v>402</v>
      </c>
      <c r="C704" s="16">
        <v>2.8806584362139901E-2</v>
      </c>
      <c r="D704" s="16">
        <v>0.217391304347826</v>
      </c>
      <c r="E704" s="16">
        <v>7.2727272727272696E-2</v>
      </c>
      <c r="F704" s="16">
        <v>1.0989010989011E-2</v>
      </c>
      <c r="G704" s="16">
        <v>1.8749999999999999E-2</v>
      </c>
      <c r="H704" s="16">
        <v>6.3694267515923596E-3</v>
      </c>
      <c r="I704" s="16"/>
      <c r="J704" s="16">
        <v>2.1739130434782601E-2</v>
      </c>
      <c r="K704" s="16">
        <v>3.8095238095238099E-2</v>
      </c>
      <c r="L704" s="16"/>
      <c r="M704" s="16">
        <v>4.4982698961937698E-2</v>
      </c>
      <c r="N704" s="16">
        <v>1.03092783505155E-2</v>
      </c>
      <c r="O704" s="16">
        <v>0</v>
      </c>
      <c r="P704" s="16">
        <v>0</v>
      </c>
      <c r="Q704" s="16"/>
      <c r="R704" s="16">
        <v>5.1724137931034503E-2</v>
      </c>
      <c r="S704" s="16">
        <v>1.26582278481013E-2</v>
      </c>
      <c r="T704" s="16">
        <v>6.5789473684210497E-3</v>
      </c>
      <c r="U704" s="16">
        <v>0</v>
      </c>
      <c r="V704" s="16"/>
      <c r="W704" s="16">
        <v>9.0909090909090898E-2</v>
      </c>
      <c r="X704" s="16">
        <v>1.0752688172042999E-2</v>
      </c>
      <c r="Y704" s="16">
        <v>3.9215686274509803E-2</v>
      </c>
      <c r="Z704" s="16">
        <v>2.1739130434782601E-2</v>
      </c>
      <c r="AA704" s="16">
        <v>0</v>
      </c>
      <c r="AB704" s="16">
        <v>0</v>
      </c>
      <c r="AC704" s="16">
        <v>0</v>
      </c>
      <c r="AD704" s="16">
        <v>0</v>
      </c>
      <c r="AE704" s="16">
        <v>5.8823529411764698E-2</v>
      </c>
      <c r="AF704" s="16">
        <v>7.4074074074074098E-2</v>
      </c>
      <c r="AG704" s="16">
        <v>0</v>
      </c>
      <c r="AH704" s="16">
        <v>0</v>
      </c>
      <c r="AI704" s="16"/>
      <c r="AJ704" s="16">
        <v>3.0769230769230799E-2</v>
      </c>
      <c r="AK704" s="16">
        <v>1.38888888888889E-2</v>
      </c>
      <c r="AL704" s="16">
        <v>2.9940119760479E-2</v>
      </c>
      <c r="AM704" s="16">
        <v>5.7471264367816098E-2</v>
      </c>
      <c r="AN704" s="16">
        <v>0.04</v>
      </c>
      <c r="AO704" s="16"/>
      <c r="AP704" s="16">
        <v>1.4492753623188401E-2</v>
      </c>
      <c r="AQ704" s="16">
        <v>0.05</v>
      </c>
      <c r="AR704" s="16">
        <v>0.14285714285714299</v>
      </c>
      <c r="AS704" s="16"/>
      <c r="AT704" s="16">
        <v>4.6511627906976702E-2</v>
      </c>
      <c r="AU704" s="16">
        <v>2.6755852842809399E-2</v>
      </c>
      <c r="AV704" s="16">
        <v>0</v>
      </c>
      <c r="AW704" s="16">
        <v>0</v>
      </c>
      <c r="AX704" s="16"/>
      <c r="AY704" s="16">
        <v>6.6666666666666693E-2</v>
      </c>
      <c r="AZ704" s="16">
        <v>2.6315789473684199E-2</v>
      </c>
      <c r="BA704" s="16"/>
      <c r="BB704" s="16">
        <v>0.16129032258064499</v>
      </c>
      <c r="BC704" s="16">
        <v>3.7974683544303799E-2</v>
      </c>
      <c r="BD704" s="16">
        <v>1.6181229773462799E-2</v>
      </c>
      <c r="BE704" s="16">
        <v>1.49253731343284E-2</v>
      </c>
      <c r="BF704" s="16"/>
      <c r="BG704" s="16">
        <v>0</v>
      </c>
      <c r="BH704" s="16">
        <v>4.2372881355932202E-2</v>
      </c>
      <c r="BI704" s="16">
        <v>2.1276595744680899E-2</v>
      </c>
      <c r="BJ704" s="16">
        <v>4.7619047619047603E-2</v>
      </c>
      <c r="BK704" s="16">
        <v>0</v>
      </c>
      <c r="BL704" s="16">
        <v>0</v>
      </c>
    </row>
    <row r="705" spans="2:64" x14ac:dyDescent="0.35">
      <c r="B705" t="s">
        <v>403</v>
      </c>
      <c r="C705" s="16">
        <v>4.9382716049382699E-2</v>
      </c>
      <c r="D705" s="16">
        <v>0.13043478260869601</v>
      </c>
      <c r="E705" s="16">
        <v>7.2727272727272696E-2</v>
      </c>
      <c r="F705" s="16">
        <v>4.3956043956044001E-2</v>
      </c>
      <c r="G705" s="16">
        <v>0.05</v>
      </c>
      <c r="H705" s="16">
        <v>3.1847133757961797E-2</v>
      </c>
      <c r="I705" s="16"/>
      <c r="J705" s="16">
        <v>5.0724637681159403E-2</v>
      </c>
      <c r="K705" s="16">
        <v>4.7619047619047603E-2</v>
      </c>
      <c r="L705" s="16"/>
      <c r="M705" s="16">
        <v>3.8062283737024201E-2</v>
      </c>
      <c r="N705" s="16">
        <v>9.2783505154639206E-2</v>
      </c>
      <c r="O705" s="16">
        <v>5.1724137931034503E-2</v>
      </c>
      <c r="P705" s="16">
        <v>2.6315789473684199E-2</v>
      </c>
      <c r="Q705" s="16"/>
      <c r="R705" s="16">
        <v>7.3275862068965497E-2</v>
      </c>
      <c r="S705" s="16">
        <v>3.7974683544303799E-2</v>
      </c>
      <c r="T705" s="16">
        <v>1.3157894736842099E-2</v>
      </c>
      <c r="U705" s="16">
        <v>8.6956521739130405E-2</v>
      </c>
      <c r="V705" s="16"/>
      <c r="W705" s="16">
        <v>9.0909090909090898E-2</v>
      </c>
      <c r="X705" s="16">
        <v>2.1505376344085999E-2</v>
      </c>
      <c r="Y705" s="16">
        <v>0</v>
      </c>
      <c r="Z705" s="16">
        <v>2.1739130434782601E-2</v>
      </c>
      <c r="AA705" s="16">
        <v>8.5714285714285701E-2</v>
      </c>
      <c r="AB705" s="16">
        <v>4.08163265306122E-2</v>
      </c>
      <c r="AC705" s="16">
        <v>0.10638297872340401</v>
      </c>
      <c r="AD705" s="16">
        <v>5.5555555555555601E-2</v>
      </c>
      <c r="AE705" s="16">
        <v>2.9411764705882401E-2</v>
      </c>
      <c r="AF705" s="16">
        <v>3.7037037037037E-2</v>
      </c>
      <c r="AG705" s="16">
        <v>0.11764705882352899</v>
      </c>
      <c r="AH705" s="16">
        <v>0</v>
      </c>
      <c r="AI705" s="16"/>
      <c r="AJ705" s="16">
        <v>3.0769230769230799E-2</v>
      </c>
      <c r="AK705" s="16">
        <v>2.7777777777777801E-2</v>
      </c>
      <c r="AL705" s="16">
        <v>4.7904191616766498E-2</v>
      </c>
      <c r="AM705" s="16">
        <v>8.04597701149425E-2</v>
      </c>
      <c r="AN705" s="16">
        <v>0.12</v>
      </c>
      <c r="AO705" s="16"/>
      <c r="AP705" s="16">
        <v>4.6376811594202899E-2</v>
      </c>
      <c r="AQ705" s="16">
        <v>6.6666666666666693E-2</v>
      </c>
      <c r="AR705" s="16">
        <v>0</v>
      </c>
      <c r="AS705" s="16"/>
      <c r="AT705" s="16">
        <v>6.9767441860465101E-2</v>
      </c>
      <c r="AU705" s="16">
        <v>2.3411371237458199E-2</v>
      </c>
      <c r="AV705" s="16">
        <v>0.21052631578947401</v>
      </c>
      <c r="AW705" s="16">
        <v>0</v>
      </c>
      <c r="AX705" s="16"/>
      <c r="AY705" s="16">
        <v>0.133333333333333</v>
      </c>
      <c r="AZ705" s="16">
        <v>4.3859649122807001E-2</v>
      </c>
      <c r="BA705" s="16"/>
      <c r="BB705" s="16">
        <v>0.12903225806451599</v>
      </c>
      <c r="BC705" s="16">
        <v>2.53164556962025E-2</v>
      </c>
      <c r="BD705" s="16">
        <v>5.5016181229773503E-2</v>
      </c>
      <c r="BE705" s="16">
        <v>1.49253731343284E-2</v>
      </c>
      <c r="BF705" s="16"/>
      <c r="BG705" s="16">
        <v>5.1724137931034503E-2</v>
      </c>
      <c r="BH705" s="16">
        <v>7.6271186440677999E-2</v>
      </c>
      <c r="BI705" s="16">
        <v>2.1276595744680899E-2</v>
      </c>
      <c r="BJ705" s="16">
        <v>0</v>
      </c>
      <c r="BK705" s="16">
        <v>0</v>
      </c>
      <c r="BL705" s="16">
        <v>0</v>
      </c>
    </row>
    <row r="706" spans="2:64" x14ac:dyDescent="0.35">
      <c r="B706" t="s">
        <v>404</v>
      </c>
      <c r="C706" s="16">
        <v>0.12757201646090499</v>
      </c>
      <c r="D706" s="16">
        <v>0.173913043478261</v>
      </c>
      <c r="E706" s="16">
        <v>0.2</v>
      </c>
      <c r="F706" s="16">
        <v>0.164835164835165</v>
      </c>
      <c r="G706" s="16">
        <v>8.7499999999999994E-2</v>
      </c>
      <c r="H706" s="16">
        <v>0.11464968152866201</v>
      </c>
      <c r="I706" s="16"/>
      <c r="J706" s="16">
        <v>0.126811594202899</v>
      </c>
      <c r="K706" s="16">
        <v>0.128571428571429</v>
      </c>
      <c r="L706" s="16"/>
      <c r="M706" s="16">
        <v>0.14186851211072701</v>
      </c>
      <c r="N706" s="16">
        <v>9.2783505154639206E-2</v>
      </c>
      <c r="O706" s="16">
        <v>0.12068965517241401</v>
      </c>
      <c r="P706" s="16">
        <v>0.105263157894737</v>
      </c>
      <c r="Q706" s="16"/>
      <c r="R706" s="16">
        <v>0.15086206896551699</v>
      </c>
      <c r="S706" s="16">
        <v>0.164556962025316</v>
      </c>
      <c r="T706" s="16">
        <v>7.2368421052631596E-2</v>
      </c>
      <c r="U706" s="16">
        <v>0.13043478260869601</v>
      </c>
      <c r="V706" s="16"/>
      <c r="W706" s="16">
        <v>0.16666666666666699</v>
      </c>
      <c r="X706" s="16">
        <v>8.6021505376344107E-2</v>
      </c>
      <c r="Y706" s="16">
        <v>9.8039215686274495E-2</v>
      </c>
      <c r="Z706" s="16">
        <v>8.6956521739130405E-2</v>
      </c>
      <c r="AA706" s="16">
        <v>0.2</v>
      </c>
      <c r="AB706" s="16">
        <v>0.14285714285714299</v>
      </c>
      <c r="AC706" s="16">
        <v>0.10638297872340401</v>
      </c>
      <c r="AD706" s="16">
        <v>0.22222222222222199</v>
      </c>
      <c r="AE706" s="16">
        <v>0.20588235294117599</v>
      </c>
      <c r="AF706" s="16">
        <v>3.7037037037037E-2</v>
      </c>
      <c r="AG706" s="16">
        <v>0.17647058823529399</v>
      </c>
      <c r="AH706" s="16">
        <v>0</v>
      </c>
      <c r="AI706" s="16"/>
      <c r="AJ706" s="16">
        <v>0.15384615384615399</v>
      </c>
      <c r="AK706" s="16">
        <v>0.13888888888888901</v>
      </c>
      <c r="AL706" s="16">
        <v>7.7844311377245498E-2</v>
      </c>
      <c r="AM706" s="16">
        <v>0.18390804597701099</v>
      </c>
      <c r="AN706" s="16">
        <v>0.16</v>
      </c>
      <c r="AO706" s="16"/>
      <c r="AP706" s="16">
        <v>0.12753623188405799</v>
      </c>
      <c r="AQ706" s="16">
        <v>0.133333333333333</v>
      </c>
      <c r="AR706" s="16">
        <v>9.5238095238095205E-2</v>
      </c>
      <c r="AS706" s="16"/>
      <c r="AT706" s="16">
        <v>0.15503875968992201</v>
      </c>
      <c r="AU706" s="16">
        <v>0.10033444816053499</v>
      </c>
      <c r="AV706" s="16">
        <v>0.157894736842105</v>
      </c>
      <c r="AW706" s="16">
        <v>0.3</v>
      </c>
      <c r="AX706" s="16"/>
      <c r="AY706" s="16">
        <v>0.1</v>
      </c>
      <c r="AZ706" s="16">
        <v>0.12938596491228099</v>
      </c>
      <c r="BA706" s="16"/>
      <c r="BB706" s="16">
        <v>6.4516129032258104E-2</v>
      </c>
      <c r="BC706" s="16">
        <v>7.5949367088607597E-2</v>
      </c>
      <c r="BD706" s="16">
        <v>0.129449838187702</v>
      </c>
      <c r="BE706" s="16">
        <v>0.20895522388059701</v>
      </c>
      <c r="BF706" s="16"/>
      <c r="BG706" s="16">
        <v>0.13793103448275901</v>
      </c>
      <c r="BH706" s="16">
        <v>0.12711864406779699</v>
      </c>
      <c r="BI706" s="16">
        <v>0.12765957446808501</v>
      </c>
      <c r="BJ706" s="16">
        <v>0.14285714285714299</v>
      </c>
      <c r="BK706" s="16">
        <v>7.4074074074074098E-2</v>
      </c>
      <c r="BL706" s="16">
        <v>0.33333333333333298</v>
      </c>
    </row>
    <row r="707" spans="2:64" x14ac:dyDescent="0.35">
      <c r="B707" t="s">
        <v>405</v>
      </c>
      <c r="C707" s="16">
        <v>0.16666666666666699</v>
      </c>
      <c r="D707" s="16">
        <v>0.13043478260869601</v>
      </c>
      <c r="E707" s="16">
        <v>0.27272727272727298</v>
      </c>
      <c r="F707" s="16">
        <v>0.164835164835165</v>
      </c>
      <c r="G707" s="16">
        <v>0.14374999999999999</v>
      </c>
      <c r="H707" s="16">
        <v>0.15923566878980899</v>
      </c>
      <c r="I707" s="16"/>
      <c r="J707" s="16">
        <v>0.170289855072464</v>
      </c>
      <c r="K707" s="16">
        <v>0.161904761904762</v>
      </c>
      <c r="L707" s="16"/>
      <c r="M707" s="16">
        <v>0.16608996539792401</v>
      </c>
      <c r="N707" s="16">
        <v>0.10309278350515499</v>
      </c>
      <c r="O707" s="16">
        <v>0.29310344827586199</v>
      </c>
      <c r="P707" s="16">
        <v>0.157894736842105</v>
      </c>
      <c r="Q707" s="16"/>
      <c r="R707" s="16">
        <v>0.181034482758621</v>
      </c>
      <c r="S707" s="16">
        <v>0.126582278481013</v>
      </c>
      <c r="T707" s="16">
        <v>0.177631578947368</v>
      </c>
      <c r="U707" s="16">
        <v>8.6956521739130405E-2</v>
      </c>
      <c r="V707" s="16"/>
      <c r="W707" s="16">
        <v>0.25757575757575801</v>
      </c>
      <c r="X707" s="16">
        <v>0.12903225806451599</v>
      </c>
      <c r="Y707" s="16">
        <v>0.17647058823529399</v>
      </c>
      <c r="Z707" s="16">
        <v>0.19565217391304299</v>
      </c>
      <c r="AA707" s="16">
        <v>0.22857142857142901</v>
      </c>
      <c r="AB707" s="16">
        <v>0.16326530612244899</v>
      </c>
      <c r="AC707" s="16">
        <v>0.14893617021276601</v>
      </c>
      <c r="AD707" s="16">
        <v>0.16666666666666699</v>
      </c>
      <c r="AE707" s="16">
        <v>0.11764705882352899</v>
      </c>
      <c r="AF707" s="16">
        <v>7.4074074074074098E-2</v>
      </c>
      <c r="AG707" s="16">
        <v>0.11764705882352899</v>
      </c>
      <c r="AH707" s="16">
        <v>0</v>
      </c>
      <c r="AI707" s="16"/>
      <c r="AJ707" s="16">
        <v>0.15384615384615399</v>
      </c>
      <c r="AK707" s="16">
        <v>0.16666666666666699</v>
      </c>
      <c r="AL707" s="16">
        <v>0.19161676646706599</v>
      </c>
      <c r="AM707" s="16">
        <v>0.126436781609195</v>
      </c>
      <c r="AN707" s="16">
        <v>0.12</v>
      </c>
      <c r="AO707" s="16"/>
      <c r="AP707" s="16">
        <v>0.16231884057970999</v>
      </c>
      <c r="AQ707" s="16">
        <v>0.18333333333333299</v>
      </c>
      <c r="AR707" s="16">
        <v>0.14285714285714299</v>
      </c>
      <c r="AS707" s="16"/>
      <c r="AT707" s="16">
        <v>0.224806201550388</v>
      </c>
      <c r="AU707" s="16">
        <v>0.14715719063545199</v>
      </c>
      <c r="AV707" s="16">
        <v>0.13157894736842099</v>
      </c>
      <c r="AW707" s="16">
        <v>0.15</v>
      </c>
      <c r="AX707" s="16"/>
      <c r="AY707" s="16">
        <v>0.2</v>
      </c>
      <c r="AZ707" s="16">
        <v>0.16447368421052599</v>
      </c>
      <c r="BA707" s="16"/>
      <c r="BB707" s="16">
        <v>9.6774193548387094E-2</v>
      </c>
      <c r="BC707" s="16">
        <v>0.139240506329114</v>
      </c>
      <c r="BD707" s="16">
        <v>0.187702265372168</v>
      </c>
      <c r="BE707" s="16">
        <v>0.134328358208955</v>
      </c>
      <c r="BF707" s="16"/>
      <c r="BG707" s="16">
        <v>0.12068965517241401</v>
      </c>
      <c r="BH707" s="16">
        <v>0.20762711864406799</v>
      </c>
      <c r="BI707" s="16">
        <v>0.170212765957447</v>
      </c>
      <c r="BJ707" s="16">
        <v>4.7619047619047603E-2</v>
      </c>
      <c r="BK707" s="16">
        <v>0</v>
      </c>
      <c r="BL707" s="16">
        <v>0</v>
      </c>
    </row>
    <row r="708" spans="2:64" x14ac:dyDescent="0.35">
      <c r="B708" t="s">
        <v>406</v>
      </c>
      <c r="C708" s="16">
        <v>0.57201646090534997</v>
      </c>
      <c r="D708" s="16">
        <v>0.34782608695652201</v>
      </c>
      <c r="E708" s="16">
        <v>0.34545454545454501</v>
      </c>
      <c r="F708" s="16">
        <v>0.54945054945054905</v>
      </c>
      <c r="G708" s="16">
        <v>0.625</v>
      </c>
      <c r="H708" s="16">
        <v>0.64331210191082799</v>
      </c>
      <c r="I708" s="16"/>
      <c r="J708" s="16">
        <v>0.59057971014492705</v>
      </c>
      <c r="K708" s="16">
        <v>0.547619047619048</v>
      </c>
      <c r="L708" s="16"/>
      <c r="M708" s="16">
        <v>0.55709342560553599</v>
      </c>
      <c r="N708" s="16">
        <v>0.63917525773195905</v>
      </c>
      <c r="O708" s="16">
        <v>0.46551724137931</v>
      </c>
      <c r="P708" s="16">
        <v>0.68421052631578905</v>
      </c>
      <c r="Q708" s="16"/>
      <c r="R708" s="16">
        <v>0.48275862068965503</v>
      </c>
      <c r="S708" s="16">
        <v>0.620253164556962</v>
      </c>
      <c r="T708" s="16">
        <v>0.67763157894736803</v>
      </c>
      <c r="U708" s="16">
        <v>0.60869565217391297</v>
      </c>
      <c r="V708" s="16"/>
      <c r="W708" s="16">
        <v>0.34848484848484901</v>
      </c>
      <c r="X708" s="16">
        <v>0.72043010752688197</v>
      </c>
      <c r="Y708" s="16">
        <v>0.62745098039215697</v>
      </c>
      <c r="Z708" s="16">
        <v>0.67391304347826098</v>
      </c>
      <c r="AA708" s="16">
        <v>0.48571428571428599</v>
      </c>
      <c r="AB708" s="16">
        <v>0.48979591836734698</v>
      </c>
      <c r="AC708" s="16">
        <v>0.59574468085106402</v>
      </c>
      <c r="AD708" s="16">
        <v>0.5</v>
      </c>
      <c r="AE708" s="16">
        <v>0.58823529411764697</v>
      </c>
      <c r="AF708" s="16">
        <v>0.62962962962962998</v>
      </c>
      <c r="AG708" s="16">
        <v>0.52941176470588203</v>
      </c>
      <c r="AH708" s="16">
        <v>0.33333333333333298</v>
      </c>
      <c r="AI708" s="16"/>
      <c r="AJ708" s="16">
        <v>0.55384615384615399</v>
      </c>
      <c r="AK708" s="16">
        <v>0.55555555555555602</v>
      </c>
      <c r="AL708" s="16">
        <v>0.58682634730538896</v>
      </c>
      <c r="AM708" s="16">
        <v>0.51724137931034497</v>
      </c>
      <c r="AN708" s="16">
        <v>0.56000000000000005</v>
      </c>
      <c r="AO708" s="16"/>
      <c r="AP708" s="16">
        <v>0.57971014492753603</v>
      </c>
      <c r="AQ708" s="16">
        <v>0.55000000000000004</v>
      </c>
      <c r="AR708" s="16">
        <v>0.57142857142857095</v>
      </c>
      <c r="AS708" s="16"/>
      <c r="AT708" s="16">
        <v>0.48062015503875999</v>
      </c>
      <c r="AU708" s="16">
        <v>0.64548494983277604</v>
      </c>
      <c r="AV708" s="16">
        <v>0.44736842105263203</v>
      </c>
      <c r="AW708" s="16">
        <v>0.3</v>
      </c>
      <c r="AX708" s="16"/>
      <c r="AY708" s="16">
        <v>0.4</v>
      </c>
      <c r="AZ708" s="16">
        <v>0.58333333333333304</v>
      </c>
      <c r="BA708" s="16"/>
      <c r="BB708" s="16">
        <v>0.51612903225806495</v>
      </c>
      <c r="BC708" s="16">
        <v>0.69620253164557</v>
      </c>
      <c r="BD708" s="16">
        <v>0.55987055016181198</v>
      </c>
      <c r="BE708" s="16">
        <v>0.50746268656716398</v>
      </c>
      <c r="BF708" s="16"/>
      <c r="BG708" s="16">
        <v>0.60344827586206895</v>
      </c>
      <c r="BH708" s="16">
        <v>0.50847457627118597</v>
      </c>
      <c r="BI708" s="16">
        <v>0.57446808510638303</v>
      </c>
      <c r="BJ708" s="16">
        <v>0.76190476190476197</v>
      </c>
      <c r="BK708" s="16">
        <v>0.92592592592592604</v>
      </c>
      <c r="BL708" s="16">
        <v>0.33333333333333298</v>
      </c>
    </row>
    <row r="709" spans="2:64" x14ac:dyDescent="0.35">
      <c r="B709" t="s">
        <v>61</v>
      </c>
      <c r="C709" s="16">
        <v>5.5555555555555601E-2</v>
      </c>
      <c r="D709" s="16">
        <v>0</v>
      </c>
      <c r="E709" s="16">
        <v>3.6363636363636397E-2</v>
      </c>
      <c r="F709" s="16">
        <v>6.5934065934065894E-2</v>
      </c>
      <c r="G709" s="16">
        <v>7.4999999999999997E-2</v>
      </c>
      <c r="H709" s="16">
        <v>4.4585987261146501E-2</v>
      </c>
      <c r="I709" s="16"/>
      <c r="J709" s="16">
        <v>3.9855072463768099E-2</v>
      </c>
      <c r="K709" s="16">
        <v>7.6190476190476197E-2</v>
      </c>
      <c r="L709" s="16"/>
      <c r="M709" s="16">
        <v>5.1903114186851201E-2</v>
      </c>
      <c r="N709" s="16">
        <v>6.18556701030928E-2</v>
      </c>
      <c r="O709" s="16">
        <v>6.8965517241379296E-2</v>
      </c>
      <c r="P709" s="16">
        <v>2.6315789473684199E-2</v>
      </c>
      <c r="Q709" s="16"/>
      <c r="R709" s="16">
        <v>6.0344827586206899E-2</v>
      </c>
      <c r="S709" s="16">
        <v>3.7974683544303799E-2</v>
      </c>
      <c r="T709" s="16">
        <v>5.2631578947368397E-2</v>
      </c>
      <c r="U709" s="16">
        <v>8.6956521739130405E-2</v>
      </c>
      <c r="V709" s="16"/>
      <c r="W709" s="16">
        <v>4.5454545454545497E-2</v>
      </c>
      <c r="X709" s="16">
        <v>3.2258064516128997E-2</v>
      </c>
      <c r="Y709" s="16">
        <v>5.8823529411764698E-2</v>
      </c>
      <c r="Z709" s="16">
        <v>0</v>
      </c>
      <c r="AA709" s="16">
        <v>0</v>
      </c>
      <c r="AB709" s="16">
        <v>0.16326530612244899</v>
      </c>
      <c r="AC709" s="16">
        <v>4.2553191489361701E-2</v>
      </c>
      <c r="AD709" s="16">
        <v>5.5555555555555601E-2</v>
      </c>
      <c r="AE709" s="16">
        <v>0</v>
      </c>
      <c r="AF709" s="16">
        <v>0.148148148148148</v>
      </c>
      <c r="AG709" s="16">
        <v>5.8823529411764698E-2</v>
      </c>
      <c r="AH709" s="16">
        <v>0.66666666666666696</v>
      </c>
      <c r="AI709" s="16"/>
      <c r="AJ709" s="16">
        <v>7.69230769230769E-2</v>
      </c>
      <c r="AK709" s="16">
        <v>9.7222222222222196E-2</v>
      </c>
      <c r="AL709" s="16">
        <v>6.5868263473053898E-2</v>
      </c>
      <c r="AM709" s="16">
        <v>3.4482758620689703E-2</v>
      </c>
      <c r="AN709" s="16">
        <v>0</v>
      </c>
      <c r="AO709" s="16"/>
      <c r="AP709" s="16">
        <v>6.9565217391304293E-2</v>
      </c>
      <c r="AQ709" s="16">
        <v>1.6666666666666701E-2</v>
      </c>
      <c r="AR709" s="16">
        <v>4.7619047619047603E-2</v>
      </c>
      <c r="AS709" s="16"/>
      <c r="AT709" s="16">
        <v>2.32558139534884E-2</v>
      </c>
      <c r="AU709" s="16">
        <v>5.6856187290969903E-2</v>
      </c>
      <c r="AV709" s="16">
        <v>5.2631578947368397E-2</v>
      </c>
      <c r="AW709" s="16">
        <v>0.25</v>
      </c>
      <c r="AX709" s="16"/>
      <c r="AY709" s="16">
        <v>0.1</v>
      </c>
      <c r="AZ709" s="16">
        <v>5.2631578947368397E-2</v>
      </c>
      <c r="BA709" s="16"/>
      <c r="BB709" s="16">
        <v>3.2258064516128997E-2</v>
      </c>
      <c r="BC709" s="16">
        <v>2.53164556962025E-2</v>
      </c>
      <c r="BD709" s="16">
        <v>5.1779935275080902E-2</v>
      </c>
      <c r="BE709" s="16">
        <v>0.119402985074627</v>
      </c>
      <c r="BF709" s="16"/>
      <c r="BG709" s="16">
        <v>8.6206896551724102E-2</v>
      </c>
      <c r="BH709" s="16">
        <v>3.8135593220338999E-2</v>
      </c>
      <c r="BI709" s="16">
        <v>8.5106382978723402E-2</v>
      </c>
      <c r="BJ709" s="16">
        <v>0</v>
      </c>
      <c r="BK709" s="16">
        <v>0</v>
      </c>
      <c r="BL709" s="16">
        <v>0.33333333333333298</v>
      </c>
    </row>
    <row r="710" spans="2:64" x14ac:dyDescent="0.35">
      <c r="B710" t="s">
        <v>407</v>
      </c>
      <c r="C710" s="16">
        <v>7.8189300411522597E-2</v>
      </c>
      <c r="D710" s="16">
        <v>0.34782608695652201</v>
      </c>
      <c r="E710" s="16">
        <v>0.145454545454545</v>
      </c>
      <c r="F710" s="16">
        <v>5.4945054945055E-2</v>
      </c>
      <c r="G710" s="16">
        <v>6.8750000000000006E-2</v>
      </c>
      <c r="H710" s="16">
        <v>3.8216560509554097E-2</v>
      </c>
      <c r="I710" s="16"/>
      <c r="J710" s="16">
        <v>7.2463768115942004E-2</v>
      </c>
      <c r="K710" s="16">
        <v>8.5714285714285701E-2</v>
      </c>
      <c r="L710" s="16"/>
      <c r="M710" s="16">
        <v>8.3044982698961906E-2</v>
      </c>
      <c r="N710" s="16">
        <v>0.10309278350515499</v>
      </c>
      <c r="O710" s="16">
        <v>5.1724137931034503E-2</v>
      </c>
      <c r="P710" s="16">
        <v>2.6315789473684199E-2</v>
      </c>
      <c r="Q710" s="16"/>
      <c r="R710" s="16">
        <v>0.125</v>
      </c>
      <c r="S710" s="16">
        <v>5.0632911392405097E-2</v>
      </c>
      <c r="T710" s="16">
        <v>1.9736842105263198E-2</v>
      </c>
      <c r="U710" s="16">
        <v>8.6956521739130405E-2</v>
      </c>
      <c r="V710" s="16"/>
      <c r="W710" s="16">
        <v>0.18181818181818199</v>
      </c>
      <c r="X710" s="16">
        <v>3.2258064516128997E-2</v>
      </c>
      <c r="Y710" s="16">
        <v>3.9215686274509803E-2</v>
      </c>
      <c r="Z710" s="16">
        <v>4.3478260869565202E-2</v>
      </c>
      <c r="AA710" s="16">
        <v>8.5714285714285701E-2</v>
      </c>
      <c r="AB710" s="16">
        <v>4.08163265306122E-2</v>
      </c>
      <c r="AC710" s="16">
        <v>0.10638297872340401</v>
      </c>
      <c r="AD710" s="16">
        <v>5.5555555555555601E-2</v>
      </c>
      <c r="AE710" s="16">
        <v>8.8235294117647106E-2</v>
      </c>
      <c r="AF710" s="16">
        <v>0.11111111111111099</v>
      </c>
      <c r="AG710" s="16">
        <v>0.11764705882352899</v>
      </c>
      <c r="AH710" s="16">
        <v>0</v>
      </c>
      <c r="AI710" s="16"/>
      <c r="AJ710" s="16">
        <v>6.15384615384615E-2</v>
      </c>
      <c r="AK710" s="16">
        <v>4.1666666666666699E-2</v>
      </c>
      <c r="AL710" s="16">
        <v>7.7844311377245498E-2</v>
      </c>
      <c r="AM710" s="16">
        <v>0.13793103448275901</v>
      </c>
      <c r="AN710" s="16">
        <v>0.16</v>
      </c>
      <c r="AO710" s="16"/>
      <c r="AP710" s="16">
        <v>6.08695652173913E-2</v>
      </c>
      <c r="AQ710" s="16">
        <v>0.116666666666667</v>
      </c>
      <c r="AR710" s="16">
        <v>0.14285714285714299</v>
      </c>
      <c r="AS710" s="16"/>
      <c r="AT710" s="16">
        <v>0.116279069767442</v>
      </c>
      <c r="AU710" s="16">
        <v>5.0167224080267601E-2</v>
      </c>
      <c r="AV710" s="16">
        <v>0.21052631578947401</v>
      </c>
      <c r="AW710" s="16">
        <v>0</v>
      </c>
      <c r="AX710" s="16"/>
      <c r="AY710" s="16">
        <v>0.2</v>
      </c>
      <c r="AZ710" s="16">
        <v>7.0175438596491196E-2</v>
      </c>
      <c r="BA710" s="16"/>
      <c r="BB710" s="16">
        <v>0.29032258064516098</v>
      </c>
      <c r="BC710" s="16">
        <v>6.3291139240506306E-2</v>
      </c>
      <c r="BD710" s="16">
        <v>7.1197411003236205E-2</v>
      </c>
      <c r="BE710" s="16">
        <v>2.9850746268656699E-2</v>
      </c>
      <c r="BF710" s="16"/>
      <c r="BG710" s="16">
        <v>5.1724137931034503E-2</v>
      </c>
      <c r="BH710" s="16">
        <v>0.11864406779661001</v>
      </c>
      <c r="BI710" s="16">
        <v>4.2553191489361701E-2</v>
      </c>
      <c r="BJ710" s="16">
        <v>4.7619047619047603E-2</v>
      </c>
      <c r="BK710" s="16">
        <v>0</v>
      </c>
      <c r="BL710" s="16">
        <v>0</v>
      </c>
    </row>
    <row r="711" spans="2:64" x14ac:dyDescent="0.35">
      <c r="B711" t="s">
        <v>408</v>
      </c>
      <c r="C711" s="16">
        <v>0.73868312757201604</v>
      </c>
      <c r="D711" s="16">
        <v>0.47826086956521702</v>
      </c>
      <c r="E711" s="16">
        <v>0.61818181818181805</v>
      </c>
      <c r="F711" s="16">
        <v>0.71428571428571397</v>
      </c>
      <c r="G711" s="16">
        <v>0.76875000000000004</v>
      </c>
      <c r="H711" s="16">
        <v>0.80254777070063699</v>
      </c>
      <c r="I711" s="16"/>
      <c r="J711" s="16">
        <v>0.76086956521739102</v>
      </c>
      <c r="K711" s="16">
        <v>0.70952380952381</v>
      </c>
      <c r="L711" s="16"/>
      <c r="M711" s="16">
        <v>0.72318339100345996</v>
      </c>
      <c r="N711" s="16">
        <v>0.74226804123711299</v>
      </c>
      <c r="O711" s="16">
        <v>0.75862068965517204</v>
      </c>
      <c r="P711" s="16">
        <v>0.84210526315789502</v>
      </c>
      <c r="Q711" s="16"/>
      <c r="R711" s="16">
        <v>0.66379310344827602</v>
      </c>
      <c r="S711" s="16">
        <v>0.746835443037975</v>
      </c>
      <c r="T711" s="16">
        <v>0.85526315789473695</v>
      </c>
      <c r="U711" s="16">
        <v>0.69565217391304301</v>
      </c>
      <c r="V711" s="16"/>
      <c r="W711" s="16">
        <v>0.60606060606060597</v>
      </c>
      <c r="X711" s="16">
        <v>0.84946236559139798</v>
      </c>
      <c r="Y711" s="16">
        <v>0.80392156862745101</v>
      </c>
      <c r="Z711" s="16">
        <v>0.86956521739130399</v>
      </c>
      <c r="AA711" s="16">
        <v>0.71428571428571397</v>
      </c>
      <c r="AB711" s="16">
        <v>0.65306122448979598</v>
      </c>
      <c r="AC711" s="16">
        <v>0.74468085106382997</v>
      </c>
      <c r="AD711" s="16">
        <v>0.66666666666666696</v>
      </c>
      <c r="AE711" s="16">
        <v>0.70588235294117696</v>
      </c>
      <c r="AF711" s="16">
        <v>0.70370370370370405</v>
      </c>
      <c r="AG711" s="16">
        <v>0.64705882352941202</v>
      </c>
      <c r="AH711" s="16">
        <v>0.33333333333333298</v>
      </c>
      <c r="AI711" s="16"/>
      <c r="AJ711" s="16">
        <v>0.70769230769230795</v>
      </c>
      <c r="AK711" s="16">
        <v>0.72222222222222199</v>
      </c>
      <c r="AL711" s="16">
        <v>0.77844311377245501</v>
      </c>
      <c r="AM711" s="16">
        <v>0.64367816091954</v>
      </c>
      <c r="AN711" s="16">
        <v>0.68</v>
      </c>
      <c r="AO711" s="16"/>
      <c r="AP711" s="16">
        <v>0.74202898550724605</v>
      </c>
      <c r="AQ711" s="16">
        <v>0.73333333333333295</v>
      </c>
      <c r="AR711" s="16">
        <v>0.71428571428571397</v>
      </c>
      <c r="AS711" s="16"/>
      <c r="AT711" s="16">
        <v>0.70542635658914699</v>
      </c>
      <c r="AU711" s="16">
        <v>0.79264214046822701</v>
      </c>
      <c r="AV711" s="16">
        <v>0.57894736842105299</v>
      </c>
      <c r="AW711" s="16">
        <v>0.45</v>
      </c>
      <c r="AX711" s="16"/>
      <c r="AY711" s="16">
        <v>0.6</v>
      </c>
      <c r="AZ711" s="16">
        <v>0.74780701754386003</v>
      </c>
      <c r="BA711" s="16"/>
      <c r="BB711" s="16">
        <v>0.61290322580645196</v>
      </c>
      <c r="BC711" s="16">
        <v>0.835443037974684</v>
      </c>
      <c r="BD711" s="16">
        <v>0.74757281553398103</v>
      </c>
      <c r="BE711" s="16">
        <v>0.64179104477611904</v>
      </c>
      <c r="BF711" s="16"/>
      <c r="BG711" s="16">
        <v>0.72413793103448298</v>
      </c>
      <c r="BH711" s="16">
        <v>0.71610169491525399</v>
      </c>
      <c r="BI711" s="16">
        <v>0.74468085106382997</v>
      </c>
      <c r="BJ711" s="16">
        <v>0.80952380952380998</v>
      </c>
      <c r="BK711" s="16">
        <v>0.92592592592592604</v>
      </c>
      <c r="BL711" s="16">
        <v>0.33333333333333298</v>
      </c>
    </row>
    <row r="712" spans="2:64" x14ac:dyDescent="0.35">
      <c r="B712" t="s">
        <v>237</v>
      </c>
      <c r="C712" s="16">
        <v>-0.66049382716049398</v>
      </c>
      <c r="D712" s="16">
        <v>-0.13043478260869601</v>
      </c>
      <c r="E712" s="16">
        <v>-0.472727272727273</v>
      </c>
      <c r="F712" s="16">
        <v>-0.659340659340659</v>
      </c>
      <c r="G712" s="16">
        <v>-0.7</v>
      </c>
      <c r="H712" s="16">
        <v>-0.76433121019108297</v>
      </c>
      <c r="I712" s="16"/>
      <c r="J712" s="16">
        <v>-0.688405797101449</v>
      </c>
      <c r="K712" s="16">
        <v>-0.62380952380952404</v>
      </c>
      <c r="L712" s="16"/>
      <c r="M712" s="16">
        <v>-0.64013840830449797</v>
      </c>
      <c r="N712" s="16">
        <v>-0.63917525773195905</v>
      </c>
      <c r="O712" s="16">
        <v>-0.70689655172413801</v>
      </c>
      <c r="P712" s="16">
        <v>-0.81578947368421095</v>
      </c>
      <c r="Q712" s="16"/>
      <c r="R712" s="16">
        <v>-0.53879310344827602</v>
      </c>
      <c r="S712" s="16">
        <v>-0.69620253164557</v>
      </c>
      <c r="T712" s="16">
        <v>-0.83552631578947401</v>
      </c>
      <c r="U712" s="16">
        <v>-0.60869565217391297</v>
      </c>
      <c r="V712" s="16"/>
      <c r="W712" s="16">
        <v>-0.42424242424242398</v>
      </c>
      <c r="X712" s="16">
        <v>-0.81720430107526898</v>
      </c>
      <c r="Y712" s="16">
        <v>-0.76470588235294101</v>
      </c>
      <c r="Z712" s="16">
        <v>-0.82608695652173902</v>
      </c>
      <c r="AA712" s="16">
        <v>-0.628571428571429</v>
      </c>
      <c r="AB712" s="16">
        <v>-0.61224489795918402</v>
      </c>
      <c r="AC712" s="16">
        <v>-0.63829787234042501</v>
      </c>
      <c r="AD712" s="16">
        <v>-0.61111111111111105</v>
      </c>
      <c r="AE712" s="16">
        <v>-0.61764705882352899</v>
      </c>
      <c r="AF712" s="16">
        <v>-0.592592592592593</v>
      </c>
      <c r="AG712" s="16">
        <v>-0.52941176470588203</v>
      </c>
      <c r="AH712" s="16">
        <v>-0.33333333333333298</v>
      </c>
      <c r="AI712" s="16"/>
      <c r="AJ712" s="16">
        <v>-0.64615384615384597</v>
      </c>
      <c r="AK712" s="16">
        <v>-0.68055555555555602</v>
      </c>
      <c r="AL712" s="16">
        <v>-0.700598802395209</v>
      </c>
      <c r="AM712" s="16">
        <v>-0.50574712643678199</v>
      </c>
      <c r="AN712" s="16">
        <v>-0.52</v>
      </c>
      <c r="AO712" s="16"/>
      <c r="AP712" s="16">
        <v>-0.68115942028985499</v>
      </c>
      <c r="AQ712" s="16">
        <v>-0.61666666666666703</v>
      </c>
      <c r="AR712" s="16">
        <v>-0.57142857142857095</v>
      </c>
      <c r="AS712" s="16"/>
      <c r="AT712" s="16">
        <v>-0.58914728682170503</v>
      </c>
      <c r="AU712" s="16">
        <v>-0.74247491638796004</v>
      </c>
      <c r="AV712" s="16">
        <v>-0.36842105263157898</v>
      </c>
      <c r="AW712" s="16">
        <v>-0.45</v>
      </c>
      <c r="AX712" s="16"/>
      <c r="AY712" s="16">
        <v>-0.4</v>
      </c>
      <c r="AZ712" s="16">
        <v>-0.67763157894736803</v>
      </c>
      <c r="BA712" s="16"/>
      <c r="BB712" s="16">
        <v>-0.32258064516128998</v>
      </c>
      <c r="BC712" s="16">
        <v>-0.772151898734177</v>
      </c>
      <c r="BD712" s="16">
        <v>-0.67637540453074396</v>
      </c>
      <c r="BE712" s="16">
        <v>-0.61194029850746301</v>
      </c>
      <c r="BF712" s="16"/>
      <c r="BG712" s="16">
        <v>-0.67241379310344795</v>
      </c>
      <c r="BH712" s="16">
        <v>-0.59745762711864403</v>
      </c>
      <c r="BI712" s="16">
        <v>-0.70212765957446799</v>
      </c>
      <c r="BJ712" s="16">
        <v>-0.76190476190476197</v>
      </c>
      <c r="BK712" s="16">
        <v>-0.92592592592592604</v>
      </c>
      <c r="BL712" s="16">
        <v>-0.33333333333333298</v>
      </c>
    </row>
    <row r="713" spans="2:64" x14ac:dyDescent="0.35">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row>
    <row r="714" spans="2:64" x14ac:dyDescent="0.35">
      <c r="B714" s="5" t="s">
        <v>414</v>
      </c>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row>
    <row r="715" spans="2:64" x14ac:dyDescent="0.35">
      <c r="B715" s="23" t="s">
        <v>410</v>
      </c>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row>
    <row r="716" spans="2:64" x14ac:dyDescent="0.35">
      <c r="B716" t="s">
        <v>402</v>
      </c>
      <c r="C716" s="16">
        <v>2.39520958083832E-2</v>
      </c>
      <c r="D716" s="16">
        <v>0.22222222222222199</v>
      </c>
      <c r="E716" s="16">
        <v>3.2786885245901599E-2</v>
      </c>
      <c r="F716" s="16">
        <v>2.1276595744680899E-2</v>
      </c>
      <c r="G716" s="16">
        <v>1.2345679012345699E-2</v>
      </c>
      <c r="H716" s="16">
        <v>0</v>
      </c>
      <c r="I716" s="16"/>
      <c r="J716" s="16">
        <v>1.41342756183746E-2</v>
      </c>
      <c r="K716" s="16">
        <v>3.6866359447004601E-2</v>
      </c>
      <c r="L716" s="16"/>
      <c r="M716" s="16">
        <v>3.0100334448160501E-2</v>
      </c>
      <c r="N716" s="16">
        <v>1.01010101010101E-2</v>
      </c>
      <c r="O716" s="16">
        <v>0</v>
      </c>
      <c r="P716" s="16">
        <v>0.05</v>
      </c>
      <c r="Q716" s="16"/>
      <c r="R716" s="16">
        <v>4.0650406504064998E-2</v>
      </c>
      <c r="S716" s="16">
        <v>1.2500000000000001E-2</v>
      </c>
      <c r="T716" s="16">
        <v>0</v>
      </c>
      <c r="U716" s="16">
        <v>4.1666666666666699E-2</v>
      </c>
      <c r="V716" s="16"/>
      <c r="W716" s="16">
        <v>5.63380281690141E-2</v>
      </c>
      <c r="X716" s="16">
        <v>2.0833333333333301E-2</v>
      </c>
      <c r="Y716" s="16">
        <v>5.7692307692307702E-2</v>
      </c>
      <c r="Z716" s="16">
        <v>0</v>
      </c>
      <c r="AA716" s="16">
        <v>0</v>
      </c>
      <c r="AB716" s="16">
        <v>2.04081632653061E-2</v>
      </c>
      <c r="AC716" s="16">
        <v>0</v>
      </c>
      <c r="AD716" s="16">
        <v>0</v>
      </c>
      <c r="AE716" s="16">
        <v>2.9411764705882401E-2</v>
      </c>
      <c r="AF716" s="16">
        <v>3.5714285714285698E-2</v>
      </c>
      <c r="AG716" s="16">
        <v>0</v>
      </c>
      <c r="AH716" s="16">
        <v>0</v>
      </c>
      <c r="AI716" s="16"/>
      <c r="AJ716" s="16">
        <v>1.49253731343284E-2</v>
      </c>
      <c r="AK716" s="16">
        <v>2.66666666666667E-2</v>
      </c>
      <c r="AL716" s="16">
        <v>2.9239766081871298E-2</v>
      </c>
      <c r="AM716" s="16">
        <v>4.3478260869565202E-2</v>
      </c>
      <c r="AN716" s="16">
        <v>0</v>
      </c>
      <c r="AO716" s="16"/>
      <c r="AP716" s="16">
        <v>1.6853932584269701E-2</v>
      </c>
      <c r="AQ716" s="16">
        <v>3.2258064516128997E-2</v>
      </c>
      <c r="AR716" s="16">
        <v>9.5238095238095205E-2</v>
      </c>
      <c r="AS716" s="16"/>
      <c r="AT716" s="16">
        <v>3.8759689922480599E-2</v>
      </c>
      <c r="AU716" s="16">
        <v>1.6233766233766201E-2</v>
      </c>
      <c r="AV716" s="16">
        <v>4.5454545454545497E-2</v>
      </c>
      <c r="AW716" s="16">
        <v>0</v>
      </c>
      <c r="AX716" s="16"/>
      <c r="AY716" s="16">
        <v>8.5714285714285701E-2</v>
      </c>
      <c r="AZ716" s="16">
        <v>1.9313304721029999E-2</v>
      </c>
      <c r="BA716" s="16"/>
      <c r="BB716" s="16">
        <v>0.114285714285714</v>
      </c>
      <c r="BC716" s="16">
        <v>3.7499999999999999E-2</v>
      </c>
      <c r="BD716" s="16">
        <v>1.2539184952978099E-2</v>
      </c>
      <c r="BE716" s="16">
        <v>1.49253731343284E-2</v>
      </c>
      <c r="BF716" s="16"/>
      <c r="BG716" s="16">
        <v>1.6129032258064498E-2</v>
      </c>
      <c r="BH716" s="16">
        <v>2.5104602510460299E-2</v>
      </c>
      <c r="BI716" s="16">
        <v>2.04081632653061E-2</v>
      </c>
      <c r="BJ716" s="16">
        <v>8.6956521739130405E-2</v>
      </c>
      <c r="BK716" s="16">
        <v>0</v>
      </c>
      <c r="BL716" s="16">
        <v>0</v>
      </c>
    </row>
    <row r="717" spans="2:64" x14ac:dyDescent="0.35">
      <c r="B717" t="s">
        <v>403</v>
      </c>
      <c r="C717" s="16">
        <v>5.7884231536926199E-2</v>
      </c>
      <c r="D717" s="16">
        <v>0.148148148148148</v>
      </c>
      <c r="E717" s="16">
        <v>0.114754098360656</v>
      </c>
      <c r="F717" s="16">
        <v>5.31914893617021E-2</v>
      </c>
      <c r="G717" s="16">
        <v>4.3209876543209902E-2</v>
      </c>
      <c r="H717" s="16">
        <v>3.8216560509554097E-2</v>
      </c>
      <c r="I717" s="16"/>
      <c r="J717" s="16">
        <v>6.3604240282685506E-2</v>
      </c>
      <c r="K717" s="16">
        <v>5.0691244239631297E-2</v>
      </c>
      <c r="L717" s="16"/>
      <c r="M717" s="16">
        <v>4.3478260869565202E-2</v>
      </c>
      <c r="N717" s="16">
        <v>7.0707070707070704E-2</v>
      </c>
      <c r="O717" s="16">
        <v>8.4745762711864403E-2</v>
      </c>
      <c r="P717" s="16">
        <v>0.1</v>
      </c>
      <c r="Q717" s="16"/>
      <c r="R717" s="16">
        <v>9.7560975609756101E-2</v>
      </c>
      <c r="S717" s="16">
        <v>0.05</v>
      </c>
      <c r="T717" s="16">
        <v>6.6225165562913899E-3</v>
      </c>
      <c r="U717" s="16">
        <v>0</v>
      </c>
      <c r="V717" s="16"/>
      <c r="W717" s="16">
        <v>0.12676056338028199</v>
      </c>
      <c r="X717" s="16">
        <v>2.0833333333333301E-2</v>
      </c>
      <c r="Y717" s="16">
        <v>1.9230769230769201E-2</v>
      </c>
      <c r="Z717" s="16">
        <v>0</v>
      </c>
      <c r="AA717" s="16">
        <v>0.14285714285714299</v>
      </c>
      <c r="AB717" s="16">
        <v>6.1224489795918401E-2</v>
      </c>
      <c r="AC717" s="16">
        <v>8.1632653061224497E-2</v>
      </c>
      <c r="AD717" s="16">
        <v>5.5555555555555601E-2</v>
      </c>
      <c r="AE717" s="16">
        <v>2.9411764705882401E-2</v>
      </c>
      <c r="AF717" s="16">
        <v>3.5714285714285698E-2</v>
      </c>
      <c r="AG717" s="16">
        <v>0.1</v>
      </c>
      <c r="AH717" s="16">
        <v>0</v>
      </c>
      <c r="AI717" s="16"/>
      <c r="AJ717" s="16">
        <v>5.9701492537313397E-2</v>
      </c>
      <c r="AK717" s="16">
        <v>5.3333333333333302E-2</v>
      </c>
      <c r="AL717" s="16">
        <v>3.5087719298245598E-2</v>
      </c>
      <c r="AM717" s="16">
        <v>8.6956521739130405E-2</v>
      </c>
      <c r="AN717" s="16">
        <v>7.69230769230769E-2</v>
      </c>
      <c r="AO717" s="16"/>
      <c r="AP717" s="16">
        <v>5.8988764044943798E-2</v>
      </c>
      <c r="AQ717" s="16">
        <v>6.4516129032258104E-2</v>
      </c>
      <c r="AR717" s="16">
        <v>0</v>
      </c>
      <c r="AS717" s="16"/>
      <c r="AT717" s="16">
        <v>6.2015503875968998E-2</v>
      </c>
      <c r="AU717" s="16">
        <v>3.8961038961039002E-2</v>
      </c>
      <c r="AV717" s="16">
        <v>0.18181818181818199</v>
      </c>
      <c r="AW717" s="16">
        <v>0.05</v>
      </c>
      <c r="AX717" s="16"/>
      <c r="AY717" s="16">
        <v>0.14285714285714299</v>
      </c>
      <c r="AZ717" s="16">
        <v>5.1502145922746802E-2</v>
      </c>
      <c r="BA717" s="16"/>
      <c r="BB717" s="16">
        <v>8.5714285714285701E-2</v>
      </c>
      <c r="BC717" s="16">
        <v>6.25E-2</v>
      </c>
      <c r="BD717" s="16">
        <v>6.5830721003134807E-2</v>
      </c>
      <c r="BE717" s="16">
        <v>0</v>
      </c>
      <c r="BF717" s="16"/>
      <c r="BG717" s="16">
        <v>9.6774193548387094E-2</v>
      </c>
      <c r="BH717" s="16">
        <v>5.85774058577406E-2</v>
      </c>
      <c r="BI717" s="16">
        <v>6.1224489795918401E-2</v>
      </c>
      <c r="BJ717" s="16">
        <v>0</v>
      </c>
      <c r="BK717" s="16">
        <v>0</v>
      </c>
      <c r="BL717" s="16">
        <v>0</v>
      </c>
    </row>
    <row r="718" spans="2:64" x14ac:dyDescent="0.35">
      <c r="B718" t="s">
        <v>404</v>
      </c>
      <c r="C718" s="16">
        <v>0.13373253493014001</v>
      </c>
      <c r="D718" s="16">
        <v>0.11111111111111099</v>
      </c>
      <c r="E718" s="16">
        <v>0.22950819672131101</v>
      </c>
      <c r="F718" s="16">
        <v>0.19148936170212799</v>
      </c>
      <c r="G718" s="16">
        <v>9.8765432098765399E-2</v>
      </c>
      <c r="H718" s="16">
        <v>0.101910828025478</v>
      </c>
      <c r="I718" s="16"/>
      <c r="J718" s="16">
        <v>0.13427561837455801</v>
      </c>
      <c r="K718" s="16">
        <v>0.13364055299539199</v>
      </c>
      <c r="L718" s="16"/>
      <c r="M718" s="16">
        <v>0.15384615384615399</v>
      </c>
      <c r="N718" s="16">
        <v>0.11111111111111099</v>
      </c>
      <c r="O718" s="16">
        <v>0.11864406779661001</v>
      </c>
      <c r="P718" s="16">
        <v>7.4999999999999997E-2</v>
      </c>
      <c r="Q718" s="16"/>
      <c r="R718" s="16">
        <v>0.150406504065041</v>
      </c>
      <c r="S718" s="16">
        <v>0.15</v>
      </c>
      <c r="T718" s="16">
        <v>8.6092715231788103E-2</v>
      </c>
      <c r="U718" s="16">
        <v>0.20833333333333301</v>
      </c>
      <c r="V718" s="16"/>
      <c r="W718" s="16">
        <v>0.183098591549296</v>
      </c>
      <c r="X718" s="16">
        <v>0.104166666666667</v>
      </c>
      <c r="Y718" s="16">
        <v>0.115384615384615</v>
      </c>
      <c r="Z718" s="16">
        <v>0.13043478260869601</v>
      </c>
      <c r="AA718" s="16">
        <v>0.2</v>
      </c>
      <c r="AB718" s="16">
        <v>0.122448979591837</v>
      </c>
      <c r="AC718" s="16">
        <v>0.14285714285714299</v>
      </c>
      <c r="AD718" s="16">
        <v>0.11111111111111099</v>
      </c>
      <c r="AE718" s="16">
        <v>0.14705882352941199</v>
      </c>
      <c r="AF718" s="16">
        <v>0.107142857142857</v>
      </c>
      <c r="AG718" s="16">
        <v>0.1</v>
      </c>
      <c r="AH718" s="16">
        <v>0</v>
      </c>
      <c r="AI718" s="16"/>
      <c r="AJ718" s="16">
        <v>0.134328358208955</v>
      </c>
      <c r="AK718" s="16">
        <v>0.10666666666666701</v>
      </c>
      <c r="AL718" s="16">
        <v>0.12280701754386</v>
      </c>
      <c r="AM718" s="16">
        <v>0.141304347826087</v>
      </c>
      <c r="AN718" s="16">
        <v>0.230769230769231</v>
      </c>
      <c r="AO718" s="16"/>
      <c r="AP718" s="16">
        <v>0.14325842696629201</v>
      </c>
      <c r="AQ718" s="16">
        <v>0.112903225806452</v>
      </c>
      <c r="AR718" s="16">
        <v>9.5238095238095205E-2</v>
      </c>
      <c r="AS718" s="16"/>
      <c r="AT718" s="16">
        <v>0.162790697674419</v>
      </c>
      <c r="AU718" s="16">
        <v>0.103896103896104</v>
      </c>
      <c r="AV718" s="16">
        <v>0.18181818181818199</v>
      </c>
      <c r="AW718" s="16">
        <v>0.3</v>
      </c>
      <c r="AX718" s="16"/>
      <c r="AY718" s="16">
        <v>8.5714285714285701E-2</v>
      </c>
      <c r="AZ718" s="16">
        <v>0.137339055793991</v>
      </c>
      <c r="BA718" s="16"/>
      <c r="BB718" s="16">
        <v>0.114285714285714</v>
      </c>
      <c r="BC718" s="16">
        <v>7.4999999999999997E-2</v>
      </c>
      <c r="BD718" s="16">
        <v>0.12225705329153599</v>
      </c>
      <c r="BE718" s="16">
        <v>0.26865671641791</v>
      </c>
      <c r="BF718" s="16"/>
      <c r="BG718" s="16">
        <v>0.112903225806452</v>
      </c>
      <c r="BH718" s="16">
        <v>0.14225941422594099</v>
      </c>
      <c r="BI718" s="16">
        <v>0.136054421768707</v>
      </c>
      <c r="BJ718" s="16">
        <v>0.13043478260869601</v>
      </c>
      <c r="BK718" s="16">
        <v>7.4074074074074098E-2</v>
      </c>
      <c r="BL718" s="16">
        <v>0.33333333333333298</v>
      </c>
    </row>
    <row r="719" spans="2:64" x14ac:dyDescent="0.35">
      <c r="B719" t="s">
        <v>405</v>
      </c>
      <c r="C719" s="16">
        <v>0.14371257485029901</v>
      </c>
      <c r="D719" s="16">
        <v>0.148148148148148</v>
      </c>
      <c r="E719" s="16">
        <v>0.24590163934426201</v>
      </c>
      <c r="F719" s="16">
        <v>0.170212765957447</v>
      </c>
      <c r="G719" s="16">
        <v>0.11111111111111099</v>
      </c>
      <c r="H719" s="16">
        <v>0.121019108280255</v>
      </c>
      <c r="I719" s="16"/>
      <c r="J719" s="16">
        <v>0.151943462897526</v>
      </c>
      <c r="K719" s="16">
        <v>0.13364055299539199</v>
      </c>
      <c r="L719" s="16"/>
      <c r="M719" s="16">
        <v>0.13043478260869601</v>
      </c>
      <c r="N719" s="16">
        <v>0.14141414141414099</v>
      </c>
      <c r="O719" s="16">
        <v>0.25423728813559299</v>
      </c>
      <c r="P719" s="16">
        <v>7.4999999999999997E-2</v>
      </c>
      <c r="Q719" s="16"/>
      <c r="R719" s="16">
        <v>0.16666666666666699</v>
      </c>
      <c r="S719" s="16">
        <v>0.1125</v>
      </c>
      <c r="T719" s="16">
        <v>0.12582781456953601</v>
      </c>
      <c r="U719" s="16">
        <v>0.125</v>
      </c>
      <c r="V719" s="16"/>
      <c r="W719" s="16">
        <v>0.22535211267605601</v>
      </c>
      <c r="X719" s="16">
        <v>9.375E-2</v>
      </c>
      <c r="Y719" s="16">
        <v>0.134615384615385</v>
      </c>
      <c r="Z719" s="16">
        <v>0.13043478260869601</v>
      </c>
      <c r="AA719" s="16">
        <v>0.17142857142857101</v>
      </c>
      <c r="AB719" s="16">
        <v>6.1224489795918401E-2</v>
      </c>
      <c r="AC719" s="16">
        <v>0.122448979591837</v>
      </c>
      <c r="AD719" s="16">
        <v>0.33333333333333298</v>
      </c>
      <c r="AE719" s="16">
        <v>0.20588235294117599</v>
      </c>
      <c r="AF719" s="16">
        <v>7.1428571428571397E-2</v>
      </c>
      <c r="AG719" s="16">
        <v>0.2</v>
      </c>
      <c r="AH719" s="16">
        <v>0</v>
      </c>
      <c r="AI719" s="16"/>
      <c r="AJ719" s="16">
        <v>0.119402985074627</v>
      </c>
      <c r="AK719" s="16">
        <v>0.22666666666666699</v>
      </c>
      <c r="AL719" s="16">
        <v>0.12865497076023399</v>
      </c>
      <c r="AM719" s="16">
        <v>0.119565217391304</v>
      </c>
      <c r="AN719" s="16">
        <v>0.115384615384615</v>
      </c>
      <c r="AO719" s="16"/>
      <c r="AP719" s="16">
        <v>0.14325842696629201</v>
      </c>
      <c r="AQ719" s="16">
        <v>0.16935483870967699</v>
      </c>
      <c r="AR719" s="16">
        <v>0</v>
      </c>
      <c r="AS719" s="16"/>
      <c r="AT719" s="16">
        <v>0.209302325581395</v>
      </c>
      <c r="AU719" s="16">
        <v>0.123376623376623</v>
      </c>
      <c r="AV719" s="16">
        <v>0.11363636363636399</v>
      </c>
      <c r="AW719" s="16">
        <v>0.1</v>
      </c>
      <c r="AX719" s="16"/>
      <c r="AY719" s="16">
        <v>0.17142857142857101</v>
      </c>
      <c r="AZ719" s="16">
        <v>0.14163090128755401</v>
      </c>
      <c r="BA719" s="16"/>
      <c r="BB719" s="16">
        <v>0.17142857142857101</v>
      </c>
      <c r="BC719" s="16">
        <v>0.15</v>
      </c>
      <c r="BD719" s="16">
        <v>0.15047021943573699</v>
      </c>
      <c r="BE719" s="16">
        <v>8.9552238805970102E-2</v>
      </c>
      <c r="BF719" s="16"/>
      <c r="BG719" s="16">
        <v>0.112903225806452</v>
      </c>
      <c r="BH719" s="16">
        <v>0.171548117154812</v>
      </c>
      <c r="BI719" s="16">
        <v>0.136054421768707</v>
      </c>
      <c r="BJ719" s="16">
        <v>8.6956521739130405E-2</v>
      </c>
      <c r="BK719" s="16">
        <v>7.4074074074074098E-2</v>
      </c>
      <c r="BL719" s="16">
        <v>0</v>
      </c>
    </row>
    <row r="720" spans="2:64" x14ac:dyDescent="0.35">
      <c r="B720" t="s">
        <v>406</v>
      </c>
      <c r="C720" s="16">
        <v>0.57884231536926101</v>
      </c>
      <c r="D720" s="16">
        <v>0.296296296296296</v>
      </c>
      <c r="E720" s="16">
        <v>0.34426229508196698</v>
      </c>
      <c r="F720" s="16">
        <v>0.52127659574468099</v>
      </c>
      <c r="G720" s="16">
        <v>0.64197530864197505</v>
      </c>
      <c r="H720" s="16">
        <v>0.68789808917197404</v>
      </c>
      <c r="I720" s="16"/>
      <c r="J720" s="16">
        <v>0.59010600706713801</v>
      </c>
      <c r="K720" s="16">
        <v>0.56221198156681995</v>
      </c>
      <c r="L720" s="16"/>
      <c r="M720" s="16">
        <v>0.58528428093645501</v>
      </c>
      <c r="N720" s="16">
        <v>0.60606060606060597</v>
      </c>
      <c r="O720" s="16">
        <v>0.44067796610169502</v>
      </c>
      <c r="P720" s="16">
        <v>0.67500000000000004</v>
      </c>
      <c r="Q720" s="16"/>
      <c r="R720" s="16">
        <v>0.48373983739837401</v>
      </c>
      <c r="S720" s="16">
        <v>0.63749999999999996</v>
      </c>
      <c r="T720" s="16">
        <v>0.70860927152317899</v>
      </c>
      <c r="U720" s="16">
        <v>0.54166666666666696</v>
      </c>
      <c r="V720" s="16"/>
      <c r="W720" s="16">
        <v>0.36619718309859201</v>
      </c>
      <c r="X720" s="16">
        <v>0.70833333333333304</v>
      </c>
      <c r="Y720" s="16">
        <v>0.61538461538461497</v>
      </c>
      <c r="Z720" s="16">
        <v>0.69565217391304301</v>
      </c>
      <c r="AA720" s="16">
        <v>0.48571428571428599</v>
      </c>
      <c r="AB720" s="16">
        <v>0.61224489795918402</v>
      </c>
      <c r="AC720" s="16">
        <v>0.61224489795918402</v>
      </c>
      <c r="AD720" s="16">
        <v>0.44444444444444398</v>
      </c>
      <c r="AE720" s="16">
        <v>0.58823529411764697</v>
      </c>
      <c r="AF720" s="16">
        <v>0.53571428571428603</v>
      </c>
      <c r="AG720" s="16">
        <v>0.55000000000000004</v>
      </c>
      <c r="AH720" s="16">
        <v>0.33333333333333298</v>
      </c>
      <c r="AI720" s="16"/>
      <c r="AJ720" s="16">
        <v>0.59701492537313405</v>
      </c>
      <c r="AK720" s="16">
        <v>0.48</v>
      </c>
      <c r="AL720" s="16">
        <v>0.62573099415204703</v>
      </c>
      <c r="AM720" s="16">
        <v>0.55434782608695699</v>
      </c>
      <c r="AN720" s="16">
        <v>0.53846153846153799</v>
      </c>
      <c r="AO720" s="16"/>
      <c r="AP720" s="16">
        <v>0.56460674157303403</v>
      </c>
      <c r="AQ720" s="16">
        <v>0.58870967741935498</v>
      </c>
      <c r="AR720" s="16">
        <v>0.76190476190476197</v>
      </c>
      <c r="AS720" s="16"/>
      <c r="AT720" s="16">
        <v>0.50387596899224796</v>
      </c>
      <c r="AU720" s="16">
        <v>0.64610389610389596</v>
      </c>
      <c r="AV720" s="16">
        <v>0.45454545454545497</v>
      </c>
      <c r="AW720" s="16">
        <v>0.3</v>
      </c>
      <c r="AX720" s="16"/>
      <c r="AY720" s="16">
        <v>0.4</v>
      </c>
      <c r="AZ720" s="16">
        <v>0.59227467811158796</v>
      </c>
      <c r="BA720" s="16"/>
      <c r="BB720" s="16">
        <v>0.45714285714285702</v>
      </c>
      <c r="BC720" s="16">
        <v>0.625</v>
      </c>
      <c r="BD720" s="16">
        <v>0.59247648902821304</v>
      </c>
      <c r="BE720" s="16">
        <v>0.52238805970149205</v>
      </c>
      <c r="BF720" s="16"/>
      <c r="BG720" s="16">
        <v>0.54838709677419395</v>
      </c>
      <c r="BH720" s="16">
        <v>0.55648535564853596</v>
      </c>
      <c r="BI720" s="16">
        <v>0.56462585034013602</v>
      </c>
      <c r="BJ720" s="16">
        <v>0.69565217391304301</v>
      </c>
      <c r="BK720" s="16">
        <v>0.85185185185185197</v>
      </c>
      <c r="BL720" s="16">
        <v>0.33333333333333298</v>
      </c>
    </row>
    <row r="721" spans="2:64" x14ac:dyDescent="0.35">
      <c r="B721" t="s">
        <v>61</v>
      </c>
      <c r="C721" s="16">
        <v>6.1876247504989997E-2</v>
      </c>
      <c r="D721" s="16">
        <v>7.4074074074074098E-2</v>
      </c>
      <c r="E721" s="16">
        <v>3.2786885245901599E-2</v>
      </c>
      <c r="F721" s="16">
        <v>4.2553191489361701E-2</v>
      </c>
      <c r="G721" s="16">
        <v>9.2592592592592601E-2</v>
      </c>
      <c r="H721" s="16">
        <v>5.0955414012738898E-2</v>
      </c>
      <c r="I721" s="16"/>
      <c r="J721" s="16">
        <v>4.5936395759717301E-2</v>
      </c>
      <c r="K721" s="16">
        <v>8.2949308755760398E-2</v>
      </c>
      <c r="L721" s="16"/>
      <c r="M721" s="16">
        <v>5.6856187290969903E-2</v>
      </c>
      <c r="N721" s="16">
        <v>6.0606060606060601E-2</v>
      </c>
      <c r="O721" s="16">
        <v>0.101694915254237</v>
      </c>
      <c r="P721" s="16">
        <v>2.5000000000000001E-2</v>
      </c>
      <c r="Q721" s="16"/>
      <c r="R721" s="16">
        <v>6.0975609756097601E-2</v>
      </c>
      <c r="S721" s="16">
        <v>3.7499999999999999E-2</v>
      </c>
      <c r="T721" s="16">
        <v>7.2847682119205295E-2</v>
      </c>
      <c r="U721" s="16">
        <v>8.3333333333333301E-2</v>
      </c>
      <c r="V721" s="16"/>
      <c r="W721" s="16">
        <v>4.2253521126760597E-2</v>
      </c>
      <c r="X721" s="16">
        <v>5.2083333333333301E-2</v>
      </c>
      <c r="Y721" s="16">
        <v>5.7692307692307702E-2</v>
      </c>
      <c r="Z721" s="16">
        <v>4.3478260869565202E-2</v>
      </c>
      <c r="AA721" s="16">
        <v>0</v>
      </c>
      <c r="AB721" s="16">
        <v>0.122448979591837</v>
      </c>
      <c r="AC721" s="16">
        <v>4.08163265306122E-2</v>
      </c>
      <c r="AD721" s="16">
        <v>5.5555555555555601E-2</v>
      </c>
      <c r="AE721" s="16">
        <v>0</v>
      </c>
      <c r="AF721" s="16">
        <v>0.214285714285714</v>
      </c>
      <c r="AG721" s="16">
        <v>0.05</v>
      </c>
      <c r="AH721" s="16">
        <v>0.66666666666666696</v>
      </c>
      <c r="AI721" s="16"/>
      <c r="AJ721" s="16">
        <v>7.4626865671641798E-2</v>
      </c>
      <c r="AK721" s="16">
        <v>0.10666666666666701</v>
      </c>
      <c r="AL721" s="16">
        <v>5.8479532163742701E-2</v>
      </c>
      <c r="AM721" s="16">
        <v>5.4347826086956499E-2</v>
      </c>
      <c r="AN721" s="16">
        <v>3.8461538461538498E-2</v>
      </c>
      <c r="AO721" s="16"/>
      <c r="AP721" s="16">
        <v>7.3033707865168496E-2</v>
      </c>
      <c r="AQ721" s="16">
        <v>3.2258064516128997E-2</v>
      </c>
      <c r="AR721" s="16">
        <v>4.7619047619047603E-2</v>
      </c>
      <c r="AS721" s="16"/>
      <c r="AT721" s="16">
        <v>2.32558139534884E-2</v>
      </c>
      <c r="AU721" s="16">
        <v>7.1428571428571397E-2</v>
      </c>
      <c r="AV721" s="16">
        <v>2.27272727272727E-2</v>
      </c>
      <c r="AW721" s="16">
        <v>0.25</v>
      </c>
      <c r="AX721" s="16"/>
      <c r="AY721" s="16">
        <v>0.114285714285714</v>
      </c>
      <c r="AZ721" s="16">
        <v>5.7939914163090099E-2</v>
      </c>
      <c r="BA721" s="16"/>
      <c r="BB721" s="16">
        <v>5.7142857142857099E-2</v>
      </c>
      <c r="BC721" s="16">
        <v>0.05</v>
      </c>
      <c r="BD721" s="16">
        <v>5.6426332288401299E-2</v>
      </c>
      <c r="BE721" s="16">
        <v>0.104477611940299</v>
      </c>
      <c r="BF721" s="16"/>
      <c r="BG721" s="16">
        <v>0.112903225806452</v>
      </c>
      <c r="BH721" s="16">
        <v>4.6025104602510497E-2</v>
      </c>
      <c r="BI721" s="16">
        <v>8.1632653061224497E-2</v>
      </c>
      <c r="BJ721" s="16">
        <v>0</v>
      </c>
      <c r="BK721" s="16">
        <v>0</v>
      </c>
      <c r="BL721" s="16">
        <v>0.33333333333333298</v>
      </c>
    </row>
    <row r="722" spans="2:64" x14ac:dyDescent="0.35">
      <c r="B722" t="s">
        <v>407</v>
      </c>
      <c r="C722" s="16">
        <v>8.1836327345309406E-2</v>
      </c>
      <c r="D722" s="16">
        <v>0.37037037037037002</v>
      </c>
      <c r="E722" s="16">
        <v>0.14754098360655701</v>
      </c>
      <c r="F722" s="16">
        <v>7.4468085106383003E-2</v>
      </c>
      <c r="G722" s="16">
        <v>5.5555555555555601E-2</v>
      </c>
      <c r="H722" s="16">
        <v>3.8216560509554097E-2</v>
      </c>
      <c r="I722" s="16"/>
      <c r="J722" s="16">
        <v>7.7738515901060096E-2</v>
      </c>
      <c r="K722" s="16">
        <v>8.7557603686635996E-2</v>
      </c>
      <c r="L722" s="16"/>
      <c r="M722" s="16">
        <v>7.3578595317725801E-2</v>
      </c>
      <c r="N722" s="16">
        <v>8.0808080808080801E-2</v>
      </c>
      <c r="O722" s="16">
        <v>8.4745762711864403E-2</v>
      </c>
      <c r="P722" s="16">
        <v>0.15</v>
      </c>
      <c r="Q722" s="16"/>
      <c r="R722" s="16">
        <v>0.138211382113821</v>
      </c>
      <c r="S722" s="16">
        <v>6.25E-2</v>
      </c>
      <c r="T722" s="16">
        <v>6.6225165562913899E-3</v>
      </c>
      <c r="U722" s="16">
        <v>4.1666666666666699E-2</v>
      </c>
      <c r="V722" s="16"/>
      <c r="W722" s="16">
        <v>0.183098591549296</v>
      </c>
      <c r="X722" s="16">
        <v>4.1666666666666699E-2</v>
      </c>
      <c r="Y722" s="16">
        <v>7.69230769230769E-2</v>
      </c>
      <c r="Z722" s="16">
        <v>0</v>
      </c>
      <c r="AA722" s="16">
        <v>0.14285714285714299</v>
      </c>
      <c r="AB722" s="16">
        <v>8.1632653061224497E-2</v>
      </c>
      <c r="AC722" s="16">
        <v>8.1632653061224497E-2</v>
      </c>
      <c r="AD722" s="16">
        <v>5.5555555555555601E-2</v>
      </c>
      <c r="AE722" s="16">
        <v>5.8823529411764698E-2</v>
      </c>
      <c r="AF722" s="16">
        <v>7.1428571428571397E-2</v>
      </c>
      <c r="AG722" s="16">
        <v>0.1</v>
      </c>
      <c r="AH722" s="16">
        <v>0</v>
      </c>
      <c r="AI722" s="16"/>
      <c r="AJ722" s="16">
        <v>7.4626865671641798E-2</v>
      </c>
      <c r="AK722" s="16">
        <v>0.08</v>
      </c>
      <c r="AL722" s="16">
        <v>6.4327485380116997E-2</v>
      </c>
      <c r="AM722" s="16">
        <v>0.13043478260869601</v>
      </c>
      <c r="AN722" s="16">
        <v>7.69230769230769E-2</v>
      </c>
      <c r="AO722" s="16"/>
      <c r="AP722" s="16">
        <v>7.5842696629213502E-2</v>
      </c>
      <c r="AQ722" s="16">
        <v>9.6774193548387094E-2</v>
      </c>
      <c r="AR722" s="16">
        <v>9.5238095238095205E-2</v>
      </c>
      <c r="AS722" s="16"/>
      <c r="AT722" s="16">
        <v>0.10077519379845</v>
      </c>
      <c r="AU722" s="16">
        <v>5.5194805194805199E-2</v>
      </c>
      <c r="AV722" s="16">
        <v>0.22727272727272699</v>
      </c>
      <c r="AW722" s="16">
        <v>0.05</v>
      </c>
      <c r="AX722" s="16"/>
      <c r="AY722" s="16">
        <v>0.22857142857142901</v>
      </c>
      <c r="AZ722" s="16">
        <v>7.0815450643776798E-2</v>
      </c>
      <c r="BA722" s="16"/>
      <c r="BB722" s="16">
        <v>0.2</v>
      </c>
      <c r="BC722" s="16">
        <v>0.1</v>
      </c>
      <c r="BD722" s="16">
        <v>7.8369905956112804E-2</v>
      </c>
      <c r="BE722" s="16">
        <v>1.49253731343284E-2</v>
      </c>
      <c r="BF722" s="16"/>
      <c r="BG722" s="16">
        <v>0.112903225806452</v>
      </c>
      <c r="BH722" s="16">
        <v>8.3682008368200805E-2</v>
      </c>
      <c r="BI722" s="16">
        <v>8.1632653061224497E-2</v>
      </c>
      <c r="BJ722" s="16">
        <v>8.6956521739130405E-2</v>
      </c>
      <c r="BK722" s="16">
        <v>0</v>
      </c>
      <c r="BL722" s="16">
        <v>0</v>
      </c>
    </row>
    <row r="723" spans="2:64" x14ac:dyDescent="0.35">
      <c r="B723" t="s">
        <v>408</v>
      </c>
      <c r="C723" s="16">
        <v>0.72255489021956099</v>
      </c>
      <c r="D723" s="16">
        <v>0.44444444444444398</v>
      </c>
      <c r="E723" s="16">
        <v>0.59016393442622905</v>
      </c>
      <c r="F723" s="16">
        <v>0.69148936170212805</v>
      </c>
      <c r="G723" s="16">
        <v>0.75308641975308599</v>
      </c>
      <c r="H723" s="16">
        <v>0.80891719745222901</v>
      </c>
      <c r="I723" s="16"/>
      <c r="J723" s="16">
        <v>0.74204946996466403</v>
      </c>
      <c r="K723" s="16">
        <v>0.69585253456221197</v>
      </c>
      <c r="L723" s="16"/>
      <c r="M723" s="16">
        <v>0.71571906354515102</v>
      </c>
      <c r="N723" s="16">
        <v>0.74747474747474796</v>
      </c>
      <c r="O723" s="16">
        <v>0.69491525423728795</v>
      </c>
      <c r="P723" s="16">
        <v>0.75</v>
      </c>
      <c r="Q723" s="16"/>
      <c r="R723" s="16">
        <v>0.65040650406504097</v>
      </c>
      <c r="S723" s="16">
        <v>0.75</v>
      </c>
      <c r="T723" s="16">
        <v>0.83443708609271505</v>
      </c>
      <c r="U723" s="16">
        <v>0.66666666666666696</v>
      </c>
      <c r="V723" s="16"/>
      <c r="W723" s="16">
        <v>0.59154929577464799</v>
      </c>
      <c r="X723" s="16">
        <v>0.80208333333333304</v>
      </c>
      <c r="Y723" s="16">
        <v>0.75</v>
      </c>
      <c r="Z723" s="16">
        <v>0.82608695652173902</v>
      </c>
      <c r="AA723" s="16">
        <v>0.65714285714285703</v>
      </c>
      <c r="AB723" s="16">
        <v>0.67346938775510201</v>
      </c>
      <c r="AC723" s="16">
        <v>0.73469387755102</v>
      </c>
      <c r="AD723" s="16">
        <v>0.77777777777777801</v>
      </c>
      <c r="AE723" s="16">
        <v>0.79411764705882404</v>
      </c>
      <c r="AF723" s="16">
        <v>0.60714285714285698</v>
      </c>
      <c r="AG723" s="16">
        <v>0.75</v>
      </c>
      <c r="AH723" s="16">
        <v>0.33333333333333298</v>
      </c>
      <c r="AI723" s="16"/>
      <c r="AJ723" s="16">
        <v>0.71641791044776104</v>
      </c>
      <c r="AK723" s="16">
        <v>0.706666666666667</v>
      </c>
      <c r="AL723" s="16">
        <v>0.75438596491228105</v>
      </c>
      <c r="AM723" s="16">
        <v>0.67391304347826098</v>
      </c>
      <c r="AN723" s="16">
        <v>0.65384615384615397</v>
      </c>
      <c r="AO723" s="16"/>
      <c r="AP723" s="16">
        <v>0.70786516853932602</v>
      </c>
      <c r="AQ723" s="16">
        <v>0.75806451612903203</v>
      </c>
      <c r="AR723" s="16">
        <v>0.76190476190476197</v>
      </c>
      <c r="AS723" s="16"/>
      <c r="AT723" s="16">
        <v>0.71317829457364301</v>
      </c>
      <c r="AU723" s="16">
        <v>0.76948051948051899</v>
      </c>
      <c r="AV723" s="16">
        <v>0.56818181818181801</v>
      </c>
      <c r="AW723" s="16">
        <v>0.4</v>
      </c>
      <c r="AX723" s="16"/>
      <c r="AY723" s="16">
        <v>0.57142857142857095</v>
      </c>
      <c r="AZ723" s="16">
        <v>0.73390557939914203</v>
      </c>
      <c r="BA723" s="16"/>
      <c r="BB723" s="16">
        <v>0.628571428571429</v>
      </c>
      <c r="BC723" s="16">
        <v>0.77500000000000002</v>
      </c>
      <c r="BD723" s="16">
        <v>0.74294670846394995</v>
      </c>
      <c r="BE723" s="16">
        <v>0.61194029850746301</v>
      </c>
      <c r="BF723" s="16"/>
      <c r="BG723" s="16">
        <v>0.66129032258064502</v>
      </c>
      <c r="BH723" s="16">
        <v>0.72803347280334696</v>
      </c>
      <c r="BI723" s="16">
        <v>0.70068027210884398</v>
      </c>
      <c r="BJ723" s="16">
        <v>0.78260869565217395</v>
      </c>
      <c r="BK723" s="16">
        <v>0.92592592592592604</v>
      </c>
      <c r="BL723" s="16">
        <v>0.33333333333333298</v>
      </c>
    </row>
    <row r="724" spans="2:64" x14ac:dyDescent="0.35">
      <c r="B724" t="s">
        <v>237</v>
      </c>
      <c r="C724" s="16">
        <v>-0.640718562874252</v>
      </c>
      <c r="D724" s="16">
        <v>-7.4074074074074098E-2</v>
      </c>
      <c r="E724" s="16">
        <v>-0.44262295081967201</v>
      </c>
      <c r="F724" s="16">
        <v>-0.61702127659574502</v>
      </c>
      <c r="G724" s="16">
        <v>-0.69753086419753096</v>
      </c>
      <c r="H724" s="16">
        <v>-0.77070063694267499</v>
      </c>
      <c r="I724" s="16"/>
      <c r="J724" s="16">
        <v>-0.66431095406360396</v>
      </c>
      <c r="K724" s="16">
        <v>-0.60829493087557596</v>
      </c>
      <c r="L724" s="16"/>
      <c r="M724" s="16">
        <v>-0.64214046822742499</v>
      </c>
      <c r="N724" s="16">
        <v>-0.66666666666666696</v>
      </c>
      <c r="O724" s="16">
        <v>-0.61016949152542399</v>
      </c>
      <c r="P724" s="16">
        <v>-0.6</v>
      </c>
      <c r="Q724" s="16"/>
      <c r="R724" s="16">
        <v>-0.51219512195121997</v>
      </c>
      <c r="S724" s="16">
        <v>-0.6875</v>
      </c>
      <c r="T724" s="16">
        <v>-0.82781456953642396</v>
      </c>
      <c r="U724" s="16">
        <v>-0.625</v>
      </c>
      <c r="V724" s="16"/>
      <c r="W724" s="16">
        <v>-0.40845070422535201</v>
      </c>
      <c r="X724" s="16">
        <v>-0.76041666666666696</v>
      </c>
      <c r="Y724" s="16">
        <v>-0.67307692307692302</v>
      </c>
      <c r="Z724" s="16">
        <v>-0.82608695652173902</v>
      </c>
      <c r="AA724" s="16">
        <v>-0.51428571428571401</v>
      </c>
      <c r="AB724" s="16">
        <v>-0.59183673469387799</v>
      </c>
      <c r="AC724" s="16">
        <v>-0.65306122448979598</v>
      </c>
      <c r="AD724" s="16">
        <v>-0.72222222222222199</v>
      </c>
      <c r="AE724" s="16">
        <v>-0.73529411764705899</v>
      </c>
      <c r="AF724" s="16">
        <v>-0.53571428571428603</v>
      </c>
      <c r="AG724" s="16">
        <v>-0.65</v>
      </c>
      <c r="AH724" s="16">
        <v>-0.33333333333333298</v>
      </c>
      <c r="AI724" s="16"/>
      <c r="AJ724" s="16">
        <v>-0.64179104477611904</v>
      </c>
      <c r="AK724" s="16">
        <v>-0.62666666666666704</v>
      </c>
      <c r="AL724" s="16">
        <v>-0.69005847953216404</v>
      </c>
      <c r="AM724" s="16">
        <v>-0.54347826086956497</v>
      </c>
      <c r="AN724" s="16">
        <v>-0.57692307692307698</v>
      </c>
      <c r="AO724" s="16"/>
      <c r="AP724" s="16">
        <v>-0.63202247191011196</v>
      </c>
      <c r="AQ724" s="16">
        <v>-0.66129032258064502</v>
      </c>
      <c r="AR724" s="16">
        <v>-0.66666666666666696</v>
      </c>
      <c r="AS724" s="16"/>
      <c r="AT724" s="16">
        <v>-0.612403100775194</v>
      </c>
      <c r="AU724" s="16">
        <v>-0.71428571428571397</v>
      </c>
      <c r="AV724" s="16">
        <v>-0.34090909090909099</v>
      </c>
      <c r="AW724" s="16">
        <v>-0.35</v>
      </c>
      <c r="AX724" s="16"/>
      <c r="AY724" s="16">
        <v>-0.34285714285714303</v>
      </c>
      <c r="AZ724" s="16">
        <v>-0.66309012875536499</v>
      </c>
      <c r="BA724" s="16"/>
      <c r="BB724" s="16">
        <v>-0.42857142857142899</v>
      </c>
      <c r="BC724" s="16">
        <v>-0.67500000000000004</v>
      </c>
      <c r="BD724" s="16">
        <v>-0.66457680250783702</v>
      </c>
      <c r="BE724" s="16">
        <v>-0.59701492537313405</v>
      </c>
      <c r="BF724" s="16"/>
      <c r="BG724" s="16">
        <v>-0.54838709677419395</v>
      </c>
      <c r="BH724" s="16">
        <v>-0.64435146443514602</v>
      </c>
      <c r="BI724" s="16">
        <v>-0.61904761904761896</v>
      </c>
      <c r="BJ724" s="16">
        <v>-0.69565217391304301</v>
      </c>
      <c r="BK724" s="16">
        <v>-0.92592592592592604</v>
      </c>
      <c r="BL724" s="16">
        <v>-0.33333333333333298</v>
      </c>
    </row>
    <row r="725" spans="2:64"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c r="BJ725" s="16"/>
      <c r="BK725" s="16"/>
      <c r="BL725" s="16"/>
    </row>
    <row r="726" spans="2:64" x14ac:dyDescent="0.35">
      <c r="B726" s="5" t="s">
        <v>415</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c r="BJ726" s="16"/>
      <c r="BK726" s="16"/>
      <c r="BL726" s="16"/>
    </row>
    <row r="727" spans="2:64" x14ac:dyDescent="0.35">
      <c r="B727" s="23" t="s">
        <v>410</v>
      </c>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c r="BI727" s="16"/>
      <c r="BJ727" s="16"/>
      <c r="BK727" s="16"/>
      <c r="BL727" s="16"/>
    </row>
    <row r="728" spans="2:64" x14ac:dyDescent="0.35">
      <c r="B728" t="s">
        <v>402</v>
      </c>
      <c r="C728" s="16">
        <v>0.106194690265487</v>
      </c>
      <c r="D728" s="16">
        <v>0.25</v>
      </c>
      <c r="E728" s="16">
        <v>0.217391304347826</v>
      </c>
      <c r="F728" s="16">
        <v>0.11764705882352899</v>
      </c>
      <c r="G728" s="16">
        <v>0</v>
      </c>
      <c r="H728" s="16">
        <v>5.7142857142857099E-2</v>
      </c>
      <c r="I728" s="16"/>
      <c r="J728" s="16">
        <v>7.69230769230769E-2</v>
      </c>
      <c r="K728" s="16">
        <v>0.14893617021276601</v>
      </c>
      <c r="L728" s="16"/>
      <c r="M728" s="16">
        <v>8.9552238805970102E-2</v>
      </c>
      <c r="N728" s="16">
        <v>4.5454545454545497E-2</v>
      </c>
      <c r="O728" s="16">
        <v>7.1428571428571397E-2</v>
      </c>
      <c r="P728" s="16">
        <v>0.44444444444444398</v>
      </c>
      <c r="Q728" s="16"/>
      <c r="R728" s="16">
        <v>0.16129032258064499</v>
      </c>
      <c r="S728" s="16">
        <v>5.2631578947368397E-2</v>
      </c>
      <c r="T728" s="16">
        <v>0</v>
      </c>
      <c r="U728" s="16">
        <v>0.33333333333333298</v>
      </c>
      <c r="V728" s="16"/>
      <c r="W728" s="16">
        <v>7.1428571428571397E-2</v>
      </c>
      <c r="X728" s="16">
        <v>0.11111111111111099</v>
      </c>
      <c r="Y728" s="16">
        <v>0.2</v>
      </c>
      <c r="Z728" s="16">
        <v>0</v>
      </c>
      <c r="AA728" s="16">
        <v>0.2</v>
      </c>
      <c r="AB728" s="16">
        <v>0</v>
      </c>
      <c r="AC728" s="16">
        <v>0.28571428571428598</v>
      </c>
      <c r="AD728" s="16">
        <v>0</v>
      </c>
      <c r="AE728" s="16">
        <v>0</v>
      </c>
      <c r="AF728" s="16">
        <v>0</v>
      </c>
      <c r="AG728" s="16">
        <v>0.25</v>
      </c>
      <c r="AH728" s="16" t="s">
        <v>80</v>
      </c>
      <c r="AI728" s="16"/>
      <c r="AJ728" s="16">
        <v>0</v>
      </c>
      <c r="AK728" s="16">
        <v>0.105263157894737</v>
      </c>
      <c r="AL728" s="16">
        <v>9.5238095238095205E-2</v>
      </c>
      <c r="AM728" s="16">
        <v>0.115384615384615</v>
      </c>
      <c r="AN728" s="16">
        <v>0.5</v>
      </c>
      <c r="AO728" s="16"/>
      <c r="AP728" s="16">
        <v>0.109756097560976</v>
      </c>
      <c r="AQ728" s="16">
        <v>0.10344827586206901</v>
      </c>
      <c r="AR728" s="16">
        <v>0</v>
      </c>
      <c r="AS728" s="16"/>
      <c r="AT728" s="16">
        <v>0.12121212121212099</v>
      </c>
      <c r="AU728" s="16">
        <v>8.6206896551724102E-2</v>
      </c>
      <c r="AV728" s="16">
        <v>0.230769230769231</v>
      </c>
      <c r="AW728" s="16">
        <v>0</v>
      </c>
      <c r="AX728" s="16"/>
      <c r="AY728" s="16">
        <v>0.33333333333333298</v>
      </c>
      <c r="AZ728" s="16">
        <v>8.6538461538461495E-2</v>
      </c>
      <c r="BA728" s="16"/>
      <c r="BB728" s="16">
        <v>0.28571428571428598</v>
      </c>
      <c r="BC728" s="16">
        <v>0.105263157894737</v>
      </c>
      <c r="BD728" s="16">
        <v>6.8965517241379296E-2</v>
      </c>
      <c r="BE728" s="16">
        <v>9.0909090909090898E-2</v>
      </c>
      <c r="BF728" s="16"/>
      <c r="BG728" s="16">
        <v>0.11111111111111099</v>
      </c>
      <c r="BH728" s="16">
        <v>0.116666666666667</v>
      </c>
      <c r="BI728" s="16">
        <v>0.11111111111111099</v>
      </c>
      <c r="BJ728" s="16">
        <v>0.125</v>
      </c>
      <c r="BK728" s="16">
        <v>0</v>
      </c>
      <c r="BL728" s="16">
        <v>0</v>
      </c>
    </row>
    <row r="729" spans="2:64" x14ac:dyDescent="0.35">
      <c r="B729" t="s">
        <v>403</v>
      </c>
      <c r="C729" s="16">
        <v>0.16814159292035399</v>
      </c>
      <c r="D729" s="16">
        <v>0.25</v>
      </c>
      <c r="E729" s="16">
        <v>0.26086956521739102</v>
      </c>
      <c r="F729" s="16">
        <v>0.23529411764705899</v>
      </c>
      <c r="G729" s="16">
        <v>0.19230769230769201</v>
      </c>
      <c r="H729" s="16">
        <v>2.8571428571428598E-2</v>
      </c>
      <c r="I729" s="16"/>
      <c r="J729" s="16">
        <v>0.18461538461538499</v>
      </c>
      <c r="K729" s="16">
        <v>0.14893617021276601</v>
      </c>
      <c r="L729" s="16"/>
      <c r="M729" s="16">
        <v>0.22388059701492499</v>
      </c>
      <c r="N729" s="16">
        <v>4.5454545454545497E-2</v>
      </c>
      <c r="O729" s="16">
        <v>0.214285714285714</v>
      </c>
      <c r="P729" s="16">
        <v>0</v>
      </c>
      <c r="Q729" s="16"/>
      <c r="R729" s="16">
        <v>0.19354838709677399</v>
      </c>
      <c r="S729" s="16">
        <v>0.21052631578947401</v>
      </c>
      <c r="T729" s="16">
        <v>6.8965517241379296E-2</v>
      </c>
      <c r="U729" s="16">
        <v>0.33333333333333298</v>
      </c>
      <c r="V729" s="16"/>
      <c r="W729" s="16">
        <v>0.46428571428571402</v>
      </c>
      <c r="X729" s="16">
        <v>5.5555555555555601E-2</v>
      </c>
      <c r="Y729" s="16">
        <v>0</v>
      </c>
      <c r="Z729" s="16">
        <v>0</v>
      </c>
      <c r="AA729" s="16">
        <v>0.1</v>
      </c>
      <c r="AB729" s="16">
        <v>0.22222222222222199</v>
      </c>
      <c r="AC729" s="16">
        <v>0</v>
      </c>
      <c r="AD729" s="16">
        <v>0.5</v>
      </c>
      <c r="AE729" s="16">
        <v>0</v>
      </c>
      <c r="AF729" s="16">
        <v>0</v>
      </c>
      <c r="AG729" s="16">
        <v>0</v>
      </c>
      <c r="AH729" s="16" t="s">
        <v>80</v>
      </c>
      <c r="AI729" s="16"/>
      <c r="AJ729" s="16">
        <v>0.14285714285714299</v>
      </c>
      <c r="AK729" s="16">
        <v>0</v>
      </c>
      <c r="AL729" s="16">
        <v>0.14285714285714299</v>
      </c>
      <c r="AM729" s="16">
        <v>0.230769230769231</v>
      </c>
      <c r="AN729" s="16">
        <v>0.5</v>
      </c>
      <c r="AO729" s="16"/>
      <c r="AP729" s="16">
        <v>0.15853658536585399</v>
      </c>
      <c r="AQ729" s="16">
        <v>0.17241379310344801</v>
      </c>
      <c r="AR729" s="16">
        <v>0.5</v>
      </c>
      <c r="AS729" s="16"/>
      <c r="AT729" s="16">
        <v>0.21212121212121199</v>
      </c>
      <c r="AU729" s="16">
        <v>0.15517241379310301</v>
      </c>
      <c r="AV729" s="16">
        <v>0.15384615384615399</v>
      </c>
      <c r="AW729" s="16">
        <v>0.11111111111111099</v>
      </c>
      <c r="AX729" s="16"/>
      <c r="AY729" s="16">
        <v>0.33333333333333298</v>
      </c>
      <c r="AZ729" s="16">
        <v>0.15384615384615399</v>
      </c>
      <c r="BA729" s="16"/>
      <c r="BB729" s="16">
        <v>0.28571428571428598</v>
      </c>
      <c r="BC729" s="16">
        <v>0.105263157894737</v>
      </c>
      <c r="BD729" s="16">
        <v>0.17241379310344801</v>
      </c>
      <c r="BE729" s="16">
        <v>0.13636363636363599</v>
      </c>
      <c r="BF729" s="16"/>
      <c r="BG729" s="16">
        <v>0.22222222222222199</v>
      </c>
      <c r="BH729" s="16">
        <v>0.15</v>
      </c>
      <c r="BI729" s="16">
        <v>0.25925925925925902</v>
      </c>
      <c r="BJ729" s="16">
        <v>0.125</v>
      </c>
      <c r="BK729" s="16">
        <v>0</v>
      </c>
      <c r="BL729" s="16">
        <v>0</v>
      </c>
    </row>
    <row r="730" spans="2:64" x14ac:dyDescent="0.35">
      <c r="B730" t="s">
        <v>404</v>
      </c>
      <c r="C730" s="16">
        <v>0.17699115044247801</v>
      </c>
      <c r="D730" s="16">
        <v>0.25</v>
      </c>
      <c r="E730" s="16">
        <v>0.217391304347826</v>
      </c>
      <c r="F730" s="16">
        <v>5.8823529411764698E-2</v>
      </c>
      <c r="G730" s="16">
        <v>0.230769230769231</v>
      </c>
      <c r="H730" s="16">
        <v>0.14285714285714299</v>
      </c>
      <c r="I730" s="16"/>
      <c r="J730" s="16">
        <v>0.18461538461538499</v>
      </c>
      <c r="K730" s="16">
        <v>0.170212765957447</v>
      </c>
      <c r="L730" s="16"/>
      <c r="M730" s="16">
        <v>0.14925373134328401</v>
      </c>
      <c r="N730" s="16">
        <v>0.18181818181818199</v>
      </c>
      <c r="O730" s="16">
        <v>0.214285714285714</v>
      </c>
      <c r="P730" s="16">
        <v>0.33333333333333298</v>
      </c>
      <c r="Q730" s="16"/>
      <c r="R730" s="16">
        <v>0.14516129032258099</v>
      </c>
      <c r="S730" s="16">
        <v>0.36842105263157898</v>
      </c>
      <c r="T730" s="16">
        <v>0.13793103448275901</v>
      </c>
      <c r="U730" s="16">
        <v>0</v>
      </c>
      <c r="V730" s="16"/>
      <c r="W730" s="16">
        <v>0.107142857142857</v>
      </c>
      <c r="X730" s="16">
        <v>0.27777777777777801</v>
      </c>
      <c r="Y730" s="16">
        <v>0.2</v>
      </c>
      <c r="Z730" s="16">
        <v>0.125</v>
      </c>
      <c r="AA730" s="16">
        <v>0.4</v>
      </c>
      <c r="AB730" s="16">
        <v>0.11111111111111099</v>
      </c>
      <c r="AC730" s="16">
        <v>0</v>
      </c>
      <c r="AD730" s="16">
        <v>0</v>
      </c>
      <c r="AE730" s="16">
        <v>0.33333333333333298</v>
      </c>
      <c r="AF730" s="16">
        <v>0.14285714285714299</v>
      </c>
      <c r="AG730" s="16">
        <v>0.25</v>
      </c>
      <c r="AH730" s="16" t="s">
        <v>80</v>
      </c>
      <c r="AI730" s="16"/>
      <c r="AJ730" s="16">
        <v>0.42857142857142899</v>
      </c>
      <c r="AK730" s="16">
        <v>0.21052631578947401</v>
      </c>
      <c r="AL730" s="16">
        <v>0.14285714285714299</v>
      </c>
      <c r="AM730" s="16">
        <v>0.15384615384615399</v>
      </c>
      <c r="AN730" s="16">
        <v>0</v>
      </c>
      <c r="AO730" s="16"/>
      <c r="AP730" s="16">
        <v>0.18292682926829301</v>
      </c>
      <c r="AQ730" s="16">
        <v>0.17241379310344801</v>
      </c>
      <c r="AR730" s="16">
        <v>0</v>
      </c>
      <c r="AS730" s="16"/>
      <c r="AT730" s="16">
        <v>0.21212121212121199</v>
      </c>
      <c r="AU730" s="16">
        <v>0.12068965517241401</v>
      </c>
      <c r="AV730" s="16">
        <v>0.230769230769231</v>
      </c>
      <c r="AW730" s="16">
        <v>0.33333333333333298</v>
      </c>
      <c r="AX730" s="16"/>
      <c r="AY730" s="16">
        <v>0</v>
      </c>
      <c r="AZ730" s="16">
        <v>0.19230769230769201</v>
      </c>
      <c r="BA730" s="16"/>
      <c r="BB730" s="16">
        <v>0.14285714285714299</v>
      </c>
      <c r="BC730" s="16">
        <v>0.21052631578947401</v>
      </c>
      <c r="BD730" s="16">
        <v>0.15517241379310301</v>
      </c>
      <c r="BE730" s="16">
        <v>0.22727272727272699</v>
      </c>
      <c r="BF730" s="16"/>
      <c r="BG730" s="16">
        <v>0.11111111111111099</v>
      </c>
      <c r="BH730" s="16">
        <v>0.16666666666666699</v>
      </c>
      <c r="BI730" s="16">
        <v>0.25925925925925902</v>
      </c>
      <c r="BJ730" s="16">
        <v>0.25</v>
      </c>
      <c r="BK730" s="16">
        <v>0</v>
      </c>
      <c r="BL730" s="16">
        <v>0</v>
      </c>
    </row>
    <row r="731" spans="2:64" x14ac:dyDescent="0.35">
      <c r="B731" t="s">
        <v>405</v>
      </c>
      <c r="C731" s="16">
        <v>0.123893805309735</v>
      </c>
      <c r="D731" s="16">
        <v>8.3333333333333301E-2</v>
      </c>
      <c r="E731" s="16">
        <v>8.6956521739130405E-2</v>
      </c>
      <c r="F731" s="16">
        <v>0.23529411764705899</v>
      </c>
      <c r="G731" s="16">
        <v>3.8461538461538498E-2</v>
      </c>
      <c r="H731" s="16">
        <v>0.17142857142857101</v>
      </c>
      <c r="I731" s="16"/>
      <c r="J731" s="16">
        <v>0.16923076923076899</v>
      </c>
      <c r="K731" s="16">
        <v>6.3829787234042507E-2</v>
      </c>
      <c r="L731" s="16"/>
      <c r="M731" s="16">
        <v>0.134328358208955</v>
      </c>
      <c r="N731" s="16">
        <v>0.18181818181818199</v>
      </c>
      <c r="O731" s="16">
        <v>0</v>
      </c>
      <c r="P731" s="16">
        <v>0.11111111111111099</v>
      </c>
      <c r="Q731" s="16"/>
      <c r="R731" s="16">
        <v>0.16129032258064499</v>
      </c>
      <c r="S731" s="16">
        <v>5.2631578947368397E-2</v>
      </c>
      <c r="T731" s="16">
        <v>0.10344827586206901</v>
      </c>
      <c r="U731" s="16">
        <v>0</v>
      </c>
      <c r="V731" s="16"/>
      <c r="W731" s="16">
        <v>0.25</v>
      </c>
      <c r="X731" s="16">
        <v>5.5555555555555601E-2</v>
      </c>
      <c r="Y731" s="16">
        <v>0</v>
      </c>
      <c r="Z731" s="16">
        <v>0.125</v>
      </c>
      <c r="AA731" s="16">
        <v>0</v>
      </c>
      <c r="AB731" s="16">
        <v>0.22222222222222199</v>
      </c>
      <c r="AC731" s="16">
        <v>0.14285714285714299</v>
      </c>
      <c r="AD731" s="16">
        <v>0</v>
      </c>
      <c r="AE731" s="16">
        <v>0</v>
      </c>
      <c r="AF731" s="16">
        <v>0.28571428571428598</v>
      </c>
      <c r="AG731" s="16">
        <v>0</v>
      </c>
      <c r="AH731" s="16" t="s">
        <v>80</v>
      </c>
      <c r="AI731" s="16"/>
      <c r="AJ731" s="16">
        <v>0</v>
      </c>
      <c r="AK731" s="16">
        <v>0.21052631578947401</v>
      </c>
      <c r="AL731" s="16">
        <v>0.14285714285714299</v>
      </c>
      <c r="AM731" s="16">
        <v>0.115384615384615</v>
      </c>
      <c r="AN731" s="16">
        <v>0</v>
      </c>
      <c r="AO731" s="16"/>
      <c r="AP731" s="16">
        <v>0.109756097560976</v>
      </c>
      <c r="AQ731" s="16">
        <v>0.17241379310344801</v>
      </c>
      <c r="AR731" s="16">
        <v>0</v>
      </c>
      <c r="AS731" s="16"/>
      <c r="AT731" s="16">
        <v>0.21212121212121199</v>
      </c>
      <c r="AU731" s="16">
        <v>8.6206896551724102E-2</v>
      </c>
      <c r="AV731" s="16">
        <v>7.69230769230769E-2</v>
      </c>
      <c r="AW731" s="16">
        <v>0.11111111111111099</v>
      </c>
      <c r="AX731" s="16"/>
      <c r="AY731" s="16">
        <v>0</v>
      </c>
      <c r="AZ731" s="16">
        <v>0.134615384615385</v>
      </c>
      <c r="BA731" s="16"/>
      <c r="BB731" s="16">
        <v>0.14285714285714299</v>
      </c>
      <c r="BC731" s="16">
        <v>0.21052631578947401</v>
      </c>
      <c r="BD731" s="16">
        <v>0.10344827586206901</v>
      </c>
      <c r="BE731" s="16">
        <v>9.0909090909090898E-2</v>
      </c>
      <c r="BF731" s="16"/>
      <c r="BG731" s="16">
        <v>0</v>
      </c>
      <c r="BH731" s="16">
        <v>0.16666666666666699</v>
      </c>
      <c r="BI731" s="16">
        <v>0.11111111111111099</v>
      </c>
      <c r="BJ731" s="16">
        <v>0.125</v>
      </c>
      <c r="BK731" s="16">
        <v>0</v>
      </c>
      <c r="BL731" s="16">
        <v>0</v>
      </c>
    </row>
    <row r="732" spans="2:64" x14ac:dyDescent="0.35">
      <c r="B732" t="s">
        <v>406</v>
      </c>
      <c r="C732" s="16">
        <v>0.28318584070796499</v>
      </c>
      <c r="D732" s="16">
        <v>8.3333333333333301E-2</v>
      </c>
      <c r="E732" s="16">
        <v>0.173913043478261</v>
      </c>
      <c r="F732" s="16">
        <v>0.17647058823529399</v>
      </c>
      <c r="G732" s="16">
        <v>0.38461538461538503</v>
      </c>
      <c r="H732" s="16">
        <v>0.4</v>
      </c>
      <c r="I732" s="16"/>
      <c r="J732" s="16">
        <v>0.246153846153846</v>
      </c>
      <c r="K732" s="16">
        <v>0.340425531914894</v>
      </c>
      <c r="L732" s="16"/>
      <c r="M732" s="16">
        <v>0.28358208955223901</v>
      </c>
      <c r="N732" s="16">
        <v>0.36363636363636398</v>
      </c>
      <c r="O732" s="16">
        <v>0.214285714285714</v>
      </c>
      <c r="P732" s="16">
        <v>0.11111111111111099</v>
      </c>
      <c r="Q732" s="16"/>
      <c r="R732" s="16">
        <v>0.225806451612903</v>
      </c>
      <c r="S732" s="16">
        <v>0.157894736842105</v>
      </c>
      <c r="T732" s="16">
        <v>0.48275862068965503</v>
      </c>
      <c r="U732" s="16">
        <v>0.33333333333333298</v>
      </c>
      <c r="V732" s="16"/>
      <c r="W732" s="16">
        <v>7.1428571428571397E-2</v>
      </c>
      <c r="X732" s="16">
        <v>0.44444444444444398</v>
      </c>
      <c r="Y732" s="16">
        <v>0.4</v>
      </c>
      <c r="Z732" s="16">
        <v>0.75</v>
      </c>
      <c r="AA732" s="16">
        <v>0.1</v>
      </c>
      <c r="AB732" s="16">
        <v>0.22222222222222199</v>
      </c>
      <c r="AC732" s="16">
        <v>0.42857142857142899</v>
      </c>
      <c r="AD732" s="16">
        <v>0.25</v>
      </c>
      <c r="AE732" s="16">
        <v>0.33333333333333298</v>
      </c>
      <c r="AF732" s="16">
        <v>0.14285714285714299</v>
      </c>
      <c r="AG732" s="16">
        <v>0.25</v>
      </c>
      <c r="AH732" s="16" t="s">
        <v>80</v>
      </c>
      <c r="AI732" s="16"/>
      <c r="AJ732" s="16">
        <v>0.28571428571428598</v>
      </c>
      <c r="AK732" s="16">
        <v>0.26315789473684198</v>
      </c>
      <c r="AL732" s="16">
        <v>0.35714285714285698</v>
      </c>
      <c r="AM732" s="16">
        <v>0.230769230769231</v>
      </c>
      <c r="AN732" s="16">
        <v>0</v>
      </c>
      <c r="AO732" s="16"/>
      <c r="AP732" s="16">
        <v>0.26829268292682901</v>
      </c>
      <c r="AQ732" s="16">
        <v>0.31034482758620702</v>
      </c>
      <c r="AR732" s="16">
        <v>0.5</v>
      </c>
      <c r="AS732" s="16"/>
      <c r="AT732" s="16">
        <v>0.18181818181818199</v>
      </c>
      <c r="AU732" s="16">
        <v>0.39655172413793099</v>
      </c>
      <c r="AV732" s="16">
        <v>0.15384615384615399</v>
      </c>
      <c r="AW732" s="16">
        <v>0.11111111111111099</v>
      </c>
      <c r="AX732" s="16"/>
      <c r="AY732" s="16">
        <v>0.11111111111111099</v>
      </c>
      <c r="AZ732" s="16">
        <v>0.29807692307692302</v>
      </c>
      <c r="BA732" s="16"/>
      <c r="BB732" s="16">
        <v>0.14285714285714299</v>
      </c>
      <c r="BC732" s="16">
        <v>0.26315789473684198</v>
      </c>
      <c r="BD732" s="16">
        <v>0.34482758620689702</v>
      </c>
      <c r="BE732" s="16">
        <v>0.22727272727272699</v>
      </c>
      <c r="BF732" s="16"/>
      <c r="BG732" s="16">
        <v>0.22222222222222199</v>
      </c>
      <c r="BH732" s="16">
        <v>0.33333333333333298</v>
      </c>
      <c r="BI732" s="16">
        <v>7.4074074074074098E-2</v>
      </c>
      <c r="BJ732" s="16">
        <v>0.25</v>
      </c>
      <c r="BK732" s="16">
        <v>0.71428571428571397</v>
      </c>
      <c r="BL732" s="16">
        <v>0.5</v>
      </c>
    </row>
    <row r="733" spans="2:64" x14ac:dyDescent="0.35">
      <c r="B733" t="s">
        <v>61</v>
      </c>
      <c r="C733" s="16">
        <v>0.14159292035398199</v>
      </c>
      <c r="D733" s="16">
        <v>8.3333333333333301E-2</v>
      </c>
      <c r="E733" s="16">
        <v>4.3478260869565202E-2</v>
      </c>
      <c r="F733" s="16">
        <v>0.17647058823529399</v>
      </c>
      <c r="G733" s="16">
        <v>0.15384615384615399</v>
      </c>
      <c r="H733" s="16">
        <v>0.2</v>
      </c>
      <c r="I733" s="16"/>
      <c r="J733" s="16">
        <v>0.138461538461538</v>
      </c>
      <c r="K733" s="16">
        <v>0.12765957446808501</v>
      </c>
      <c r="L733" s="16"/>
      <c r="M733" s="16">
        <v>0.119402985074627</v>
      </c>
      <c r="N733" s="16">
        <v>0.18181818181818199</v>
      </c>
      <c r="O733" s="16">
        <v>0.28571428571428598</v>
      </c>
      <c r="P733" s="16">
        <v>0</v>
      </c>
      <c r="Q733" s="16"/>
      <c r="R733" s="16">
        <v>0.112903225806452</v>
      </c>
      <c r="S733" s="16">
        <v>0.157894736842105</v>
      </c>
      <c r="T733" s="16">
        <v>0.20689655172413801</v>
      </c>
      <c r="U733" s="16">
        <v>0</v>
      </c>
      <c r="V733" s="16"/>
      <c r="W733" s="16">
        <v>3.5714285714285698E-2</v>
      </c>
      <c r="X733" s="16">
        <v>5.5555555555555601E-2</v>
      </c>
      <c r="Y733" s="16">
        <v>0.2</v>
      </c>
      <c r="Z733" s="16">
        <v>0</v>
      </c>
      <c r="AA733" s="16">
        <v>0.2</v>
      </c>
      <c r="AB733" s="16">
        <v>0.22222222222222199</v>
      </c>
      <c r="AC733" s="16">
        <v>0.14285714285714299</v>
      </c>
      <c r="AD733" s="16">
        <v>0.25</v>
      </c>
      <c r="AE733" s="16">
        <v>0.33333333333333298</v>
      </c>
      <c r="AF733" s="16">
        <v>0.42857142857142899</v>
      </c>
      <c r="AG733" s="16">
        <v>0.25</v>
      </c>
      <c r="AH733" s="16" t="s">
        <v>80</v>
      </c>
      <c r="AI733" s="16"/>
      <c r="AJ733" s="16">
        <v>0.14285714285714299</v>
      </c>
      <c r="AK733" s="16">
        <v>0.21052631578947401</v>
      </c>
      <c r="AL733" s="16">
        <v>0.119047619047619</v>
      </c>
      <c r="AM733" s="16">
        <v>0.15384615384615399</v>
      </c>
      <c r="AN733" s="16">
        <v>0</v>
      </c>
      <c r="AO733" s="16"/>
      <c r="AP733" s="16">
        <v>0.17073170731707299</v>
      </c>
      <c r="AQ733" s="16">
        <v>6.8965517241379296E-2</v>
      </c>
      <c r="AR733" s="16">
        <v>0</v>
      </c>
      <c r="AS733" s="16"/>
      <c r="AT733" s="16">
        <v>6.0606060606060601E-2</v>
      </c>
      <c r="AU733" s="16">
        <v>0.15517241379310301</v>
      </c>
      <c r="AV733" s="16">
        <v>0.15384615384615399</v>
      </c>
      <c r="AW733" s="16">
        <v>0.33333333333333298</v>
      </c>
      <c r="AX733" s="16"/>
      <c r="AY733" s="16">
        <v>0.22222222222222199</v>
      </c>
      <c r="AZ733" s="16">
        <v>0.134615384615385</v>
      </c>
      <c r="BA733" s="16"/>
      <c r="BB733" s="16">
        <v>0</v>
      </c>
      <c r="BC733" s="16">
        <v>0.105263157894737</v>
      </c>
      <c r="BD733" s="16">
        <v>0.15517241379310301</v>
      </c>
      <c r="BE733" s="16">
        <v>0.22727272727272699</v>
      </c>
      <c r="BF733" s="16"/>
      <c r="BG733" s="16">
        <v>0.33333333333333298</v>
      </c>
      <c r="BH733" s="16">
        <v>6.6666666666666693E-2</v>
      </c>
      <c r="BI733" s="16">
        <v>0.18518518518518501</v>
      </c>
      <c r="BJ733" s="16">
        <v>0.125</v>
      </c>
      <c r="BK733" s="16">
        <v>0.28571428571428598</v>
      </c>
      <c r="BL733" s="16">
        <v>0.5</v>
      </c>
    </row>
    <row r="734" spans="2:64" x14ac:dyDescent="0.35">
      <c r="B734" t="s">
        <v>407</v>
      </c>
      <c r="C734" s="16">
        <v>0.27433628318584102</v>
      </c>
      <c r="D734" s="16">
        <v>0.5</v>
      </c>
      <c r="E734" s="16">
        <v>0.47826086956521702</v>
      </c>
      <c r="F734" s="16">
        <v>0.35294117647058798</v>
      </c>
      <c r="G734" s="16">
        <v>0.19230769230769201</v>
      </c>
      <c r="H734" s="16">
        <v>8.5714285714285701E-2</v>
      </c>
      <c r="I734" s="16"/>
      <c r="J734" s="16">
        <v>0.261538461538462</v>
      </c>
      <c r="K734" s="16">
        <v>0.29787234042553201</v>
      </c>
      <c r="L734" s="16"/>
      <c r="M734" s="16">
        <v>0.31343283582089598</v>
      </c>
      <c r="N734" s="16">
        <v>9.0909090909090898E-2</v>
      </c>
      <c r="O734" s="16">
        <v>0.28571428571428598</v>
      </c>
      <c r="P734" s="16">
        <v>0.44444444444444398</v>
      </c>
      <c r="Q734" s="16"/>
      <c r="R734" s="16">
        <v>0.35483870967741898</v>
      </c>
      <c r="S734" s="16">
        <v>0.26315789473684198</v>
      </c>
      <c r="T734" s="16">
        <v>6.8965517241379296E-2</v>
      </c>
      <c r="U734" s="16">
        <v>0.66666666666666696</v>
      </c>
      <c r="V734" s="16"/>
      <c r="W734" s="16">
        <v>0.53571428571428603</v>
      </c>
      <c r="X734" s="16">
        <v>0.16666666666666699</v>
      </c>
      <c r="Y734" s="16">
        <v>0.2</v>
      </c>
      <c r="Z734" s="16">
        <v>0</v>
      </c>
      <c r="AA734" s="16">
        <v>0.3</v>
      </c>
      <c r="AB734" s="16">
        <v>0.22222222222222199</v>
      </c>
      <c r="AC734" s="16">
        <v>0.28571428571428598</v>
      </c>
      <c r="AD734" s="16">
        <v>0.5</v>
      </c>
      <c r="AE734" s="16">
        <v>0</v>
      </c>
      <c r="AF734" s="16">
        <v>0</v>
      </c>
      <c r="AG734" s="16">
        <v>0.25</v>
      </c>
      <c r="AH734" s="16" t="s">
        <v>80</v>
      </c>
      <c r="AI734" s="16"/>
      <c r="AJ734" s="16">
        <v>0.14285714285714299</v>
      </c>
      <c r="AK734" s="16">
        <v>0.105263157894737</v>
      </c>
      <c r="AL734" s="16">
        <v>0.238095238095238</v>
      </c>
      <c r="AM734" s="16">
        <v>0.34615384615384598</v>
      </c>
      <c r="AN734" s="16">
        <v>1</v>
      </c>
      <c r="AO734" s="16"/>
      <c r="AP734" s="16">
        <v>0.26829268292682901</v>
      </c>
      <c r="AQ734" s="16">
        <v>0.27586206896551702</v>
      </c>
      <c r="AR734" s="16">
        <v>0.5</v>
      </c>
      <c r="AS734" s="16"/>
      <c r="AT734" s="16">
        <v>0.33333333333333298</v>
      </c>
      <c r="AU734" s="16">
        <v>0.24137931034482801</v>
      </c>
      <c r="AV734" s="16">
        <v>0.38461538461538503</v>
      </c>
      <c r="AW734" s="16">
        <v>0.11111111111111099</v>
      </c>
      <c r="AX734" s="16"/>
      <c r="AY734" s="16">
        <v>0.66666666666666696</v>
      </c>
      <c r="AZ734" s="16">
        <v>0.240384615384615</v>
      </c>
      <c r="BA734" s="16"/>
      <c r="BB734" s="16">
        <v>0.57142857142857095</v>
      </c>
      <c r="BC734" s="16">
        <v>0.21052631578947401</v>
      </c>
      <c r="BD734" s="16">
        <v>0.24137931034482801</v>
      </c>
      <c r="BE734" s="16">
        <v>0.22727272727272699</v>
      </c>
      <c r="BF734" s="16"/>
      <c r="BG734" s="16">
        <v>0.33333333333333298</v>
      </c>
      <c r="BH734" s="16">
        <v>0.266666666666667</v>
      </c>
      <c r="BI734" s="16">
        <v>0.37037037037037002</v>
      </c>
      <c r="BJ734" s="16">
        <v>0.25</v>
      </c>
      <c r="BK734" s="16">
        <v>0</v>
      </c>
      <c r="BL734" s="16">
        <v>0</v>
      </c>
    </row>
    <row r="735" spans="2:64" x14ac:dyDescent="0.35">
      <c r="B735" t="s">
        <v>408</v>
      </c>
      <c r="C735" s="16">
        <v>0.40707964601769903</v>
      </c>
      <c r="D735" s="16">
        <v>0.16666666666666699</v>
      </c>
      <c r="E735" s="16">
        <v>0.26086956521739102</v>
      </c>
      <c r="F735" s="16">
        <v>0.41176470588235298</v>
      </c>
      <c r="G735" s="16">
        <v>0.42307692307692302</v>
      </c>
      <c r="H735" s="16">
        <v>0.57142857142857095</v>
      </c>
      <c r="I735" s="16"/>
      <c r="J735" s="16">
        <v>0.41538461538461502</v>
      </c>
      <c r="K735" s="16">
        <v>0.40425531914893598</v>
      </c>
      <c r="L735" s="16"/>
      <c r="M735" s="16">
        <v>0.41791044776119401</v>
      </c>
      <c r="N735" s="16">
        <v>0.54545454545454497</v>
      </c>
      <c r="O735" s="16">
        <v>0.214285714285714</v>
      </c>
      <c r="P735" s="16">
        <v>0.22222222222222199</v>
      </c>
      <c r="Q735" s="16"/>
      <c r="R735" s="16">
        <v>0.38709677419354799</v>
      </c>
      <c r="S735" s="16">
        <v>0.21052631578947401</v>
      </c>
      <c r="T735" s="16">
        <v>0.58620689655172398</v>
      </c>
      <c r="U735" s="16">
        <v>0.33333333333333298</v>
      </c>
      <c r="V735" s="16"/>
      <c r="W735" s="16">
        <v>0.32142857142857101</v>
      </c>
      <c r="X735" s="16">
        <v>0.5</v>
      </c>
      <c r="Y735" s="16">
        <v>0.4</v>
      </c>
      <c r="Z735" s="16">
        <v>0.875</v>
      </c>
      <c r="AA735" s="16">
        <v>0.1</v>
      </c>
      <c r="AB735" s="16">
        <v>0.44444444444444398</v>
      </c>
      <c r="AC735" s="16">
        <v>0.57142857142857095</v>
      </c>
      <c r="AD735" s="16">
        <v>0.25</v>
      </c>
      <c r="AE735" s="16">
        <v>0.33333333333333298</v>
      </c>
      <c r="AF735" s="16">
        <v>0.42857142857142899</v>
      </c>
      <c r="AG735" s="16">
        <v>0.25</v>
      </c>
      <c r="AH735" s="16" t="s">
        <v>80</v>
      </c>
      <c r="AI735" s="16"/>
      <c r="AJ735" s="16">
        <v>0.28571428571428598</v>
      </c>
      <c r="AK735" s="16">
        <v>0.47368421052631599</v>
      </c>
      <c r="AL735" s="16">
        <v>0.5</v>
      </c>
      <c r="AM735" s="16">
        <v>0.34615384615384598</v>
      </c>
      <c r="AN735" s="16">
        <v>0</v>
      </c>
      <c r="AO735" s="16"/>
      <c r="AP735" s="16">
        <v>0.37804878048780499</v>
      </c>
      <c r="AQ735" s="16">
        <v>0.48275862068965503</v>
      </c>
      <c r="AR735" s="16">
        <v>0.5</v>
      </c>
      <c r="AS735" s="16"/>
      <c r="AT735" s="16">
        <v>0.39393939393939398</v>
      </c>
      <c r="AU735" s="16">
        <v>0.48275862068965503</v>
      </c>
      <c r="AV735" s="16">
        <v>0.230769230769231</v>
      </c>
      <c r="AW735" s="16">
        <v>0.22222222222222199</v>
      </c>
      <c r="AX735" s="16"/>
      <c r="AY735" s="16">
        <v>0.11111111111111099</v>
      </c>
      <c r="AZ735" s="16">
        <v>0.43269230769230799</v>
      </c>
      <c r="BA735" s="16"/>
      <c r="BB735" s="16">
        <v>0.28571428571428598</v>
      </c>
      <c r="BC735" s="16">
        <v>0.47368421052631599</v>
      </c>
      <c r="BD735" s="16">
        <v>0.44827586206896602</v>
      </c>
      <c r="BE735" s="16">
        <v>0.31818181818181801</v>
      </c>
      <c r="BF735" s="16"/>
      <c r="BG735" s="16">
        <v>0.22222222222222199</v>
      </c>
      <c r="BH735" s="16">
        <v>0.5</v>
      </c>
      <c r="BI735" s="16">
        <v>0.18518518518518501</v>
      </c>
      <c r="BJ735" s="16">
        <v>0.375</v>
      </c>
      <c r="BK735" s="16">
        <v>0.71428571428571397</v>
      </c>
      <c r="BL735" s="16">
        <v>0.5</v>
      </c>
    </row>
    <row r="736" spans="2:64" x14ac:dyDescent="0.35">
      <c r="B736" t="s">
        <v>237</v>
      </c>
      <c r="C736" s="16">
        <v>-0.132743362831858</v>
      </c>
      <c r="D736" s="16">
        <v>0.33333333333333298</v>
      </c>
      <c r="E736" s="16">
        <v>0.217391304347826</v>
      </c>
      <c r="F736" s="16">
        <v>-5.8823529411764698E-2</v>
      </c>
      <c r="G736" s="16">
        <v>-0.230769230769231</v>
      </c>
      <c r="H736" s="16">
        <v>-0.48571428571428599</v>
      </c>
      <c r="I736" s="16"/>
      <c r="J736" s="16">
        <v>-0.15384615384615399</v>
      </c>
      <c r="K736" s="16">
        <v>-0.10638297872340401</v>
      </c>
      <c r="L736" s="16"/>
      <c r="M736" s="16">
        <v>-0.104477611940298</v>
      </c>
      <c r="N736" s="16">
        <v>-0.45454545454545398</v>
      </c>
      <c r="O736" s="16">
        <v>7.1428571428571397E-2</v>
      </c>
      <c r="P736" s="16">
        <v>0.22222222222222199</v>
      </c>
      <c r="Q736" s="16"/>
      <c r="R736" s="16">
        <v>-3.2258064516128997E-2</v>
      </c>
      <c r="S736" s="16">
        <v>5.2631578947368397E-2</v>
      </c>
      <c r="T736" s="16">
        <v>-0.51724137931034497</v>
      </c>
      <c r="U736" s="16">
        <v>0.33333333333333298</v>
      </c>
      <c r="V736" s="16"/>
      <c r="W736" s="16">
        <v>0.214285714285714</v>
      </c>
      <c r="X736" s="16">
        <v>-0.33333333333333298</v>
      </c>
      <c r="Y736" s="16">
        <v>-0.2</v>
      </c>
      <c r="Z736" s="16">
        <v>-0.875</v>
      </c>
      <c r="AA736" s="16">
        <v>0.2</v>
      </c>
      <c r="AB736" s="16">
        <v>-0.22222222222222199</v>
      </c>
      <c r="AC736" s="16">
        <v>-0.28571428571428598</v>
      </c>
      <c r="AD736" s="16">
        <v>0.25</v>
      </c>
      <c r="AE736" s="16">
        <v>-0.33333333333333298</v>
      </c>
      <c r="AF736" s="16">
        <v>-0.42857142857142899</v>
      </c>
      <c r="AG736" s="16">
        <v>0</v>
      </c>
      <c r="AH736" s="16" t="s">
        <v>80</v>
      </c>
      <c r="AI736" s="16"/>
      <c r="AJ736" s="16">
        <v>-0.14285714285714299</v>
      </c>
      <c r="AK736" s="16">
        <v>-0.36842105263157898</v>
      </c>
      <c r="AL736" s="16">
        <v>-0.26190476190476197</v>
      </c>
      <c r="AM736" s="16">
        <v>0</v>
      </c>
      <c r="AN736" s="16">
        <v>1</v>
      </c>
      <c r="AO736" s="16"/>
      <c r="AP736" s="16">
        <v>-0.109756097560976</v>
      </c>
      <c r="AQ736" s="16">
        <v>-0.20689655172413801</v>
      </c>
      <c r="AR736" s="16">
        <v>0</v>
      </c>
      <c r="AS736" s="16"/>
      <c r="AT736" s="16">
        <v>-6.0606060606060601E-2</v>
      </c>
      <c r="AU736" s="16">
        <v>-0.24137931034482801</v>
      </c>
      <c r="AV736" s="16">
        <v>0.15384615384615399</v>
      </c>
      <c r="AW736" s="16">
        <v>-0.11111111111111099</v>
      </c>
      <c r="AX736" s="16"/>
      <c r="AY736" s="16">
        <v>0.55555555555555602</v>
      </c>
      <c r="AZ736" s="16">
        <v>-0.19230769230769201</v>
      </c>
      <c r="BA736" s="16"/>
      <c r="BB736" s="16">
        <v>0.28571428571428598</v>
      </c>
      <c r="BC736" s="16">
        <v>-0.26315789473684198</v>
      </c>
      <c r="BD736" s="16">
        <v>-0.20689655172413801</v>
      </c>
      <c r="BE736" s="16">
        <v>-9.0909090909090898E-2</v>
      </c>
      <c r="BF736" s="16"/>
      <c r="BG736" s="16">
        <v>0.11111111111111099</v>
      </c>
      <c r="BH736" s="16">
        <v>-0.233333333333333</v>
      </c>
      <c r="BI736" s="16">
        <v>0.18518518518518501</v>
      </c>
      <c r="BJ736" s="16">
        <v>-0.125</v>
      </c>
      <c r="BK736" s="16">
        <v>-0.71428571428571397</v>
      </c>
      <c r="BL736" s="16">
        <v>-0.5</v>
      </c>
    </row>
    <row r="737" spans="2:64" x14ac:dyDescent="0.35">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c r="AL737" s="16"/>
      <c r="AM737" s="16"/>
      <c r="AN737" s="16"/>
      <c r="AO737" s="16"/>
      <c r="AP737" s="16"/>
      <c r="AQ737" s="16"/>
      <c r="AR737" s="16"/>
      <c r="AS737" s="16"/>
      <c r="AT737" s="16"/>
      <c r="AU737" s="16"/>
      <c r="AV737" s="16"/>
      <c r="AW737" s="16"/>
      <c r="AX737" s="16"/>
      <c r="AY737" s="16"/>
      <c r="AZ737" s="16"/>
      <c r="BA737" s="16"/>
      <c r="BB737" s="16"/>
      <c r="BC737" s="16"/>
      <c r="BD737" s="16"/>
      <c r="BE737" s="16"/>
      <c r="BF737" s="16"/>
      <c r="BG737" s="16"/>
      <c r="BH737" s="16"/>
      <c r="BI737" s="16"/>
      <c r="BJ737" s="16"/>
      <c r="BK737" s="16"/>
      <c r="BL737" s="16"/>
    </row>
    <row r="738" spans="2:64" x14ac:dyDescent="0.35">
      <c r="B738" s="5" t="s">
        <v>416</v>
      </c>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c r="AM738" s="16"/>
      <c r="AN738" s="16"/>
      <c r="AO738" s="16"/>
      <c r="AP738" s="16"/>
      <c r="AQ738" s="16"/>
      <c r="AR738" s="16"/>
      <c r="AS738" s="16"/>
      <c r="AT738" s="16"/>
      <c r="AU738" s="16"/>
      <c r="AV738" s="16"/>
      <c r="AW738" s="16"/>
      <c r="AX738" s="16"/>
      <c r="AY738" s="16"/>
      <c r="AZ738" s="16"/>
      <c r="BA738" s="16"/>
      <c r="BB738" s="16"/>
      <c r="BC738" s="16"/>
      <c r="BD738" s="16"/>
      <c r="BE738" s="16"/>
      <c r="BF738" s="16"/>
      <c r="BG738" s="16"/>
      <c r="BH738" s="16"/>
      <c r="BI738" s="16"/>
      <c r="BJ738" s="16"/>
      <c r="BK738" s="16"/>
      <c r="BL738" s="16"/>
    </row>
    <row r="739" spans="2:64" x14ac:dyDescent="0.35">
      <c r="B739" s="23" t="s">
        <v>410</v>
      </c>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c r="BC739" s="16"/>
      <c r="BD739" s="16"/>
      <c r="BE739" s="16"/>
      <c r="BF739" s="16"/>
      <c r="BG739" s="16"/>
      <c r="BH739" s="16"/>
      <c r="BI739" s="16"/>
      <c r="BJ739" s="16"/>
      <c r="BK739" s="16"/>
      <c r="BL739" s="16"/>
    </row>
    <row r="740" spans="2:64" x14ac:dyDescent="0.35">
      <c r="B740" t="s">
        <v>402</v>
      </c>
      <c r="C740" s="16">
        <v>3.7037037037037E-2</v>
      </c>
      <c r="D740" s="16">
        <v>0.25</v>
      </c>
      <c r="E740" s="16">
        <v>2.4390243902439001E-2</v>
      </c>
      <c r="F740" s="16">
        <v>1.9230769230769201E-2</v>
      </c>
      <c r="G740" s="16">
        <v>9.5238095238095195E-3</v>
      </c>
      <c r="H740" s="16">
        <v>4.81927710843374E-2</v>
      </c>
      <c r="I740" s="16"/>
      <c r="J740" s="16">
        <v>3.7499999999999999E-2</v>
      </c>
      <c r="K740" s="16">
        <v>3.6496350364963501E-2</v>
      </c>
      <c r="L740" s="16"/>
      <c r="M740" s="16">
        <v>4.0697674418604703E-2</v>
      </c>
      <c r="N740" s="16">
        <v>1.5625E-2</v>
      </c>
      <c r="O740" s="16">
        <v>2.5641025641025599E-2</v>
      </c>
      <c r="P740" s="16">
        <v>0.105263157894737</v>
      </c>
      <c r="Q740" s="16"/>
      <c r="R740" s="16">
        <v>3.4482758620689703E-2</v>
      </c>
      <c r="S740" s="16">
        <v>7.1428571428571397E-2</v>
      </c>
      <c r="T740" s="16">
        <v>1.26582278481013E-2</v>
      </c>
      <c r="U740" s="16">
        <v>5.8823529411764698E-2</v>
      </c>
      <c r="V740" s="16"/>
      <c r="W740" s="16">
        <v>5.2631578947368397E-2</v>
      </c>
      <c r="X740" s="16">
        <v>4.08163265306122E-2</v>
      </c>
      <c r="Y740" s="16">
        <v>6.6666666666666693E-2</v>
      </c>
      <c r="Z740" s="16">
        <v>4.3478260869565202E-2</v>
      </c>
      <c r="AA740" s="16">
        <v>4.3478260869565202E-2</v>
      </c>
      <c r="AB740" s="16">
        <v>3.2258064516128997E-2</v>
      </c>
      <c r="AC740" s="16">
        <v>3.3333333333333298E-2</v>
      </c>
      <c r="AD740" s="16">
        <v>0</v>
      </c>
      <c r="AE740" s="16">
        <v>0</v>
      </c>
      <c r="AF740" s="16">
        <v>0</v>
      </c>
      <c r="AG740" s="16">
        <v>0</v>
      </c>
      <c r="AH740" s="16">
        <v>0</v>
      </c>
      <c r="AI740" s="16"/>
      <c r="AJ740" s="16">
        <v>0</v>
      </c>
      <c r="AK740" s="16">
        <v>2.4390243902439001E-2</v>
      </c>
      <c r="AL740" s="16">
        <v>5.5555555555555601E-2</v>
      </c>
      <c r="AM740" s="16">
        <v>5.3571428571428603E-2</v>
      </c>
      <c r="AN740" s="16">
        <v>8.3333333333333301E-2</v>
      </c>
      <c r="AO740" s="16"/>
      <c r="AP740" s="16">
        <v>3.77358490566038E-2</v>
      </c>
      <c r="AQ740" s="16">
        <v>4.2253521126760597E-2</v>
      </c>
      <c r="AR740" s="16">
        <v>0</v>
      </c>
      <c r="AS740" s="16"/>
      <c r="AT740" s="16">
        <v>3.3707865168539297E-2</v>
      </c>
      <c r="AU740" s="16">
        <v>2.9239766081871298E-2</v>
      </c>
      <c r="AV740" s="16">
        <v>0.125</v>
      </c>
      <c r="AW740" s="16">
        <v>0</v>
      </c>
      <c r="AX740" s="16"/>
      <c r="AY740" s="16">
        <v>0</v>
      </c>
      <c r="AZ740" s="16">
        <v>4.0145985401459902E-2</v>
      </c>
      <c r="BA740" s="16"/>
      <c r="BB740" s="16">
        <v>0.125</v>
      </c>
      <c r="BC740" s="16">
        <v>4.08163265306122E-2</v>
      </c>
      <c r="BD740" s="16">
        <v>3.3333333333333298E-2</v>
      </c>
      <c r="BE740" s="16">
        <v>0</v>
      </c>
      <c r="BF740" s="16"/>
      <c r="BG740" s="16">
        <v>3.4482758620689703E-2</v>
      </c>
      <c r="BH740" s="16">
        <v>5.3333333333333302E-2</v>
      </c>
      <c r="BI740" s="16">
        <v>1.1764705882352899E-2</v>
      </c>
      <c r="BJ740" s="16">
        <v>6.25E-2</v>
      </c>
      <c r="BK740" s="16">
        <v>0</v>
      </c>
      <c r="BL740" s="16">
        <v>0</v>
      </c>
    </row>
    <row r="741" spans="2:64" x14ac:dyDescent="0.35">
      <c r="B741" t="s">
        <v>403</v>
      </c>
      <c r="C741" s="16">
        <v>8.0808080808080801E-2</v>
      </c>
      <c r="D741" s="16">
        <v>0.25</v>
      </c>
      <c r="E741" s="16">
        <v>0.17073170731707299</v>
      </c>
      <c r="F741" s="16">
        <v>3.8461538461538498E-2</v>
      </c>
      <c r="G741" s="16">
        <v>5.7142857142857099E-2</v>
      </c>
      <c r="H741" s="16">
        <v>6.02409638554217E-2</v>
      </c>
      <c r="I741" s="16"/>
      <c r="J741" s="16">
        <v>0.11874999999999999</v>
      </c>
      <c r="K741" s="16">
        <v>3.6496350364963501E-2</v>
      </c>
      <c r="L741" s="16"/>
      <c r="M741" s="16">
        <v>8.1395348837209294E-2</v>
      </c>
      <c r="N741" s="16">
        <v>4.6875E-2</v>
      </c>
      <c r="O741" s="16">
        <v>0.128205128205128</v>
      </c>
      <c r="P741" s="16">
        <v>5.2631578947368397E-2</v>
      </c>
      <c r="Q741" s="16"/>
      <c r="R741" s="16">
        <v>0.12413793103448301</v>
      </c>
      <c r="S741" s="16">
        <v>1.7857142857142901E-2</v>
      </c>
      <c r="T741" s="16">
        <v>6.3291139240506306E-2</v>
      </c>
      <c r="U741" s="16">
        <v>0</v>
      </c>
      <c r="V741" s="16"/>
      <c r="W741" s="16">
        <v>0.175438596491228</v>
      </c>
      <c r="X741" s="16">
        <v>6.1224489795918401E-2</v>
      </c>
      <c r="Y741" s="16">
        <v>6.6666666666666693E-2</v>
      </c>
      <c r="Z741" s="16">
        <v>4.3478260869565202E-2</v>
      </c>
      <c r="AA741" s="16">
        <v>8.6956521739130405E-2</v>
      </c>
      <c r="AB741" s="16">
        <v>6.4516129032258104E-2</v>
      </c>
      <c r="AC741" s="16">
        <v>6.6666666666666693E-2</v>
      </c>
      <c r="AD741" s="16">
        <v>0.14285714285714299</v>
      </c>
      <c r="AE741" s="16">
        <v>0</v>
      </c>
      <c r="AF741" s="16">
        <v>0</v>
      </c>
      <c r="AG741" s="16">
        <v>9.0909090909090898E-2</v>
      </c>
      <c r="AH741" s="16">
        <v>0</v>
      </c>
      <c r="AI741" s="16"/>
      <c r="AJ741" s="16">
        <v>5.5555555555555601E-2</v>
      </c>
      <c r="AK741" s="16">
        <v>7.3170731707317097E-2</v>
      </c>
      <c r="AL741" s="16">
        <v>5.5555555555555601E-2</v>
      </c>
      <c r="AM741" s="16">
        <v>0.125</v>
      </c>
      <c r="AN741" s="16">
        <v>8.3333333333333301E-2</v>
      </c>
      <c r="AO741" s="16"/>
      <c r="AP741" s="16">
        <v>8.4905660377358499E-2</v>
      </c>
      <c r="AQ741" s="16">
        <v>8.4507042253521097E-2</v>
      </c>
      <c r="AR741" s="16">
        <v>0</v>
      </c>
      <c r="AS741" s="16"/>
      <c r="AT741" s="16">
        <v>0.123595505617978</v>
      </c>
      <c r="AU741" s="16">
        <v>4.0935672514619902E-2</v>
      </c>
      <c r="AV741" s="16">
        <v>0.16666666666666699</v>
      </c>
      <c r="AW741" s="16">
        <v>0.15384615384615399</v>
      </c>
      <c r="AX741" s="16"/>
      <c r="AY741" s="16">
        <v>0.13043478260869601</v>
      </c>
      <c r="AZ741" s="16">
        <v>7.6642335766423403E-2</v>
      </c>
      <c r="BA741" s="16"/>
      <c r="BB741" s="16">
        <v>8.3333333333333301E-2</v>
      </c>
      <c r="BC741" s="16">
        <v>6.1224489795918401E-2</v>
      </c>
      <c r="BD741" s="16">
        <v>8.3333333333333301E-2</v>
      </c>
      <c r="BE741" s="16">
        <v>9.0909090909090898E-2</v>
      </c>
      <c r="BF741" s="16"/>
      <c r="BG741" s="16">
        <v>0.10344827586206901</v>
      </c>
      <c r="BH741" s="16">
        <v>0.10666666666666701</v>
      </c>
      <c r="BI741" s="16">
        <v>5.8823529411764698E-2</v>
      </c>
      <c r="BJ741" s="16">
        <v>0</v>
      </c>
      <c r="BK741" s="16">
        <v>0</v>
      </c>
      <c r="BL741" s="16">
        <v>0</v>
      </c>
    </row>
    <row r="742" spans="2:64" x14ac:dyDescent="0.35">
      <c r="B742" t="s">
        <v>404</v>
      </c>
      <c r="C742" s="16">
        <v>0.16498316498316501</v>
      </c>
      <c r="D742" s="16">
        <v>0.125</v>
      </c>
      <c r="E742" s="16">
        <v>0.19512195121951201</v>
      </c>
      <c r="F742" s="16">
        <v>0.230769230769231</v>
      </c>
      <c r="G742" s="16">
        <v>0.17142857142857101</v>
      </c>
      <c r="H742" s="16">
        <v>0.108433734939759</v>
      </c>
      <c r="I742" s="16"/>
      <c r="J742" s="16">
        <v>0.16875000000000001</v>
      </c>
      <c r="K742" s="16">
        <v>0.160583941605839</v>
      </c>
      <c r="L742" s="16"/>
      <c r="M742" s="16">
        <v>0.15116279069767399</v>
      </c>
      <c r="N742" s="16">
        <v>0.203125</v>
      </c>
      <c r="O742" s="16">
        <v>0.17948717948717899</v>
      </c>
      <c r="P742" s="16">
        <v>0.157894736842105</v>
      </c>
      <c r="Q742" s="16"/>
      <c r="R742" s="16">
        <v>0.16551724137931001</v>
      </c>
      <c r="S742" s="16">
        <v>0.26785714285714302</v>
      </c>
      <c r="T742" s="16">
        <v>0.113924050632911</v>
      </c>
      <c r="U742" s="16">
        <v>5.8823529411764698E-2</v>
      </c>
      <c r="V742" s="16"/>
      <c r="W742" s="16">
        <v>0.19298245614035101</v>
      </c>
      <c r="X742" s="16">
        <v>4.08163265306122E-2</v>
      </c>
      <c r="Y742" s="16">
        <v>0.2</v>
      </c>
      <c r="Z742" s="16">
        <v>0.13043478260869601</v>
      </c>
      <c r="AA742" s="16">
        <v>0.26086956521739102</v>
      </c>
      <c r="AB742" s="16">
        <v>0.25806451612903197</v>
      </c>
      <c r="AC742" s="16">
        <v>0.133333333333333</v>
      </c>
      <c r="AD742" s="16">
        <v>0.14285714285714299</v>
      </c>
      <c r="AE742" s="16">
        <v>0.25</v>
      </c>
      <c r="AF742" s="16">
        <v>0.157894736842105</v>
      </c>
      <c r="AG742" s="16">
        <v>9.0909090909090898E-2</v>
      </c>
      <c r="AH742" s="16">
        <v>0</v>
      </c>
      <c r="AI742" s="16"/>
      <c r="AJ742" s="16">
        <v>0.25</v>
      </c>
      <c r="AK742" s="16">
        <v>0.146341463414634</v>
      </c>
      <c r="AL742" s="16">
        <v>0.13888888888888901</v>
      </c>
      <c r="AM742" s="16">
        <v>0.14285714285714299</v>
      </c>
      <c r="AN742" s="16">
        <v>8.3333333333333301E-2</v>
      </c>
      <c r="AO742" s="16"/>
      <c r="AP742" s="16">
        <v>0.169811320754717</v>
      </c>
      <c r="AQ742" s="16">
        <v>0.140845070422535</v>
      </c>
      <c r="AR742" s="16">
        <v>0.214285714285714</v>
      </c>
      <c r="AS742" s="16"/>
      <c r="AT742" s="16">
        <v>0.19101123595505601</v>
      </c>
      <c r="AU742" s="16">
        <v>0.140350877192982</v>
      </c>
      <c r="AV742" s="16">
        <v>0.20833333333333301</v>
      </c>
      <c r="AW742" s="16">
        <v>0.230769230769231</v>
      </c>
      <c r="AX742" s="16"/>
      <c r="AY742" s="16">
        <v>0.217391304347826</v>
      </c>
      <c r="AZ742" s="16">
        <v>0.160583941605839</v>
      </c>
      <c r="BA742" s="16"/>
      <c r="BB742" s="16">
        <v>0.20833333333333301</v>
      </c>
      <c r="BC742" s="16">
        <v>0.20408163265306101</v>
      </c>
      <c r="BD742" s="16">
        <v>0.16666666666666699</v>
      </c>
      <c r="BE742" s="16">
        <v>9.0909090909090898E-2</v>
      </c>
      <c r="BF742" s="16"/>
      <c r="BG742" s="16">
        <v>0.10344827586206901</v>
      </c>
      <c r="BH742" s="16">
        <v>0.18</v>
      </c>
      <c r="BI742" s="16">
        <v>0.2</v>
      </c>
      <c r="BJ742" s="16">
        <v>6.25E-2</v>
      </c>
      <c r="BK742" s="16">
        <v>6.25E-2</v>
      </c>
      <c r="BL742" s="16">
        <v>0</v>
      </c>
    </row>
    <row r="743" spans="2:64" x14ac:dyDescent="0.35">
      <c r="B743" t="s">
        <v>405</v>
      </c>
      <c r="C743" s="16">
        <v>0.148148148148148</v>
      </c>
      <c r="D743" s="16">
        <v>0.1875</v>
      </c>
      <c r="E743" s="16">
        <v>0.31707317073170699</v>
      </c>
      <c r="F743" s="16">
        <v>0.17307692307692299</v>
      </c>
      <c r="G743" s="16">
        <v>0.114285714285714</v>
      </c>
      <c r="H743" s="16">
        <v>8.4337349397590397E-2</v>
      </c>
      <c r="I743" s="16"/>
      <c r="J743" s="16">
        <v>0.15</v>
      </c>
      <c r="K743" s="16">
        <v>0.145985401459854</v>
      </c>
      <c r="L743" s="16"/>
      <c r="M743" s="16">
        <v>0.13372093023255799</v>
      </c>
      <c r="N743" s="16">
        <v>0.140625</v>
      </c>
      <c r="O743" s="16">
        <v>0.256410256410256</v>
      </c>
      <c r="P743" s="16">
        <v>0.105263157894737</v>
      </c>
      <c r="Q743" s="16"/>
      <c r="R743" s="16">
        <v>0.17931034482758601</v>
      </c>
      <c r="S743" s="16">
        <v>0.125</v>
      </c>
      <c r="T743" s="16">
        <v>6.3291139240506306E-2</v>
      </c>
      <c r="U743" s="16">
        <v>0.35294117647058798</v>
      </c>
      <c r="V743" s="16"/>
      <c r="W743" s="16">
        <v>0.28070175438596501</v>
      </c>
      <c r="X743" s="16">
        <v>0.102040816326531</v>
      </c>
      <c r="Y743" s="16">
        <v>6.6666666666666693E-2</v>
      </c>
      <c r="Z743" s="16">
        <v>0.26086956521739102</v>
      </c>
      <c r="AA743" s="16">
        <v>8.6956521739130405E-2</v>
      </c>
      <c r="AB743" s="16">
        <v>9.6774193548387094E-2</v>
      </c>
      <c r="AC743" s="16">
        <v>6.6666666666666693E-2</v>
      </c>
      <c r="AD743" s="16">
        <v>0.14285714285714299</v>
      </c>
      <c r="AE743" s="16">
        <v>0.1875</v>
      </c>
      <c r="AF743" s="16">
        <v>0.157894736842105</v>
      </c>
      <c r="AG743" s="16">
        <v>9.0909090909090898E-2</v>
      </c>
      <c r="AH743" s="16">
        <v>0</v>
      </c>
      <c r="AI743" s="16"/>
      <c r="AJ743" s="16">
        <v>8.3333333333333301E-2</v>
      </c>
      <c r="AK743" s="16">
        <v>0.17073170731707299</v>
      </c>
      <c r="AL743" s="16">
        <v>0.148148148148148</v>
      </c>
      <c r="AM743" s="16">
        <v>0.14285714285714299</v>
      </c>
      <c r="AN743" s="16">
        <v>0.16666666666666699</v>
      </c>
      <c r="AO743" s="16"/>
      <c r="AP743" s="16">
        <v>0.122641509433962</v>
      </c>
      <c r="AQ743" s="16">
        <v>0.22535211267605601</v>
      </c>
      <c r="AR743" s="16">
        <v>0.14285714285714299</v>
      </c>
      <c r="AS743" s="16"/>
      <c r="AT743" s="16">
        <v>0.24719101123595499</v>
      </c>
      <c r="AU743" s="16">
        <v>9.9415204678362595E-2</v>
      </c>
      <c r="AV743" s="16">
        <v>0.125</v>
      </c>
      <c r="AW743" s="16">
        <v>0.15384615384615399</v>
      </c>
      <c r="AX743" s="16"/>
      <c r="AY743" s="16">
        <v>0.217391304347826</v>
      </c>
      <c r="AZ743" s="16">
        <v>0.14233576642335799</v>
      </c>
      <c r="BA743" s="16"/>
      <c r="BB743" s="16">
        <v>0.29166666666666702</v>
      </c>
      <c r="BC743" s="16">
        <v>0.122448979591837</v>
      </c>
      <c r="BD743" s="16">
        <v>0.133333333333333</v>
      </c>
      <c r="BE743" s="16">
        <v>0.15909090909090901</v>
      </c>
      <c r="BF743" s="16"/>
      <c r="BG743" s="16">
        <v>0.13793103448275901</v>
      </c>
      <c r="BH743" s="16">
        <v>0.133333333333333</v>
      </c>
      <c r="BI743" s="16">
        <v>0.17647058823529399</v>
      </c>
      <c r="BJ743" s="16">
        <v>0.25</v>
      </c>
      <c r="BK743" s="16">
        <v>6.25E-2</v>
      </c>
      <c r="BL743" s="16">
        <v>0</v>
      </c>
    </row>
    <row r="744" spans="2:64" x14ac:dyDescent="0.35">
      <c r="B744" t="s">
        <v>406</v>
      </c>
      <c r="C744" s="16">
        <v>0.48148148148148101</v>
      </c>
      <c r="D744" s="16">
        <v>0.1875</v>
      </c>
      <c r="E744" s="16">
        <v>0.24390243902438999</v>
      </c>
      <c r="F744" s="16">
        <v>0.46153846153846201</v>
      </c>
      <c r="G744" s="16">
        <v>0.52380952380952395</v>
      </c>
      <c r="H744" s="16">
        <v>0.61445783132530096</v>
      </c>
      <c r="I744" s="16"/>
      <c r="J744" s="16">
        <v>0.4375</v>
      </c>
      <c r="K744" s="16">
        <v>0.53284671532846695</v>
      </c>
      <c r="L744" s="16"/>
      <c r="M744" s="16">
        <v>0.49418604651162801</v>
      </c>
      <c r="N744" s="16">
        <v>0.515625</v>
      </c>
      <c r="O744" s="16">
        <v>0.33333333333333298</v>
      </c>
      <c r="P744" s="16">
        <v>0.52631578947368396</v>
      </c>
      <c r="Q744" s="16"/>
      <c r="R744" s="16">
        <v>0.42758620689655202</v>
      </c>
      <c r="S744" s="16">
        <v>0.42857142857142899</v>
      </c>
      <c r="T744" s="16">
        <v>0.620253164556962</v>
      </c>
      <c r="U744" s="16">
        <v>0.47058823529411797</v>
      </c>
      <c r="V744" s="16"/>
      <c r="W744" s="16">
        <v>0.22807017543859601</v>
      </c>
      <c r="X744" s="16">
        <v>0.69387755102040805</v>
      </c>
      <c r="Y744" s="16">
        <v>0.53333333333333299</v>
      </c>
      <c r="Z744" s="16">
        <v>0.52173913043478304</v>
      </c>
      <c r="AA744" s="16">
        <v>0.39130434782608697</v>
      </c>
      <c r="AB744" s="16">
        <v>0.35483870967741898</v>
      </c>
      <c r="AC744" s="16">
        <v>0.66666666666666696</v>
      </c>
      <c r="AD744" s="16">
        <v>0.28571428571428598</v>
      </c>
      <c r="AE744" s="16">
        <v>0.5625</v>
      </c>
      <c r="AF744" s="16">
        <v>0.52631578947368396</v>
      </c>
      <c r="AG744" s="16">
        <v>0.63636363636363602</v>
      </c>
      <c r="AH744" s="16">
        <v>0</v>
      </c>
      <c r="AI744" s="16"/>
      <c r="AJ744" s="16">
        <v>0.5</v>
      </c>
      <c r="AK744" s="16">
        <v>0.439024390243902</v>
      </c>
      <c r="AL744" s="16">
        <v>0.49074074074074098</v>
      </c>
      <c r="AM744" s="16">
        <v>0.51785714285714302</v>
      </c>
      <c r="AN744" s="16">
        <v>0.5</v>
      </c>
      <c r="AO744" s="16"/>
      <c r="AP744" s="16">
        <v>0.48584905660377398</v>
      </c>
      <c r="AQ744" s="16">
        <v>0.45070422535211302</v>
      </c>
      <c r="AR744" s="16">
        <v>0.57142857142857095</v>
      </c>
      <c r="AS744" s="16"/>
      <c r="AT744" s="16">
        <v>0.38202247191011202</v>
      </c>
      <c r="AU744" s="16">
        <v>0.59064327485380097</v>
      </c>
      <c r="AV744" s="16">
        <v>0.25</v>
      </c>
      <c r="AW744" s="16">
        <v>0.15384615384615399</v>
      </c>
      <c r="AX744" s="16"/>
      <c r="AY744" s="16">
        <v>0.34782608695652201</v>
      </c>
      <c r="AZ744" s="16">
        <v>0.49270072992700698</v>
      </c>
      <c r="BA744" s="16"/>
      <c r="BB744" s="16">
        <v>0.25</v>
      </c>
      <c r="BC744" s="16">
        <v>0.51020408163265296</v>
      </c>
      <c r="BD744" s="16">
        <v>0.50555555555555598</v>
      </c>
      <c r="BE744" s="16">
        <v>0.47727272727272702</v>
      </c>
      <c r="BF744" s="16"/>
      <c r="BG744" s="16">
        <v>0.44827586206896602</v>
      </c>
      <c r="BH744" s="16">
        <v>0.48</v>
      </c>
      <c r="BI744" s="16">
        <v>0.4</v>
      </c>
      <c r="BJ744" s="16">
        <v>0.625</v>
      </c>
      <c r="BK744" s="16">
        <v>0.875</v>
      </c>
      <c r="BL744" s="16">
        <v>0</v>
      </c>
    </row>
    <row r="745" spans="2:64" x14ac:dyDescent="0.35">
      <c r="B745" t="s">
        <v>61</v>
      </c>
      <c r="C745" s="16">
        <v>8.7542087542087504E-2</v>
      </c>
      <c r="D745" s="16">
        <v>0</v>
      </c>
      <c r="E745" s="16">
        <v>4.8780487804878099E-2</v>
      </c>
      <c r="F745" s="16">
        <v>7.69230769230769E-2</v>
      </c>
      <c r="G745" s="16">
        <v>0.12380952380952399</v>
      </c>
      <c r="H745" s="16">
        <v>8.4337349397590397E-2</v>
      </c>
      <c r="I745" s="16"/>
      <c r="J745" s="16">
        <v>8.7499999999999994E-2</v>
      </c>
      <c r="K745" s="16">
        <v>8.7591240875912399E-2</v>
      </c>
      <c r="L745" s="16"/>
      <c r="M745" s="16">
        <v>9.8837209302325604E-2</v>
      </c>
      <c r="N745" s="16">
        <v>7.8125E-2</v>
      </c>
      <c r="O745" s="16">
        <v>7.69230769230769E-2</v>
      </c>
      <c r="P745" s="16">
        <v>5.2631578947368397E-2</v>
      </c>
      <c r="Q745" s="16"/>
      <c r="R745" s="16">
        <v>6.8965517241379296E-2</v>
      </c>
      <c r="S745" s="16">
        <v>8.9285714285714302E-2</v>
      </c>
      <c r="T745" s="16">
        <v>0.126582278481013</v>
      </c>
      <c r="U745" s="16">
        <v>5.8823529411764698E-2</v>
      </c>
      <c r="V745" s="16"/>
      <c r="W745" s="16">
        <v>7.0175438596491196E-2</v>
      </c>
      <c r="X745" s="16">
        <v>6.1224489795918401E-2</v>
      </c>
      <c r="Y745" s="16">
        <v>6.6666666666666693E-2</v>
      </c>
      <c r="Z745" s="16">
        <v>0</v>
      </c>
      <c r="AA745" s="16">
        <v>0.13043478260869601</v>
      </c>
      <c r="AB745" s="16">
        <v>0.19354838709677399</v>
      </c>
      <c r="AC745" s="16">
        <v>3.3333333333333298E-2</v>
      </c>
      <c r="AD745" s="16">
        <v>0.28571428571428598</v>
      </c>
      <c r="AE745" s="16">
        <v>0</v>
      </c>
      <c r="AF745" s="16">
        <v>0.157894736842105</v>
      </c>
      <c r="AG745" s="16">
        <v>9.0909090909090898E-2</v>
      </c>
      <c r="AH745" s="16">
        <v>1</v>
      </c>
      <c r="AI745" s="16"/>
      <c r="AJ745" s="16">
        <v>0.11111111111111099</v>
      </c>
      <c r="AK745" s="16">
        <v>0.146341463414634</v>
      </c>
      <c r="AL745" s="16">
        <v>0.11111111111111099</v>
      </c>
      <c r="AM745" s="16">
        <v>1.7857142857142901E-2</v>
      </c>
      <c r="AN745" s="16">
        <v>8.3333333333333301E-2</v>
      </c>
      <c r="AO745" s="16"/>
      <c r="AP745" s="16">
        <v>9.9056603773584898E-2</v>
      </c>
      <c r="AQ745" s="16">
        <v>5.63380281690141E-2</v>
      </c>
      <c r="AR745" s="16">
        <v>7.1428571428571397E-2</v>
      </c>
      <c r="AS745" s="16"/>
      <c r="AT745" s="16">
        <v>2.2471910112359501E-2</v>
      </c>
      <c r="AU745" s="16">
        <v>9.9415204678362595E-2</v>
      </c>
      <c r="AV745" s="16">
        <v>0.125</v>
      </c>
      <c r="AW745" s="16">
        <v>0.30769230769230799</v>
      </c>
      <c r="AX745" s="16"/>
      <c r="AY745" s="16">
        <v>8.6956521739130405E-2</v>
      </c>
      <c r="AZ745" s="16">
        <v>8.7591240875912399E-2</v>
      </c>
      <c r="BA745" s="16"/>
      <c r="BB745" s="16">
        <v>4.1666666666666699E-2</v>
      </c>
      <c r="BC745" s="16">
        <v>6.1224489795918401E-2</v>
      </c>
      <c r="BD745" s="16">
        <v>7.7777777777777807E-2</v>
      </c>
      <c r="BE745" s="16">
        <v>0.18181818181818199</v>
      </c>
      <c r="BF745" s="16"/>
      <c r="BG745" s="16">
        <v>0.17241379310344801</v>
      </c>
      <c r="BH745" s="16">
        <v>4.6666666666666697E-2</v>
      </c>
      <c r="BI745" s="16">
        <v>0.152941176470588</v>
      </c>
      <c r="BJ745" s="16">
        <v>0</v>
      </c>
      <c r="BK745" s="16">
        <v>0</v>
      </c>
      <c r="BL745" s="16">
        <v>1</v>
      </c>
    </row>
    <row r="746" spans="2:64" x14ac:dyDescent="0.35">
      <c r="B746" t="s">
        <v>407</v>
      </c>
      <c r="C746" s="16">
        <v>0.117845117845118</v>
      </c>
      <c r="D746" s="16">
        <v>0.5</v>
      </c>
      <c r="E746" s="16">
        <v>0.19512195121951201</v>
      </c>
      <c r="F746" s="16">
        <v>5.7692307692307702E-2</v>
      </c>
      <c r="G746" s="16">
        <v>6.6666666666666693E-2</v>
      </c>
      <c r="H746" s="16">
        <v>0.108433734939759</v>
      </c>
      <c r="I746" s="16"/>
      <c r="J746" s="16">
        <v>0.15625</v>
      </c>
      <c r="K746" s="16">
        <v>7.2992700729927001E-2</v>
      </c>
      <c r="L746" s="16"/>
      <c r="M746" s="16">
        <v>0.122093023255814</v>
      </c>
      <c r="N746" s="16">
        <v>6.25E-2</v>
      </c>
      <c r="O746" s="16">
        <v>0.15384615384615399</v>
      </c>
      <c r="P746" s="16">
        <v>0.157894736842105</v>
      </c>
      <c r="Q746" s="16"/>
      <c r="R746" s="16">
        <v>0.15862068965517201</v>
      </c>
      <c r="S746" s="16">
        <v>8.9285714285714302E-2</v>
      </c>
      <c r="T746" s="16">
        <v>7.5949367088607597E-2</v>
      </c>
      <c r="U746" s="16">
        <v>5.8823529411764698E-2</v>
      </c>
      <c r="V746" s="16"/>
      <c r="W746" s="16">
        <v>0.22807017543859601</v>
      </c>
      <c r="X746" s="16">
        <v>0.102040816326531</v>
      </c>
      <c r="Y746" s="16">
        <v>0.133333333333333</v>
      </c>
      <c r="Z746" s="16">
        <v>8.6956521739130405E-2</v>
      </c>
      <c r="AA746" s="16">
        <v>0.13043478260869601</v>
      </c>
      <c r="AB746" s="16">
        <v>9.6774193548387094E-2</v>
      </c>
      <c r="AC746" s="16">
        <v>0.1</v>
      </c>
      <c r="AD746" s="16">
        <v>0.14285714285714299</v>
      </c>
      <c r="AE746" s="16">
        <v>0</v>
      </c>
      <c r="AF746" s="16">
        <v>0</v>
      </c>
      <c r="AG746" s="16">
        <v>9.0909090909090898E-2</v>
      </c>
      <c r="AH746" s="16">
        <v>0</v>
      </c>
      <c r="AI746" s="16"/>
      <c r="AJ746" s="16">
        <v>5.5555555555555601E-2</v>
      </c>
      <c r="AK746" s="16">
        <v>9.7560975609756101E-2</v>
      </c>
      <c r="AL746" s="16">
        <v>0.11111111111111099</v>
      </c>
      <c r="AM746" s="16">
        <v>0.17857142857142899</v>
      </c>
      <c r="AN746" s="16">
        <v>0.16666666666666699</v>
      </c>
      <c r="AO746" s="16"/>
      <c r="AP746" s="16">
        <v>0.122641509433962</v>
      </c>
      <c r="AQ746" s="16">
        <v>0.12676056338028199</v>
      </c>
      <c r="AR746" s="16">
        <v>0</v>
      </c>
      <c r="AS746" s="16"/>
      <c r="AT746" s="16">
        <v>0.15730337078651699</v>
      </c>
      <c r="AU746" s="16">
        <v>7.0175438596491196E-2</v>
      </c>
      <c r="AV746" s="16">
        <v>0.29166666666666702</v>
      </c>
      <c r="AW746" s="16">
        <v>0.15384615384615399</v>
      </c>
      <c r="AX746" s="16"/>
      <c r="AY746" s="16">
        <v>0.13043478260869601</v>
      </c>
      <c r="AZ746" s="16">
        <v>0.116788321167883</v>
      </c>
      <c r="BA746" s="16"/>
      <c r="BB746" s="16">
        <v>0.20833333333333301</v>
      </c>
      <c r="BC746" s="16">
        <v>0.102040816326531</v>
      </c>
      <c r="BD746" s="16">
        <v>0.116666666666667</v>
      </c>
      <c r="BE746" s="16">
        <v>9.0909090909090898E-2</v>
      </c>
      <c r="BF746" s="16"/>
      <c r="BG746" s="16">
        <v>0.13793103448275901</v>
      </c>
      <c r="BH746" s="16">
        <v>0.16</v>
      </c>
      <c r="BI746" s="16">
        <v>7.0588235294117604E-2</v>
      </c>
      <c r="BJ746" s="16">
        <v>6.25E-2</v>
      </c>
      <c r="BK746" s="16">
        <v>0</v>
      </c>
      <c r="BL746" s="16">
        <v>0</v>
      </c>
    </row>
    <row r="747" spans="2:64" x14ac:dyDescent="0.35">
      <c r="B747" t="s">
        <v>408</v>
      </c>
      <c r="C747" s="16">
        <v>0.62962962962962998</v>
      </c>
      <c r="D747" s="16">
        <v>0.375</v>
      </c>
      <c r="E747" s="16">
        <v>0.56097560975609795</v>
      </c>
      <c r="F747" s="16">
        <v>0.63461538461538503</v>
      </c>
      <c r="G747" s="16">
        <v>0.63809523809523805</v>
      </c>
      <c r="H747" s="16">
        <v>0.69879518072289204</v>
      </c>
      <c r="I747" s="16"/>
      <c r="J747" s="16">
        <v>0.58750000000000002</v>
      </c>
      <c r="K747" s="16">
        <v>0.678832116788321</v>
      </c>
      <c r="L747" s="16"/>
      <c r="M747" s="16">
        <v>0.62790697674418605</v>
      </c>
      <c r="N747" s="16">
        <v>0.65625</v>
      </c>
      <c r="O747" s="16">
        <v>0.58974358974358998</v>
      </c>
      <c r="P747" s="16">
        <v>0.63157894736842102</v>
      </c>
      <c r="Q747" s="16"/>
      <c r="R747" s="16">
        <v>0.60689655172413803</v>
      </c>
      <c r="S747" s="16">
        <v>0.55357142857142905</v>
      </c>
      <c r="T747" s="16">
        <v>0.683544303797468</v>
      </c>
      <c r="U747" s="16">
        <v>0.82352941176470595</v>
      </c>
      <c r="V747" s="16"/>
      <c r="W747" s="16">
        <v>0.50877192982456099</v>
      </c>
      <c r="X747" s="16">
        <v>0.79591836734693899</v>
      </c>
      <c r="Y747" s="16">
        <v>0.6</v>
      </c>
      <c r="Z747" s="16">
        <v>0.78260869565217395</v>
      </c>
      <c r="AA747" s="16">
        <v>0.47826086956521702</v>
      </c>
      <c r="AB747" s="16">
        <v>0.45161290322580599</v>
      </c>
      <c r="AC747" s="16">
        <v>0.73333333333333295</v>
      </c>
      <c r="AD747" s="16">
        <v>0.42857142857142899</v>
      </c>
      <c r="AE747" s="16">
        <v>0.75</v>
      </c>
      <c r="AF747" s="16">
        <v>0.68421052631578905</v>
      </c>
      <c r="AG747" s="16">
        <v>0.72727272727272696</v>
      </c>
      <c r="AH747" s="16">
        <v>0</v>
      </c>
      <c r="AI747" s="16"/>
      <c r="AJ747" s="16">
        <v>0.58333333333333304</v>
      </c>
      <c r="AK747" s="16">
        <v>0.60975609756097604</v>
      </c>
      <c r="AL747" s="16">
        <v>0.63888888888888895</v>
      </c>
      <c r="AM747" s="16">
        <v>0.66071428571428603</v>
      </c>
      <c r="AN747" s="16">
        <v>0.66666666666666696</v>
      </c>
      <c r="AO747" s="16"/>
      <c r="AP747" s="16">
        <v>0.60849056603773599</v>
      </c>
      <c r="AQ747" s="16">
        <v>0.676056338028169</v>
      </c>
      <c r="AR747" s="16">
        <v>0.71428571428571397</v>
      </c>
      <c r="AS747" s="16"/>
      <c r="AT747" s="16">
        <v>0.62921348314606695</v>
      </c>
      <c r="AU747" s="16">
        <v>0.69005847953216404</v>
      </c>
      <c r="AV747" s="16">
        <v>0.375</v>
      </c>
      <c r="AW747" s="16">
        <v>0.30769230769230799</v>
      </c>
      <c r="AX747" s="16"/>
      <c r="AY747" s="16">
        <v>0.565217391304348</v>
      </c>
      <c r="AZ747" s="16">
        <v>0.63503649635036497</v>
      </c>
      <c r="BA747" s="16"/>
      <c r="BB747" s="16">
        <v>0.54166666666666696</v>
      </c>
      <c r="BC747" s="16">
        <v>0.63265306122449005</v>
      </c>
      <c r="BD747" s="16">
        <v>0.63888888888888895</v>
      </c>
      <c r="BE747" s="16">
        <v>0.63636363636363602</v>
      </c>
      <c r="BF747" s="16"/>
      <c r="BG747" s="16">
        <v>0.58620689655172398</v>
      </c>
      <c r="BH747" s="16">
        <v>0.61333333333333295</v>
      </c>
      <c r="BI747" s="16">
        <v>0.57647058823529396</v>
      </c>
      <c r="BJ747" s="16">
        <v>0.875</v>
      </c>
      <c r="BK747" s="16">
        <v>0.9375</v>
      </c>
      <c r="BL747" s="16">
        <v>0</v>
      </c>
    </row>
    <row r="748" spans="2:64" x14ac:dyDescent="0.35">
      <c r="B748" t="s">
        <v>237</v>
      </c>
      <c r="C748" s="16">
        <v>-0.51178451178451201</v>
      </c>
      <c r="D748" s="16">
        <v>0.125</v>
      </c>
      <c r="E748" s="16">
        <v>-0.36585365853658502</v>
      </c>
      <c r="F748" s="16">
        <v>-0.57692307692307698</v>
      </c>
      <c r="G748" s="16">
        <v>-0.57142857142857195</v>
      </c>
      <c r="H748" s="16">
        <v>-0.59036144578313299</v>
      </c>
      <c r="I748" s="16"/>
      <c r="J748" s="16">
        <v>-0.43125000000000002</v>
      </c>
      <c r="K748" s="16">
        <v>-0.60583941605839398</v>
      </c>
      <c r="L748" s="16"/>
      <c r="M748" s="16">
        <v>-0.50581395348837199</v>
      </c>
      <c r="N748" s="16">
        <v>-0.59375</v>
      </c>
      <c r="O748" s="16">
        <v>-0.43589743589743601</v>
      </c>
      <c r="P748" s="16">
        <v>-0.47368421052631599</v>
      </c>
      <c r="Q748" s="16"/>
      <c r="R748" s="16">
        <v>-0.44827586206896602</v>
      </c>
      <c r="S748" s="16">
        <v>-0.46428571428571402</v>
      </c>
      <c r="T748" s="16">
        <v>-0.607594936708861</v>
      </c>
      <c r="U748" s="16">
        <v>-0.76470588235294101</v>
      </c>
      <c r="V748" s="16"/>
      <c r="W748" s="16">
        <v>-0.28070175438596501</v>
      </c>
      <c r="X748" s="16">
        <v>-0.69387755102040805</v>
      </c>
      <c r="Y748" s="16">
        <v>-0.46666666666666701</v>
      </c>
      <c r="Z748" s="16">
        <v>-0.69565217391304301</v>
      </c>
      <c r="AA748" s="16">
        <v>-0.34782608695652201</v>
      </c>
      <c r="AB748" s="16">
        <v>-0.35483870967741898</v>
      </c>
      <c r="AC748" s="16">
        <v>-0.63333333333333297</v>
      </c>
      <c r="AD748" s="16">
        <v>-0.28571428571428598</v>
      </c>
      <c r="AE748" s="16">
        <v>-0.75</v>
      </c>
      <c r="AF748" s="16">
        <v>-0.68421052631578905</v>
      </c>
      <c r="AG748" s="16">
        <v>-0.63636363636363602</v>
      </c>
      <c r="AH748" s="16">
        <v>0</v>
      </c>
      <c r="AI748" s="16"/>
      <c r="AJ748" s="16">
        <v>-0.52777777777777801</v>
      </c>
      <c r="AK748" s="16">
        <v>-0.51219512195121997</v>
      </c>
      <c r="AL748" s="16">
        <v>-0.52777777777777801</v>
      </c>
      <c r="AM748" s="16">
        <v>-0.48214285714285698</v>
      </c>
      <c r="AN748" s="16">
        <v>-0.5</v>
      </c>
      <c r="AO748" s="16"/>
      <c r="AP748" s="16">
        <v>-0.48584905660377398</v>
      </c>
      <c r="AQ748" s="16">
        <v>-0.54929577464788704</v>
      </c>
      <c r="AR748" s="16">
        <v>-0.71428571428571397</v>
      </c>
      <c r="AS748" s="16"/>
      <c r="AT748" s="16">
        <v>-0.47191011235955099</v>
      </c>
      <c r="AU748" s="16">
        <v>-0.61988304093567304</v>
      </c>
      <c r="AV748" s="16">
        <v>-8.3333333333333398E-2</v>
      </c>
      <c r="AW748" s="16">
        <v>-0.15384615384615399</v>
      </c>
      <c r="AX748" s="16"/>
      <c r="AY748" s="16">
        <v>-0.434782608695652</v>
      </c>
      <c r="AZ748" s="16">
        <v>-0.51824817518248201</v>
      </c>
      <c r="BA748" s="16"/>
      <c r="BB748" s="16">
        <v>-0.33333333333333298</v>
      </c>
      <c r="BC748" s="16">
        <v>-0.530612244897959</v>
      </c>
      <c r="BD748" s="16">
        <v>-0.52222222222222203</v>
      </c>
      <c r="BE748" s="16">
        <v>-0.54545454545454497</v>
      </c>
      <c r="BF748" s="16"/>
      <c r="BG748" s="16">
        <v>-0.44827586206896602</v>
      </c>
      <c r="BH748" s="16">
        <v>-0.45333333333333298</v>
      </c>
      <c r="BI748" s="16">
        <v>-0.505882352941177</v>
      </c>
      <c r="BJ748" s="16">
        <v>-0.8125</v>
      </c>
      <c r="BK748" s="16">
        <v>-0.9375</v>
      </c>
      <c r="BL748" s="16">
        <v>0</v>
      </c>
    </row>
    <row r="749" spans="2:64" x14ac:dyDescent="0.3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c r="BJ749" s="16"/>
      <c r="BK749" s="16"/>
      <c r="BL749" s="16"/>
    </row>
    <row r="750" spans="2:64" x14ac:dyDescent="0.35">
      <c r="B750" s="5" t="s">
        <v>417</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c r="BJ750" s="16"/>
      <c r="BK750" s="16"/>
      <c r="BL750" s="16"/>
    </row>
    <row r="751" spans="2:64" x14ac:dyDescent="0.35">
      <c r="B751" s="23" t="s">
        <v>410</v>
      </c>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c r="BI751" s="16"/>
      <c r="BJ751" s="16"/>
      <c r="BK751" s="16"/>
      <c r="BL751" s="16"/>
    </row>
    <row r="752" spans="2:64" x14ac:dyDescent="0.35">
      <c r="B752" t="s">
        <v>402</v>
      </c>
      <c r="C752" s="16">
        <v>2.2624434389140299E-2</v>
      </c>
      <c r="D752" s="16">
        <v>0.133333333333333</v>
      </c>
      <c r="E752" s="16">
        <v>5.5555555555555601E-2</v>
      </c>
      <c r="F752" s="16">
        <v>2.3809523809523801E-2</v>
      </c>
      <c r="G752" s="16">
        <v>1.3698630136986301E-2</v>
      </c>
      <c r="H752" s="16">
        <v>6.9930069930069904E-3</v>
      </c>
      <c r="I752" s="16"/>
      <c r="J752" s="16">
        <v>1.1952191235059801E-2</v>
      </c>
      <c r="K752" s="16">
        <v>3.6842105263157898E-2</v>
      </c>
      <c r="L752" s="16"/>
      <c r="M752" s="16">
        <v>2.6415094339622601E-2</v>
      </c>
      <c r="N752" s="16">
        <v>1.1764705882352899E-2</v>
      </c>
      <c r="O752" s="16">
        <v>1.85185185185185E-2</v>
      </c>
      <c r="P752" s="16">
        <v>2.9411764705882401E-2</v>
      </c>
      <c r="Q752" s="16"/>
      <c r="R752" s="16">
        <v>2.4271844660194199E-2</v>
      </c>
      <c r="S752" s="16">
        <v>1.4084507042253501E-2</v>
      </c>
      <c r="T752" s="16">
        <v>1.4084507042253501E-2</v>
      </c>
      <c r="U752" s="16">
        <v>8.6956521739130405E-2</v>
      </c>
      <c r="V752" s="16"/>
      <c r="W752" s="16">
        <v>1.5384615384615399E-2</v>
      </c>
      <c r="X752" s="16">
        <v>0</v>
      </c>
      <c r="Y752" s="16">
        <v>2.2222222222222199E-2</v>
      </c>
      <c r="Z752" s="16">
        <v>2.5641025641025599E-2</v>
      </c>
      <c r="AA752" s="16">
        <v>3.03030303030303E-2</v>
      </c>
      <c r="AB752" s="16">
        <v>4.7619047619047603E-2</v>
      </c>
      <c r="AC752" s="16">
        <v>0</v>
      </c>
      <c r="AD752" s="16">
        <v>0</v>
      </c>
      <c r="AE752" s="16">
        <v>3.5714285714285698E-2</v>
      </c>
      <c r="AF752" s="16">
        <v>0.08</v>
      </c>
      <c r="AG752" s="16">
        <v>5.8823529411764698E-2</v>
      </c>
      <c r="AH752" s="16">
        <v>0</v>
      </c>
      <c r="AI752" s="16"/>
      <c r="AJ752" s="16">
        <v>1.63934426229508E-2</v>
      </c>
      <c r="AK752" s="16">
        <v>2.8169014084507001E-2</v>
      </c>
      <c r="AL752" s="16">
        <v>6.8493150684931503E-3</v>
      </c>
      <c r="AM752" s="16">
        <v>4.8780487804878099E-2</v>
      </c>
      <c r="AN752" s="16">
        <v>4.5454545454545497E-2</v>
      </c>
      <c r="AO752" s="16"/>
      <c r="AP752" s="16">
        <v>2.8571428571428598E-2</v>
      </c>
      <c r="AQ752" s="16">
        <v>9.2592592592592605E-3</v>
      </c>
      <c r="AR752" s="16">
        <v>0</v>
      </c>
      <c r="AS752" s="16"/>
      <c r="AT752" s="16">
        <v>3.7037037037037E-2</v>
      </c>
      <c r="AU752" s="16">
        <v>1.7985611510791401E-2</v>
      </c>
      <c r="AV752" s="16">
        <v>2.7027027027027001E-2</v>
      </c>
      <c r="AW752" s="16">
        <v>0</v>
      </c>
      <c r="AX752" s="16"/>
      <c r="AY752" s="16">
        <v>0</v>
      </c>
      <c r="AZ752" s="16">
        <v>2.41545893719807E-2</v>
      </c>
      <c r="BA752" s="16"/>
      <c r="BB752" s="16">
        <v>3.2258064516128997E-2</v>
      </c>
      <c r="BC752" s="16">
        <v>2.8571428571428598E-2</v>
      </c>
      <c r="BD752" s="16">
        <v>2.5179856115107899E-2</v>
      </c>
      <c r="BE752" s="16">
        <v>0</v>
      </c>
      <c r="BF752" s="16"/>
      <c r="BG752" s="16">
        <v>1.88679245283019E-2</v>
      </c>
      <c r="BH752" s="16">
        <v>3.3333333333333298E-2</v>
      </c>
      <c r="BI752" s="16">
        <v>7.7519379844961196E-3</v>
      </c>
      <c r="BJ752" s="16">
        <v>4.5454545454545497E-2</v>
      </c>
      <c r="BK752" s="16">
        <v>0</v>
      </c>
      <c r="BL752" s="16">
        <v>0</v>
      </c>
    </row>
    <row r="753" spans="2:64" x14ac:dyDescent="0.35">
      <c r="B753" t="s">
        <v>403</v>
      </c>
      <c r="C753" s="16">
        <v>6.1085972850678703E-2</v>
      </c>
      <c r="D753" s="16">
        <v>0.33333333333333298</v>
      </c>
      <c r="E753" s="16">
        <v>9.2592592592592601E-2</v>
      </c>
      <c r="F753" s="16">
        <v>2.3809523809523801E-2</v>
      </c>
      <c r="G753" s="16">
        <v>2.0547945205479499E-2</v>
      </c>
      <c r="H753" s="16">
        <v>8.3916083916083906E-2</v>
      </c>
      <c r="I753" s="16"/>
      <c r="J753" s="16">
        <v>6.7729083665338599E-2</v>
      </c>
      <c r="K753" s="16">
        <v>5.2631578947368397E-2</v>
      </c>
      <c r="L753" s="16"/>
      <c r="M753" s="16">
        <v>6.4150943396226401E-2</v>
      </c>
      <c r="N753" s="16">
        <v>5.8823529411764698E-2</v>
      </c>
      <c r="O753" s="16">
        <v>7.4074074074074098E-2</v>
      </c>
      <c r="P753" s="16">
        <v>0</v>
      </c>
      <c r="Q753" s="16"/>
      <c r="R753" s="16">
        <v>8.2524271844660199E-2</v>
      </c>
      <c r="S753" s="16">
        <v>5.63380281690141E-2</v>
      </c>
      <c r="T753" s="16">
        <v>3.5211267605633798E-2</v>
      </c>
      <c r="U753" s="16">
        <v>4.3478260869565202E-2</v>
      </c>
      <c r="V753" s="16"/>
      <c r="W753" s="16">
        <v>0.107692307692308</v>
      </c>
      <c r="X753" s="16">
        <v>4.5977011494252901E-2</v>
      </c>
      <c r="Y753" s="16">
        <v>4.4444444444444398E-2</v>
      </c>
      <c r="Z753" s="16">
        <v>2.5641025641025599E-2</v>
      </c>
      <c r="AA753" s="16">
        <v>0.12121212121212099</v>
      </c>
      <c r="AB753" s="16">
        <v>2.3809523809523801E-2</v>
      </c>
      <c r="AC753" s="16">
        <v>9.7560975609756101E-2</v>
      </c>
      <c r="AD753" s="16">
        <v>0</v>
      </c>
      <c r="AE753" s="16">
        <v>3.5714285714285698E-2</v>
      </c>
      <c r="AF753" s="16">
        <v>0</v>
      </c>
      <c r="AG753" s="16">
        <v>0.17647058823529399</v>
      </c>
      <c r="AH753" s="16">
        <v>0</v>
      </c>
      <c r="AI753" s="16"/>
      <c r="AJ753" s="16">
        <v>6.5573770491803296E-2</v>
      </c>
      <c r="AK753" s="16">
        <v>2.8169014084507001E-2</v>
      </c>
      <c r="AL753" s="16">
        <v>5.4794520547945202E-2</v>
      </c>
      <c r="AM753" s="16">
        <v>7.3170731707317097E-2</v>
      </c>
      <c r="AN753" s="16">
        <v>4.5454545454545497E-2</v>
      </c>
      <c r="AO753" s="16"/>
      <c r="AP753" s="16">
        <v>6.3492063492063502E-2</v>
      </c>
      <c r="AQ753" s="16">
        <v>5.5555555555555601E-2</v>
      </c>
      <c r="AR753" s="16">
        <v>5.2631578947368397E-2</v>
      </c>
      <c r="AS753" s="16"/>
      <c r="AT753" s="16">
        <v>6.4814814814814797E-2</v>
      </c>
      <c r="AU753" s="16">
        <v>4.6762589928057603E-2</v>
      </c>
      <c r="AV753" s="16">
        <v>0.135135135135135</v>
      </c>
      <c r="AW753" s="16">
        <v>0.105263157894737</v>
      </c>
      <c r="AX753" s="16"/>
      <c r="AY753" s="16">
        <v>0.17857142857142899</v>
      </c>
      <c r="AZ753" s="16">
        <v>5.3140096618357502E-2</v>
      </c>
      <c r="BA753" s="16"/>
      <c r="BB753" s="16">
        <v>0.12903225806451599</v>
      </c>
      <c r="BC753" s="16">
        <v>7.1428571428571397E-2</v>
      </c>
      <c r="BD753" s="16">
        <v>5.3956834532374098E-2</v>
      </c>
      <c r="BE753" s="16">
        <v>4.7619047619047603E-2</v>
      </c>
      <c r="BF753" s="16"/>
      <c r="BG753" s="16">
        <v>7.5471698113207503E-2</v>
      </c>
      <c r="BH753" s="16">
        <v>7.1428571428571397E-2</v>
      </c>
      <c r="BI753" s="16">
        <v>6.2015503875968998E-2</v>
      </c>
      <c r="BJ753" s="16">
        <v>0</v>
      </c>
      <c r="BK753" s="16">
        <v>0</v>
      </c>
      <c r="BL753" s="16">
        <v>0</v>
      </c>
    </row>
    <row r="754" spans="2:64" x14ac:dyDescent="0.35">
      <c r="B754" t="s">
        <v>404</v>
      </c>
      <c r="C754" s="16">
        <v>0.15384615384615399</v>
      </c>
      <c r="D754" s="16">
        <v>0.133333333333333</v>
      </c>
      <c r="E754" s="16">
        <v>0.18518518518518501</v>
      </c>
      <c r="F754" s="16">
        <v>0.19047619047618999</v>
      </c>
      <c r="G754" s="16">
        <v>0.184931506849315</v>
      </c>
      <c r="H754" s="16">
        <v>9.0909090909090898E-2</v>
      </c>
      <c r="I754" s="16"/>
      <c r="J754" s="16">
        <v>0.159362549800797</v>
      </c>
      <c r="K754" s="16">
        <v>0.14736842105263201</v>
      </c>
      <c r="L754" s="16"/>
      <c r="M754" s="16">
        <v>0.143396226415094</v>
      </c>
      <c r="N754" s="16">
        <v>0.152941176470588</v>
      </c>
      <c r="O754" s="16">
        <v>0.203703703703704</v>
      </c>
      <c r="P754" s="16">
        <v>0.17647058823529399</v>
      </c>
      <c r="Q754" s="16"/>
      <c r="R754" s="16">
        <v>0.17961165048543701</v>
      </c>
      <c r="S754" s="16">
        <v>0.154929577464789</v>
      </c>
      <c r="T754" s="16">
        <v>0.11971830985915501</v>
      </c>
      <c r="U754" s="16">
        <v>0.13043478260869601</v>
      </c>
      <c r="V754" s="16"/>
      <c r="W754" s="16">
        <v>0.21538461538461501</v>
      </c>
      <c r="X754" s="16">
        <v>0.126436781609195</v>
      </c>
      <c r="Y754" s="16">
        <v>0.17777777777777801</v>
      </c>
      <c r="Z754" s="16">
        <v>0.128205128205128</v>
      </c>
      <c r="AA754" s="16">
        <v>0.12121212121212099</v>
      </c>
      <c r="AB754" s="16">
        <v>0.19047619047618999</v>
      </c>
      <c r="AC754" s="16">
        <v>0.17073170731707299</v>
      </c>
      <c r="AD754" s="16">
        <v>0.11764705882352899</v>
      </c>
      <c r="AE754" s="16">
        <v>0.17857142857142899</v>
      </c>
      <c r="AF754" s="16">
        <v>0.08</v>
      </c>
      <c r="AG754" s="16">
        <v>0.11764705882352899</v>
      </c>
      <c r="AH754" s="16">
        <v>0</v>
      </c>
      <c r="AI754" s="16"/>
      <c r="AJ754" s="16">
        <v>0.24590163934426201</v>
      </c>
      <c r="AK754" s="16">
        <v>0.169014084507042</v>
      </c>
      <c r="AL754" s="16">
        <v>8.2191780821917804E-2</v>
      </c>
      <c r="AM754" s="16">
        <v>0.15853658536585399</v>
      </c>
      <c r="AN754" s="16">
        <v>0.27272727272727298</v>
      </c>
      <c r="AO754" s="16"/>
      <c r="AP754" s="16">
        <v>0.13968253968253999</v>
      </c>
      <c r="AQ754" s="16">
        <v>0.16666666666666699</v>
      </c>
      <c r="AR754" s="16">
        <v>0.31578947368421101</v>
      </c>
      <c r="AS754" s="16"/>
      <c r="AT754" s="16">
        <v>0.12037037037037</v>
      </c>
      <c r="AU754" s="16">
        <v>0.14388489208633101</v>
      </c>
      <c r="AV754" s="16">
        <v>0.21621621621621601</v>
      </c>
      <c r="AW754" s="16">
        <v>0.36842105263157898</v>
      </c>
      <c r="AX754" s="16"/>
      <c r="AY754" s="16">
        <v>0.107142857142857</v>
      </c>
      <c r="AZ754" s="16">
        <v>0.15700483091787401</v>
      </c>
      <c r="BA754" s="16"/>
      <c r="BB754" s="16">
        <v>0.25806451612903197</v>
      </c>
      <c r="BC754" s="16">
        <v>0.157142857142857</v>
      </c>
      <c r="BD754" s="16">
        <v>0.13309352517985601</v>
      </c>
      <c r="BE754" s="16">
        <v>0.19047619047618999</v>
      </c>
      <c r="BF754" s="16"/>
      <c r="BG754" s="16">
        <v>0.13207547169811301</v>
      </c>
      <c r="BH754" s="16">
        <v>0.157142857142857</v>
      </c>
      <c r="BI754" s="16">
        <v>0.170542635658915</v>
      </c>
      <c r="BJ754" s="16">
        <v>0.18181818181818199</v>
      </c>
      <c r="BK754" s="16">
        <v>0.08</v>
      </c>
      <c r="BL754" s="16">
        <v>0</v>
      </c>
    </row>
    <row r="755" spans="2:64" x14ac:dyDescent="0.35">
      <c r="B755" t="s">
        <v>405</v>
      </c>
      <c r="C755" s="16">
        <v>0.14705882352941199</v>
      </c>
      <c r="D755" s="16">
        <v>0.2</v>
      </c>
      <c r="E755" s="16">
        <v>0.25925925925925902</v>
      </c>
      <c r="F755" s="16">
        <v>0.202380952380952</v>
      </c>
      <c r="G755" s="16">
        <v>0.116438356164384</v>
      </c>
      <c r="H755" s="16">
        <v>9.7902097902097904E-2</v>
      </c>
      <c r="I755" s="16"/>
      <c r="J755" s="16">
        <v>0.155378486055777</v>
      </c>
      <c r="K755" s="16">
        <v>0.13684210526315799</v>
      </c>
      <c r="L755" s="16"/>
      <c r="M755" s="16">
        <v>0.14716981132075499</v>
      </c>
      <c r="N755" s="16">
        <v>0.129411764705882</v>
      </c>
      <c r="O755" s="16">
        <v>0.240740740740741</v>
      </c>
      <c r="P755" s="16">
        <v>5.8823529411764698E-2</v>
      </c>
      <c r="Q755" s="16"/>
      <c r="R755" s="16">
        <v>0.18932038834951501</v>
      </c>
      <c r="S755" s="16">
        <v>0.140845070422535</v>
      </c>
      <c r="T755" s="16">
        <v>8.4507042253521097E-2</v>
      </c>
      <c r="U755" s="16">
        <v>0.173913043478261</v>
      </c>
      <c r="V755" s="16"/>
      <c r="W755" s="16">
        <v>0.246153846153846</v>
      </c>
      <c r="X755" s="16">
        <v>8.04597701149425E-2</v>
      </c>
      <c r="Y755" s="16">
        <v>0.11111111111111099</v>
      </c>
      <c r="Z755" s="16">
        <v>0.256410256410256</v>
      </c>
      <c r="AA755" s="16">
        <v>0.15151515151515199</v>
      </c>
      <c r="AB755" s="16">
        <v>9.5238095238095205E-2</v>
      </c>
      <c r="AC755" s="16">
        <v>0.12195121951219499</v>
      </c>
      <c r="AD755" s="16">
        <v>0.41176470588235298</v>
      </c>
      <c r="AE755" s="16">
        <v>0.107142857142857</v>
      </c>
      <c r="AF755" s="16">
        <v>0.12</v>
      </c>
      <c r="AG755" s="16">
        <v>0</v>
      </c>
      <c r="AH755" s="16">
        <v>0</v>
      </c>
      <c r="AI755" s="16"/>
      <c r="AJ755" s="16">
        <v>6.5573770491803296E-2</v>
      </c>
      <c r="AK755" s="16">
        <v>0.154929577464789</v>
      </c>
      <c r="AL755" s="16">
        <v>0.17123287671232901</v>
      </c>
      <c r="AM755" s="16">
        <v>0.134146341463415</v>
      </c>
      <c r="AN755" s="16">
        <v>4.5454545454545497E-2</v>
      </c>
      <c r="AO755" s="16"/>
      <c r="AP755" s="16">
        <v>0.13968253968253999</v>
      </c>
      <c r="AQ755" s="16">
        <v>0.18518518518518501</v>
      </c>
      <c r="AR755" s="16">
        <v>5.2631578947368397E-2</v>
      </c>
      <c r="AS755" s="16"/>
      <c r="AT755" s="16">
        <v>0.25925925925925902</v>
      </c>
      <c r="AU755" s="16">
        <v>0.111510791366906</v>
      </c>
      <c r="AV755" s="16">
        <v>0.135135135135135</v>
      </c>
      <c r="AW755" s="16">
        <v>5.2631578947368397E-2</v>
      </c>
      <c r="AX755" s="16"/>
      <c r="AY755" s="16">
        <v>7.1428571428571397E-2</v>
      </c>
      <c r="AZ755" s="16">
        <v>0.15217391304347799</v>
      </c>
      <c r="BA755" s="16"/>
      <c r="BB755" s="16">
        <v>0.19354838709677399</v>
      </c>
      <c r="BC755" s="16">
        <v>0.1</v>
      </c>
      <c r="BD755" s="16">
        <v>0.14748201438848901</v>
      </c>
      <c r="BE755" s="16">
        <v>0.17460317460317501</v>
      </c>
      <c r="BF755" s="16"/>
      <c r="BG755" s="16">
        <v>0.113207547169811</v>
      </c>
      <c r="BH755" s="16">
        <v>0.17619047619047601</v>
      </c>
      <c r="BI755" s="16">
        <v>0.15503875968992201</v>
      </c>
      <c r="BJ755" s="16">
        <v>4.5454545454545497E-2</v>
      </c>
      <c r="BK755" s="16">
        <v>0</v>
      </c>
      <c r="BL755" s="16">
        <v>0.33333333333333298</v>
      </c>
    </row>
    <row r="756" spans="2:64" x14ac:dyDescent="0.35">
      <c r="B756" t="s">
        <v>406</v>
      </c>
      <c r="C756" s="16">
        <v>0.54751131221719496</v>
      </c>
      <c r="D756" s="16">
        <v>0.2</v>
      </c>
      <c r="E756" s="16">
        <v>0.35185185185185203</v>
      </c>
      <c r="F756" s="16">
        <v>0.5</v>
      </c>
      <c r="G756" s="16">
        <v>0.57534246575342496</v>
      </c>
      <c r="H756" s="16">
        <v>0.65734265734265696</v>
      </c>
      <c r="I756" s="16"/>
      <c r="J756" s="16">
        <v>0.55378486055776899</v>
      </c>
      <c r="K756" s="16">
        <v>0.53684210526315801</v>
      </c>
      <c r="L756" s="16"/>
      <c r="M756" s="16">
        <v>0.54716981132075504</v>
      </c>
      <c r="N756" s="16">
        <v>0.58823529411764697</v>
      </c>
      <c r="O756" s="16">
        <v>0.38888888888888901</v>
      </c>
      <c r="P756" s="16">
        <v>0.70588235294117696</v>
      </c>
      <c r="Q756" s="16"/>
      <c r="R756" s="16">
        <v>0.475728155339806</v>
      </c>
      <c r="S756" s="16">
        <v>0.53521126760563398</v>
      </c>
      <c r="T756" s="16">
        <v>0.66197183098591506</v>
      </c>
      <c r="U756" s="16">
        <v>0.52173913043478304</v>
      </c>
      <c r="V756" s="16"/>
      <c r="W756" s="16">
        <v>0.35384615384615398</v>
      </c>
      <c r="X756" s="16">
        <v>0.70114942528735602</v>
      </c>
      <c r="Y756" s="16">
        <v>0.6</v>
      </c>
      <c r="Z756" s="16">
        <v>0.53846153846153799</v>
      </c>
      <c r="AA756" s="16">
        <v>0.48484848484848497</v>
      </c>
      <c r="AB756" s="16">
        <v>0.52380952380952395</v>
      </c>
      <c r="AC756" s="16">
        <v>0.58536585365853699</v>
      </c>
      <c r="AD756" s="16">
        <v>0.35294117647058798</v>
      </c>
      <c r="AE756" s="16">
        <v>0.64285714285714302</v>
      </c>
      <c r="AF756" s="16">
        <v>0.6</v>
      </c>
      <c r="AG756" s="16">
        <v>0.47058823529411797</v>
      </c>
      <c r="AH756" s="16">
        <v>0.33333333333333298</v>
      </c>
      <c r="AI756" s="16"/>
      <c r="AJ756" s="16">
        <v>0.54098360655737698</v>
      </c>
      <c r="AK756" s="16">
        <v>0.52112676056338003</v>
      </c>
      <c r="AL756" s="16">
        <v>0.60958904109588996</v>
      </c>
      <c r="AM756" s="16">
        <v>0.52439024390243905</v>
      </c>
      <c r="AN756" s="16">
        <v>0.54545454545454497</v>
      </c>
      <c r="AO756" s="16"/>
      <c r="AP756" s="16">
        <v>0.55238095238095197</v>
      </c>
      <c r="AQ756" s="16">
        <v>0.52777777777777801</v>
      </c>
      <c r="AR756" s="16">
        <v>0.57894736842105299</v>
      </c>
      <c r="AS756" s="16"/>
      <c r="AT756" s="16">
        <v>0.47222222222222199</v>
      </c>
      <c r="AU756" s="16">
        <v>0.61510791366906503</v>
      </c>
      <c r="AV756" s="16">
        <v>0.40540540540540498</v>
      </c>
      <c r="AW756" s="16">
        <v>0.26315789473684198</v>
      </c>
      <c r="AX756" s="16"/>
      <c r="AY756" s="16">
        <v>0.57142857142857095</v>
      </c>
      <c r="AZ756" s="16">
        <v>0.54589371980676304</v>
      </c>
      <c r="BA756" s="16"/>
      <c r="BB756" s="16">
        <v>0.35483870967741898</v>
      </c>
      <c r="BC756" s="16">
        <v>0.61428571428571399</v>
      </c>
      <c r="BD756" s="16">
        <v>0.56834532374100699</v>
      </c>
      <c r="BE756" s="16">
        <v>0.476190476190476</v>
      </c>
      <c r="BF756" s="16"/>
      <c r="BG756" s="16">
        <v>0.54716981132075504</v>
      </c>
      <c r="BH756" s="16">
        <v>0.50952380952380905</v>
      </c>
      <c r="BI756" s="16">
        <v>0.51162790697674398</v>
      </c>
      <c r="BJ756" s="16">
        <v>0.72727272727272696</v>
      </c>
      <c r="BK756" s="16">
        <v>0.92</v>
      </c>
      <c r="BL756" s="16">
        <v>0.33333333333333298</v>
      </c>
    </row>
    <row r="757" spans="2:64" x14ac:dyDescent="0.35">
      <c r="B757" t="s">
        <v>61</v>
      </c>
      <c r="C757" s="16">
        <v>6.7873303167420795E-2</v>
      </c>
      <c r="D757" s="16">
        <v>0</v>
      </c>
      <c r="E757" s="16">
        <v>5.5555555555555601E-2</v>
      </c>
      <c r="F757" s="16">
        <v>5.95238095238095E-2</v>
      </c>
      <c r="G757" s="16">
        <v>8.9041095890410996E-2</v>
      </c>
      <c r="H757" s="16">
        <v>6.2937062937062901E-2</v>
      </c>
      <c r="I757" s="16"/>
      <c r="J757" s="16">
        <v>5.1792828685259001E-2</v>
      </c>
      <c r="K757" s="16">
        <v>8.9473684210526302E-2</v>
      </c>
      <c r="L757" s="16"/>
      <c r="M757" s="16">
        <v>7.1698113207547196E-2</v>
      </c>
      <c r="N757" s="16">
        <v>5.8823529411764698E-2</v>
      </c>
      <c r="O757" s="16">
        <v>7.4074074074074098E-2</v>
      </c>
      <c r="P757" s="16">
        <v>2.9411764705882401E-2</v>
      </c>
      <c r="Q757" s="16"/>
      <c r="R757" s="16">
        <v>4.85436893203883E-2</v>
      </c>
      <c r="S757" s="16">
        <v>9.85915492957746E-2</v>
      </c>
      <c r="T757" s="16">
        <v>8.4507042253521097E-2</v>
      </c>
      <c r="U757" s="16">
        <v>4.3478260869565202E-2</v>
      </c>
      <c r="V757" s="16"/>
      <c r="W757" s="16">
        <v>6.15384615384615E-2</v>
      </c>
      <c r="X757" s="16">
        <v>4.5977011494252901E-2</v>
      </c>
      <c r="Y757" s="16">
        <v>4.4444444444444398E-2</v>
      </c>
      <c r="Z757" s="16">
        <v>2.5641025641025599E-2</v>
      </c>
      <c r="AA757" s="16">
        <v>9.0909090909090898E-2</v>
      </c>
      <c r="AB757" s="16">
        <v>0.119047619047619</v>
      </c>
      <c r="AC757" s="16">
        <v>2.4390243902439001E-2</v>
      </c>
      <c r="AD757" s="16">
        <v>0.11764705882352899</v>
      </c>
      <c r="AE757" s="16">
        <v>0</v>
      </c>
      <c r="AF757" s="16">
        <v>0.12</v>
      </c>
      <c r="AG757" s="16">
        <v>0.17647058823529399</v>
      </c>
      <c r="AH757" s="16">
        <v>0.66666666666666696</v>
      </c>
      <c r="AI757" s="16"/>
      <c r="AJ757" s="16">
        <v>6.5573770491803296E-2</v>
      </c>
      <c r="AK757" s="16">
        <v>9.85915492957746E-2</v>
      </c>
      <c r="AL757" s="16">
        <v>7.5342465753424695E-2</v>
      </c>
      <c r="AM757" s="16">
        <v>6.0975609756097601E-2</v>
      </c>
      <c r="AN757" s="16">
        <v>4.5454545454545497E-2</v>
      </c>
      <c r="AO757" s="16"/>
      <c r="AP757" s="16">
        <v>7.6190476190476197E-2</v>
      </c>
      <c r="AQ757" s="16">
        <v>5.5555555555555601E-2</v>
      </c>
      <c r="AR757" s="16">
        <v>0</v>
      </c>
      <c r="AS757" s="16"/>
      <c r="AT757" s="16">
        <v>4.6296296296296301E-2</v>
      </c>
      <c r="AU757" s="16">
        <v>6.4748201438848907E-2</v>
      </c>
      <c r="AV757" s="16">
        <v>8.1081081081081099E-2</v>
      </c>
      <c r="AW757" s="16">
        <v>0.21052631578947401</v>
      </c>
      <c r="AX757" s="16"/>
      <c r="AY757" s="16">
        <v>7.1428571428571397E-2</v>
      </c>
      <c r="AZ757" s="16">
        <v>6.7632850241545903E-2</v>
      </c>
      <c r="BA757" s="16"/>
      <c r="BB757" s="16">
        <v>3.2258064516128997E-2</v>
      </c>
      <c r="BC757" s="16">
        <v>2.8571428571428598E-2</v>
      </c>
      <c r="BD757" s="16">
        <v>7.1942446043165506E-2</v>
      </c>
      <c r="BE757" s="16">
        <v>0.11111111111111099</v>
      </c>
      <c r="BF757" s="16"/>
      <c r="BG757" s="16">
        <v>0.113207547169811</v>
      </c>
      <c r="BH757" s="16">
        <v>5.2380952380952403E-2</v>
      </c>
      <c r="BI757" s="16">
        <v>9.3023255813953501E-2</v>
      </c>
      <c r="BJ757" s="16">
        <v>0</v>
      </c>
      <c r="BK757" s="16">
        <v>0</v>
      </c>
      <c r="BL757" s="16">
        <v>0.33333333333333298</v>
      </c>
    </row>
    <row r="758" spans="2:64" x14ac:dyDescent="0.35">
      <c r="B758" t="s">
        <v>407</v>
      </c>
      <c r="C758" s="16">
        <v>8.3710407239818999E-2</v>
      </c>
      <c r="D758" s="16">
        <v>0.46666666666666701</v>
      </c>
      <c r="E758" s="16">
        <v>0.148148148148148</v>
      </c>
      <c r="F758" s="16">
        <v>4.7619047619047603E-2</v>
      </c>
      <c r="G758" s="16">
        <v>3.42465753424658E-2</v>
      </c>
      <c r="H758" s="16">
        <v>9.0909090909090898E-2</v>
      </c>
      <c r="I758" s="16"/>
      <c r="J758" s="16">
        <v>7.9681274900398405E-2</v>
      </c>
      <c r="K758" s="16">
        <v>8.9473684210526302E-2</v>
      </c>
      <c r="L758" s="16"/>
      <c r="M758" s="16">
        <v>9.0566037735849106E-2</v>
      </c>
      <c r="N758" s="16">
        <v>7.0588235294117604E-2</v>
      </c>
      <c r="O758" s="16">
        <v>9.2592592592592601E-2</v>
      </c>
      <c r="P758" s="16">
        <v>2.9411764705882401E-2</v>
      </c>
      <c r="Q758" s="16"/>
      <c r="R758" s="16">
        <v>0.106796116504854</v>
      </c>
      <c r="S758" s="16">
        <v>7.0422535211267595E-2</v>
      </c>
      <c r="T758" s="16">
        <v>4.92957746478873E-2</v>
      </c>
      <c r="U758" s="16">
        <v>0.13043478260869601</v>
      </c>
      <c r="V758" s="16"/>
      <c r="W758" s="16">
        <v>0.123076923076923</v>
      </c>
      <c r="X758" s="16">
        <v>4.5977011494252901E-2</v>
      </c>
      <c r="Y758" s="16">
        <v>6.6666666666666693E-2</v>
      </c>
      <c r="Z758" s="16">
        <v>5.1282051282051301E-2</v>
      </c>
      <c r="AA758" s="16">
        <v>0.15151515151515199</v>
      </c>
      <c r="AB758" s="16">
        <v>7.1428571428571397E-2</v>
      </c>
      <c r="AC758" s="16">
        <v>9.7560975609756101E-2</v>
      </c>
      <c r="AD758" s="16">
        <v>0</v>
      </c>
      <c r="AE758" s="16">
        <v>7.1428571428571397E-2</v>
      </c>
      <c r="AF758" s="16">
        <v>0.08</v>
      </c>
      <c r="AG758" s="16">
        <v>0.23529411764705899</v>
      </c>
      <c r="AH758" s="16">
        <v>0</v>
      </c>
      <c r="AI758" s="16"/>
      <c r="AJ758" s="16">
        <v>8.1967213114754106E-2</v>
      </c>
      <c r="AK758" s="16">
        <v>5.63380281690141E-2</v>
      </c>
      <c r="AL758" s="16">
        <v>6.1643835616438401E-2</v>
      </c>
      <c r="AM758" s="16">
        <v>0.12195121951219499</v>
      </c>
      <c r="AN758" s="16">
        <v>9.0909090909090898E-2</v>
      </c>
      <c r="AO758" s="16"/>
      <c r="AP758" s="16">
        <v>9.2063492063492097E-2</v>
      </c>
      <c r="AQ758" s="16">
        <v>6.4814814814814797E-2</v>
      </c>
      <c r="AR758" s="16">
        <v>5.2631578947368397E-2</v>
      </c>
      <c r="AS758" s="16"/>
      <c r="AT758" s="16">
        <v>0.101851851851852</v>
      </c>
      <c r="AU758" s="16">
        <v>6.4748201438848907E-2</v>
      </c>
      <c r="AV758" s="16">
        <v>0.162162162162162</v>
      </c>
      <c r="AW758" s="16">
        <v>0.105263157894737</v>
      </c>
      <c r="AX758" s="16"/>
      <c r="AY758" s="16">
        <v>0.17857142857142899</v>
      </c>
      <c r="AZ758" s="16">
        <v>7.7294685990338202E-2</v>
      </c>
      <c r="BA758" s="16"/>
      <c r="BB758" s="16">
        <v>0.16129032258064499</v>
      </c>
      <c r="BC758" s="16">
        <v>0.1</v>
      </c>
      <c r="BD758" s="16">
        <v>7.9136690647481994E-2</v>
      </c>
      <c r="BE758" s="16">
        <v>4.7619047619047603E-2</v>
      </c>
      <c r="BF758" s="16"/>
      <c r="BG758" s="16">
        <v>9.4339622641509399E-2</v>
      </c>
      <c r="BH758" s="16">
        <v>0.104761904761905</v>
      </c>
      <c r="BI758" s="16">
        <v>6.9767441860465101E-2</v>
      </c>
      <c r="BJ758" s="16">
        <v>4.5454545454545497E-2</v>
      </c>
      <c r="BK758" s="16">
        <v>0</v>
      </c>
      <c r="BL758" s="16">
        <v>0</v>
      </c>
    </row>
    <row r="759" spans="2:64" x14ac:dyDescent="0.35">
      <c r="B759" t="s">
        <v>408</v>
      </c>
      <c r="C759" s="16">
        <v>0.69457013574660598</v>
      </c>
      <c r="D759" s="16">
        <v>0.4</v>
      </c>
      <c r="E759" s="16">
        <v>0.61111111111111105</v>
      </c>
      <c r="F759" s="16">
        <v>0.702380952380952</v>
      </c>
      <c r="G759" s="16">
        <v>0.69178082191780799</v>
      </c>
      <c r="H759" s="16">
        <v>0.75524475524475498</v>
      </c>
      <c r="I759" s="16"/>
      <c r="J759" s="16">
        <v>0.70916334661354596</v>
      </c>
      <c r="K759" s="16">
        <v>0.673684210526316</v>
      </c>
      <c r="L759" s="16"/>
      <c r="M759" s="16">
        <v>0.69433962264150895</v>
      </c>
      <c r="N759" s="16">
        <v>0.71764705882352897</v>
      </c>
      <c r="O759" s="16">
        <v>0.62962962962962998</v>
      </c>
      <c r="P759" s="16">
        <v>0.76470588235294101</v>
      </c>
      <c r="Q759" s="16"/>
      <c r="R759" s="16">
        <v>0.66504854368931998</v>
      </c>
      <c r="S759" s="16">
        <v>0.676056338028169</v>
      </c>
      <c r="T759" s="16">
        <v>0.74647887323943696</v>
      </c>
      <c r="U759" s="16">
        <v>0.69565217391304301</v>
      </c>
      <c r="V759" s="16"/>
      <c r="W759" s="16">
        <v>0.6</v>
      </c>
      <c r="X759" s="16">
        <v>0.78160919540229901</v>
      </c>
      <c r="Y759" s="16">
        <v>0.71111111111111103</v>
      </c>
      <c r="Z759" s="16">
        <v>0.79487179487179505</v>
      </c>
      <c r="AA759" s="16">
        <v>0.63636363636363602</v>
      </c>
      <c r="AB759" s="16">
        <v>0.61904761904761896</v>
      </c>
      <c r="AC759" s="16">
        <v>0.707317073170732</v>
      </c>
      <c r="AD759" s="16">
        <v>0.76470588235294101</v>
      </c>
      <c r="AE759" s="16">
        <v>0.75</v>
      </c>
      <c r="AF759" s="16">
        <v>0.72</v>
      </c>
      <c r="AG759" s="16">
        <v>0.47058823529411797</v>
      </c>
      <c r="AH759" s="16">
        <v>0.33333333333333298</v>
      </c>
      <c r="AI759" s="16"/>
      <c r="AJ759" s="16">
        <v>0.60655737704918</v>
      </c>
      <c r="AK759" s="16">
        <v>0.676056338028169</v>
      </c>
      <c r="AL759" s="16">
        <v>0.78082191780821897</v>
      </c>
      <c r="AM759" s="16">
        <v>0.65853658536585402</v>
      </c>
      <c r="AN759" s="16">
        <v>0.59090909090909105</v>
      </c>
      <c r="AO759" s="16"/>
      <c r="AP759" s="16">
        <v>0.69206349206349205</v>
      </c>
      <c r="AQ759" s="16">
        <v>0.71296296296296302</v>
      </c>
      <c r="AR759" s="16">
        <v>0.63157894736842102</v>
      </c>
      <c r="AS759" s="16"/>
      <c r="AT759" s="16">
        <v>0.73148148148148096</v>
      </c>
      <c r="AU759" s="16">
        <v>0.72661870503597104</v>
      </c>
      <c r="AV759" s="16">
        <v>0.54054054054054101</v>
      </c>
      <c r="AW759" s="16">
        <v>0.31578947368421101</v>
      </c>
      <c r="AX759" s="16"/>
      <c r="AY759" s="16">
        <v>0.64285714285714302</v>
      </c>
      <c r="AZ759" s="16">
        <v>0.69806763285024198</v>
      </c>
      <c r="BA759" s="16"/>
      <c r="BB759" s="16">
        <v>0.54838709677419395</v>
      </c>
      <c r="BC759" s="16">
        <v>0.71428571428571397</v>
      </c>
      <c r="BD759" s="16">
        <v>0.71582733812949595</v>
      </c>
      <c r="BE759" s="16">
        <v>0.65079365079365104</v>
      </c>
      <c r="BF759" s="16"/>
      <c r="BG759" s="16">
        <v>0.660377358490566</v>
      </c>
      <c r="BH759" s="16">
        <v>0.68571428571428605</v>
      </c>
      <c r="BI759" s="16">
        <v>0.66666666666666696</v>
      </c>
      <c r="BJ759" s="16">
        <v>0.77272727272727304</v>
      </c>
      <c r="BK759" s="16">
        <v>0.92</v>
      </c>
      <c r="BL759" s="16">
        <v>0.66666666666666696</v>
      </c>
    </row>
    <row r="760" spans="2:64" x14ac:dyDescent="0.35">
      <c r="B760" t="s">
        <v>237</v>
      </c>
      <c r="C760" s="16">
        <v>-0.61085972850678705</v>
      </c>
      <c r="D760" s="16">
        <v>6.6666666666666693E-2</v>
      </c>
      <c r="E760" s="16">
        <v>-0.46296296296296302</v>
      </c>
      <c r="F760" s="16">
        <v>-0.65476190476190499</v>
      </c>
      <c r="G760" s="16">
        <v>-0.65753424657534199</v>
      </c>
      <c r="H760" s="16">
        <v>-0.66433566433566404</v>
      </c>
      <c r="I760" s="16"/>
      <c r="J760" s="16">
        <v>-0.62948207171314696</v>
      </c>
      <c r="K760" s="16">
        <v>-0.58421052631578996</v>
      </c>
      <c r="L760" s="16"/>
      <c r="M760" s="16">
        <v>-0.60377358490566002</v>
      </c>
      <c r="N760" s="16">
        <v>-0.64705882352941202</v>
      </c>
      <c r="O760" s="16">
        <v>-0.53703703703703698</v>
      </c>
      <c r="P760" s="16">
        <v>-0.73529411764705899</v>
      </c>
      <c r="Q760" s="16"/>
      <c r="R760" s="16">
        <v>-0.55825242718446599</v>
      </c>
      <c r="S760" s="16">
        <v>-0.60563380281690105</v>
      </c>
      <c r="T760" s="16">
        <v>-0.69718309859154903</v>
      </c>
      <c r="U760" s="16">
        <v>-0.565217391304348</v>
      </c>
      <c r="V760" s="16"/>
      <c r="W760" s="16">
        <v>-0.47692307692307701</v>
      </c>
      <c r="X760" s="16">
        <v>-0.73563218390804597</v>
      </c>
      <c r="Y760" s="16">
        <v>-0.64444444444444404</v>
      </c>
      <c r="Z760" s="16">
        <v>-0.74358974358974395</v>
      </c>
      <c r="AA760" s="16">
        <v>-0.48484848484848497</v>
      </c>
      <c r="AB760" s="16">
        <v>-0.547619047619048</v>
      </c>
      <c r="AC760" s="16">
        <v>-0.60975609756097604</v>
      </c>
      <c r="AD760" s="16">
        <v>-0.76470588235294101</v>
      </c>
      <c r="AE760" s="16">
        <v>-0.67857142857142905</v>
      </c>
      <c r="AF760" s="16">
        <v>-0.64</v>
      </c>
      <c r="AG760" s="16">
        <v>-0.23529411764705899</v>
      </c>
      <c r="AH760" s="16">
        <v>-0.33333333333333298</v>
      </c>
      <c r="AI760" s="16"/>
      <c r="AJ760" s="16">
        <v>-0.52459016393442603</v>
      </c>
      <c r="AK760" s="16">
        <v>-0.61971830985915499</v>
      </c>
      <c r="AL760" s="16">
        <v>-0.71917808219178103</v>
      </c>
      <c r="AM760" s="16">
        <v>-0.53658536585365901</v>
      </c>
      <c r="AN760" s="16">
        <v>-0.5</v>
      </c>
      <c r="AO760" s="16"/>
      <c r="AP760" s="16">
        <v>-0.6</v>
      </c>
      <c r="AQ760" s="16">
        <v>-0.64814814814814803</v>
      </c>
      <c r="AR760" s="16">
        <v>-0.57894736842105299</v>
      </c>
      <c r="AS760" s="16"/>
      <c r="AT760" s="16">
        <v>-0.62962962962962998</v>
      </c>
      <c r="AU760" s="16">
        <v>-0.66187050359712196</v>
      </c>
      <c r="AV760" s="16">
        <v>-0.37837837837837801</v>
      </c>
      <c r="AW760" s="16">
        <v>-0.21052631578947401</v>
      </c>
      <c r="AX760" s="16"/>
      <c r="AY760" s="16">
        <v>-0.46428571428571402</v>
      </c>
      <c r="AZ760" s="16">
        <v>-0.62077294685990303</v>
      </c>
      <c r="BA760" s="16"/>
      <c r="BB760" s="16">
        <v>-0.38709677419354799</v>
      </c>
      <c r="BC760" s="16">
        <v>-0.61428571428571399</v>
      </c>
      <c r="BD760" s="16">
        <v>-0.63669064748201398</v>
      </c>
      <c r="BE760" s="16">
        <v>-0.60317460317460303</v>
      </c>
      <c r="BF760" s="16"/>
      <c r="BG760" s="16">
        <v>-0.56603773584905703</v>
      </c>
      <c r="BH760" s="16">
        <v>-0.580952380952381</v>
      </c>
      <c r="BI760" s="16">
        <v>-0.59689922480620194</v>
      </c>
      <c r="BJ760" s="16">
        <v>-0.72727272727272696</v>
      </c>
      <c r="BK760" s="16">
        <v>-0.92</v>
      </c>
      <c r="BL760" s="16">
        <v>-0.66666666666666696</v>
      </c>
    </row>
    <row r="761" spans="2:64" x14ac:dyDescent="0.35">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c r="AP761" s="16"/>
      <c r="AQ761" s="16"/>
      <c r="AR761" s="16"/>
      <c r="AS761" s="16"/>
      <c r="AT761" s="16"/>
      <c r="AU761" s="16"/>
      <c r="AV761" s="16"/>
      <c r="AW761" s="16"/>
      <c r="AX761" s="16"/>
      <c r="AY761" s="16"/>
      <c r="AZ761" s="16"/>
      <c r="BA761" s="16"/>
      <c r="BB761" s="16"/>
      <c r="BC761" s="16"/>
      <c r="BD761" s="16"/>
      <c r="BE761" s="16"/>
      <c r="BF761" s="16"/>
      <c r="BG761" s="16"/>
      <c r="BH761" s="16"/>
      <c r="BI761" s="16"/>
      <c r="BJ761" s="16"/>
      <c r="BK761" s="16"/>
      <c r="BL761" s="16"/>
    </row>
    <row r="762" spans="2:64" x14ac:dyDescent="0.35">
      <c r="B762" s="5" t="s">
        <v>418</v>
      </c>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c r="BF762" s="16"/>
      <c r="BG762" s="16"/>
      <c r="BH762" s="16"/>
      <c r="BI762" s="16"/>
      <c r="BJ762" s="16"/>
      <c r="BK762" s="16"/>
      <c r="BL762" s="16"/>
    </row>
    <row r="763" spans="2:64" x14ac:dyDescent="0.35">
      <c r="B763" s="23" t="s">
        <v>410</v>
      </c>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c r="BF763" s="16"/>
      <c r="BG763" s="16"/>
      <c r="BH763" s="16"/>
      <c r="BI763" s="16"/>
      <c r="BJ763" s="16"/>
      <c r="BK763" s="16"/>
      <c r="BL763" s="16"/>
    </row>
    <row r="764" spans="2:64" x14ac:dyDescent="0.35">
      <c r="B764" t="s">
        <v>402</v>
      </c>
      <c r="C764" s="16">
        <v>3.5353535353535401E-2</v>
      </c>
      <c r="D764" s="16">
        <v>0.17647058823529399</v>
      </c>
      <c r="E764" s="16">
        <v>7.69230769230769E-2</v>
      </c>
      <c r="F764" s="16">
        <v>3.125E-2</v>
      </c>
      <c r="G764" s="16">
        <v>0</v>
      </c>
      <c r="H764" s="16">
        <v>1.72413793103448E-2</v>
      </c>
      <c r="I764" s="16"/>
      <c r="J764" s="16">
        <v>4.7619047619047603E-2</v>
      </c>
      <c r="K764" s="16">
        <v>2.1739130434782601E-2</v>
      </c>
      <c r="L764" s="16"/>
      <c r="M764" s="16">
        <v>2.4590163934426201E-2</v>
      </c>
      <c r="N764" s="16">
        <v>2.5641025641025599E-2</v>
      </c>
      <c r="O764" s="16">
        <v>4.7619047619047603E-2</v>
      </c>
      <c r="P764" s="16">
        <v>0.133333333333333</v>
      </c>
      <c r="Q764" s="16"/>
      <c r="R764" s="16">
        <v>5.60747663551402E-2</v>
      </c>
      <c r="S764" s="16">
        <v>0</v>
      </c>
      <c r="T764" s="16">
        <v>0</v>
      </c>
      <c r="U764" s="16">
        <v>0.16666666666666699</v>
      </c>
      <c r="V764" s="16"/>
      <c r="W764" s="16">
        <v>6.1224489795918401E-2</v>
      </c>
      <c r="X764" s="16">
        <v>0</v>
      </c>
      <c r="Y764" s="16">
        <v>6.6666666666666693E-2</v>
      </c>
      <c r="Z764" s="16">
        <v>0</v>
      </c>
      <c r="AA764" s="16">
        <v>7.69230769230769E-2</v>
      </c>
      <c r="AB764" s="16">
        <v>5.2631578947368397E-2</v>
      </c>
      <c r="AC764" s="16">
        <v>0</v>
      </c>
      <c r="AD764" s="16">
        <v>0</v>
      </c>
      <c r="AE764" s="16">
        <v>0</v>
      </c>
      <c r="AF764" s="16">
        <v>0</v>
      </c>
      <c r="AG764" s="16">
        <v>0.11111111111111099</v>
      </c>
      <c r="AH764" s="16" t="s">
        <v>80</v>
      </c>
      <c r="AI764" s="16"/>
      <c r="AJ764" s="16">
        <v>0</v>
      </c>
      <c r="AK764" s="16">
        <v>6.8965517241379296E-2</v>
      </c>
      <c r="AL764" s="16">
        <v>5.2631578947368397E-2</v>
      </c>
      <c r="AM764" s="16">
        <v>2.32558139534884E-2</v>
      </c>
      <c r="AN764" s="16">
        <v>0</v>
      </c>
      <c r="AO764" s="16"/>
      <c r="AP764" s="16">
        <v>4.13793103448276E-2</v>
      </c>
      <c r="AQ764" s="16">
        <v>2.1739130434782601E-2</v>
      </c>
      <c r="AR764" s="16">
        <v>0</v>
      </c>
      <c r="AS764" s="16"/>
      <c r="AT764" s="16">
        <v>9.8039215686274495E-2</v>
      </c>
      <c r="AU764" s="16">
        <v>0</v>
      </c>
      <c r="AV764" s="16">
        <v>0.105263157894737</v>
      </c>
      <c r="AW764" s="16">
        <v>0</v>
      </c>
      <c r="AX764" s="16"/>
      <c r="AY764" s="16">
        <v>8.3333333333333301E-2</v>
      </c>
      <c r="AZ764" s="16">
        <v>3.2258064516128997E-2</v>
      </c>
      <c r="BA764" s="16"/>
      <c r="BB764" s="16">
        <v>0.05</v>
      </c>
      <c r="BC764" s="16">
        <v>5.8823529411764698E-2</v>
      </c>
      <c r="BD764" s="16">
        <v>2.5862068965517199E-2</v>
      </c>
      <c r="BE764" s="16">
        <v>3.5714285714285698E-2</v>
      </c>
      <c r="BF764" s="16"/>
      <c r="BG764" s="16">
        <v>5.5555555555555601E-2</v>
      </c>
      <c r="BH764" s="16">
        <v>3.125E-2</v>
      </c>
      <c r="BI764" s="16">
        <v>3.2786885245901599E-2</v>
      </c>
      <c r="BJ764" s="16">
        <v>0.1</v>
      </c>
      <c r="BK764" s="16">
        <v>0</v>
      </c>
      <c r="BL764" s="16">
        <v>0</v>
      </c>
    </row>
    <row r="765" spans="2:64" x14ac:dyDescent="0.35">
      <c r="B765" t="s">
        <v>403</v>
      </c>
      <c r="C765" s="16">
        <v>0.11616161616161599</v>
      </c>
      <c r="D765" s="16">
        <v>0.23529411764705899</v>
      </c>
      <c r="E765" s="16">
        <v>0.269230769230769</v>
      </c>
      <c r="F765" s="16">
        <v>3.125E-2</v>
      </c>
      <c r="G765" s="16">
        <v>7.69230769230769E-2</v>
      </c>
      <c r="H765" s="16">
        <v>0.10344827586206901</v>
      </c>
      <c r="I765" s="16"/>
      <c r="J765" s="16">
        <v>0.133333333333333</v>
      </c>
      <c r="K765" s="16">
        <v>9.7826086956521702E-2</v>
      </c>
      <c r="L765" s="16"/>
      <c r="M765" s="16">
        <v>0.10655737704918</v>
      </c>
      <c r="N765" s="16">
        <v>5.1282051282051301E-2</v>
      </c>
      <c r="O765" s="16">
        <v>0.38095238095238099</v>
      </c>
      <c r="P765" s="16">
        <v>0</v>
      </c>
      <c r="Q765" s="16"/>
      <c r="R765" s="16">
        <v>0.14018691588785001</v>
      </c>
      <c r="S765" s="16">
        <v>7.1428571428571397E-2</v>
      </c>
      <c r="T765" s="16">
        <v>0.105263157894737</v>
      </c>
      <c r="U765" s="16">
        <v>0</v>
      </c>
      <c r="V765" s="16"/>
      <c r="W765" s="16">
        <v>0.20408163265306101</v>
      </c>
      <c r="X765" s="16">
        <v>0</v>
      </c>
      <c r="Y765" s="16">
        <v>0.133333333333333</v>
      </c>
      <c r="Z765" s="16">
        <v>0</v>
      </c>
      <c r="AA765" s="16">
        <v>0.230769230769231</v>
      </c>
      <c r="AB765" s="16">
        <v>0</v>
      </c>
      <c r="AC765" s="16">
        <v>0.23529411764705899</v>
      </c>
      <c r="AD765" s="16">
        <v>0</v>
      </c>
      <c r="AE765" s="16">
        <v>0.15384615384615399</v>
      </c>
      <c r="AF765" s="16">
        <v>0</v>
      </c>
      <c r="AG765" s="16">
        <v>0.22222222222222199</v>
      </c>
      <c r="AH765" s="16" t="s">
        <v>80</v>
      </c>
      <c r="AI765" s="16"/>
      <c r="AJ765" s="16">
        <v>0.14285714285714299</v>
      </c>
      <c r="AK765" s="16">
        <v>0.10344827586206901</v>
      </c>
      <c r="AL765" s="16">
        <v>0.118421052631579</v>
      </c>
      <c r="AM765" s="16">
        <v>9.3023255813953501E-2</v>
      </c>
      <c r="AN765" s="16">
        <v>8.3333333333333301E-2</v>
      </c>
      <c r="AO765" s="16"/>
      <c r="AP765" s="16">
        <v>0.10344827586206901</v>
      </c>
      <c r="AQ765" s="16">
        <v>0.15217391304347799</v>
      </c>
      <c r="AR765" s="16">
        <v>0.14285714285714299</v>
      </c>
      <c r="AS765" s="16"/>
      <c r="AT765" s="16">
        <v>0.11764705882352899</v>
      </c>
      <c r="AU765" s="16">
        <v>9.4827586206896505E-2</v>
      </c>
      <c r="AV765" s="16">
        <v>0.21052631578947401</v>
      </c>
      <c r="AW765" s="16">
        <v>0.16666666666666699</v>
      </c>
      <c r="AX765" s="16"/>
      <c r="AY765" s="16">
        <v>0.16666666666666699</v>
      </c>
      <c r="AZ765" s="16">
        <v>0.112903225806452</v>
      </c>
      <c r="BA765" s="16"/>
      <c r="BB765" s="16">
        <v>0.25</v>
      </c>
      <c r="BC765" s="16">
        <v>0.14705882352941199</v>
      </c>
      <c r="BD765" s="16">
        <v>8.6206896551724102E-2</v>
      </c>
      <c r="BE765" s="16">
        <v>0.107142857142857</v>
      </c>
      <c r="BF765" s="16"/>
      <c r="BG765" s="16">
        <v>0.16666666666666699</v>
      </c>
      <c r="BH765" s="16">
        <v>0.125</v>
      </c>
      <c r="BI765" s="16">
        <v>0.13114754098360701</v>
      </c>
      <c r="BJ765" s="16">
        <v>0</v>
      </c>
      <c r="BK765" s="16">
        <v>0</v>
      </c>
      <c r="BL765" s="16">
        <v>0</v>
      </c>
    </row>
    <row r="766" spans="2:64" x14ac:dyDescent="0.35">
      <c r="B766" t="s">
        <v>404</v>
      </c>
      <c r="C766" s="16">
        <v>0.15656565656565699</v>
      </c>
      <c r="D766" s="16">
        <v>0.23529411764705899</v>
      </c>
      <c r="E766" s="16">
        <v>0.30769230769230799</v>
      </c>
      <c r="F766" s="16">
        <v>0.21875</v>
      </c>
      <c r="G766" s="16">
        <v>0.138461538461538</v>
      </c>
      <c r="H766" s="16">
        <v>5.1724137931034503E-2</v>
      </c>
      <c r="I766" s="16"/>
      <c r="J766" s="16">
        <v>0.15238095238095201</v>
      </c>
      <c r="K766" s="16">
        <v>0.16304347826087001</v>
      </c>
      <c r="L766" s="16"/>
      <c r="M766" s="16">
        <v>0.15573770491803299</v>
      </c>
      <c r="N766" s="16">
        <v>0.17948717948717899</v>
      </c>
      <c r="O766" s="16">
        <v>0.19047619047618999</v>
      </c>
      <c r="P766" s="16">
        <v>6.6666666666666693E-2</v>
      </c>
      <c r="Q766" s="16"/>
      <c r="R766" s="16">
        <v>0.14953271028037399</v>
      </c>
      <c r="S766" s="16">
        <v>0.28571428571428598</v>
      </c>
      <c r="T766" s="16">
        <v>8.7719298245614002E-2</v>
      </c>
      <c r="U766" s="16">
        <v>0.33333333333333298</v>
      </c>
      <c r="V766" s="16"/>
      <c r="W766" s="16">
        <v>0.14285714285714299</v>
      </c>
      <c r="X766" s="16">
        <v>0.107142857142857</v>
      </c>
      <c r="Y766" s="16">
        <v>0</v>
      </c>
      <c r="Z766" s="16">
        <v>0.214285714285714</v>
      </c>
      <c r="AA766" s="16">
        <v>0.230769230769231</v>
      </c>
      <c r="AB766" s="16">
        <v>0.21052631578947401</v>
      </c>
      <c r="AC766" s="16">
        <v>0.11764705882352899</v>
      </c>
      <c r="AD766" s="16">
        <v>0.5</v>
      </c>
      <c r="AE766" s="16">
        <v>0.230769230769231</v>
      </c>
      <c r="AF766" s="16">
        <v>0.133333333333333</v>
      </c>
      <c r="AG766" s="16">
        <v>0.11111111111111099</v>
      </c>
      <c r="AH766" s="16" t="s">
        <v>80</v>
      </c>
      <c r="AI766" s="16"/>
      <c r="AJ766" s="16">
        <v>0.19047619047618999</v>
      </c>
      <c r="AK766" s="16">
        <v>0.17241379310344801</v>
      </c>
      <c r="AL766" s="16">
        <v>9.2105263157894704E-2</v>
      </c>
      <c r="AM766" s="16">
        <v>0.209302325581395</v>
      </c>
      <c r="AN766" s="16">
        <v>0.16666666666666699</v>
      </c>
      <c r="AO766" s="16"/>
      <c r="AP766" s="16">
        <v>0.15862068965517201</v>
      </c>
      <c r="AQ766" s="16">
        <v>0.173913043478261</v>
      </c>
      <c r="AR766" s="16">
        <v>0</v>
      </c>
      <c r="AS766" s="16"/>
      <c r="AT766" s="16">
        <v>0.21568627450980399</v>
      </c>
      <c r="AU766" s="16">
        <v>0.13793103448275901</v>
      </c>
      <c r="AV766" s="16">
        <v>5.2631578947368397E-2</v>
      </c>
      <c r="AW766" s="16">
        <v>0.25</v>
      </c>
      <c r="AX766" s="16"/>
      <c r="AY766" s="16">
        <v>0.16666666666666699</v>
      </c>
      <c r="AZ766" s="16">
        <v>0.15591397849462399</v>
      </c>
      <c r="BA766" s="16"/>
      <c r="BB766" s="16">
        <v>0.25</v>
      </c>
      <c r="BC766" s="16">
        <v>8.8235294117647106E-2</v>
      </c>
      <c r="BD766" s="16">
        <v>0.14655172413793099</v>
      </c>
      <c r="BE766" s="16">
        <v>0.214285714285714</v>
      </c>
      <c r="BF766" s="16"/>
      <c r="BG766" s="16">
        <v>0.11111111111111099</v>
      </c>
      <c r="BH766" s="16">
        <v>0.15625</v>
      </c>
      <c r="BI766" s="16">
        <v>0.18032786885245899</v>
      </c>
      <c r="BJ766" s="16">
        <v>0.1</v>
      </c>
      <c r="BK766" s="16">
        <v>9.0909090909090898E-2</v>
      </c>
      <c r="BL766" s="16">
        <v>0.5</v>
      </c>
    </row>
    <row r="767" spans="2:64" x14ac:dyDescent="0.35">
      <c r="B767" t="s">
        <v>405</v>
      </c>
      <c r="C767" s="16">
        <v>9.0909090909090898E-2</v>
      </c>
      <c r="D767" s="16">
        <v>0.11764705882352899</v>
      </c>
      <c r="E767" s="16">
        <v>7.69230769230769E-2</v>
      </c>
      <c r="F767" s="16">
        <v>9.375E-2</v>
      </c>
      <c r="G767" s="16">
        <v>0.107692307692308</v>
      </c>
      <c r="H767" s="16">
        <v>6.8965517241379296E-2</v>
      </c>
      <c r="I767" s="16"/>
      <c r="J767" s="16">
        <v>0.104761904761905</v>
      </c>
      <c r="K767" s="16">
        <v>7.6086956521739094E-2</v>
      </c>
      <c r="L767" s="16"/>
      <c r="M767" s="16">
        <v>8.1967213114754106E-2</v>
      </c>
      <c r="N767" s="16">
        <v>0.128205128205128</v>
      </c>
      <c r="O767" s="16">
        <v>4.7619047619047603E-2</v>
      </c>
      <c r="P767" s="16">
        <v>0.133333333333333</v>
      </c>
      <c r="Q767" s="16"/>
      <c r="R767" s="16">
        <v>8.4112149532710304E-2</v>
      </c>
      <c r="S767" s="16">
        <v>0.107142857142857</v>
      </c>
      <c r="T767" s="16">
        <v>8.7719298245614002E-2</v>
      </c>
      <c r="U767" s="16">
        <v>0.16666666666666699</v>
      </c>
      <c r="V767" s="16"/>
      <c r="W767" s="16">
        <v>0.16326530612244899</v>
      </c>
      <c r="X767" s="16">
        <v>3.5714285714285698E-2</v>
      </c>
      <c r="Y767" s="16">
        <v>0.266666666666667</v>
      </c>
      <c r="Z767" s="16">
        <v>7.1428571428571397E-2</v>
      </c>
      <c r="AA767" s="16">
        <v>0</v>
      </c>
      <c r="AB767" s="16">
        <v>5.2631578947368397E-2</v>
      </c>
      <c r="AC767" s="16">
        <v>0</v>
      </c>
      <c r="AD767" s="16">
        <v>0.16666666666666699</v>
      </c>
      <c r="AE767" s="16">
        <v>7.69230769230769E-2</v>
      </c>
      <c r="AF767" s="16">
        <v>6.6666666666666693E-2</v>
      </c>
      <c r="AG767" s="16">
        <v>0</v>
      </c>
      <c r="AH767" s="16" t="s">
        <v>80</v>
      </c>
      <c r="AI767" s="16"/>
      <c r="AJ767" s="16">
        <v>0.14285714285714299</v>
      </c>
      <c r="AK767" s="16">
        <v>6.8965517241379296E-2</v>
      </c>
      <c r="AL767" s="16">
        <v>7.8947368421052599E-2</v>
      </c>
      <c r="AM767" s="16">
        <v>9.3023255813953501E-2</v>
      </c>
      <c r="AN767" s="16">
        <v>8.3333333333333301E-2</v>
      </c>
      <c r="AO767" s="16"/>
      <c r="AP767" s="16">
        <v>6.8965517241379296E-2</v>
      </c>
      <c r="AQ767" s="16">
        <v>0.173913043478261</v>
      </c>
      <c r="AR767" s="16">
        <v>0</v>
      </c>
      <c r="AS767" s="16"/>
      <c r="AT767" s="16">
        <v>0.15686274509803899</v>
      </c>
      <c r="AU767" s="16">
        <v>5.1724137931034503E-2</v>
      </c>
      <c r="AV767" s="16">
        <v>0.21052631578947401</v>
      </c>
      <c r="AW767" s="16">
        <v>0</v>
      </c>
      <c r="AX767" s="16"/>
      <c r="AY767" s="16">
        <v>0.16666666666666699</v>
      </c>
      <c r="AZ767" s="16">
        <v>8.6021505376344107E-2</v>
      </c>
      <c r="BA767" s="16"/>
      <c r="BB767" s="16">
        <v>0.05</v>
      </c>
      <c r="BC767" s="16">
        <v>0.14705882352941199</v>
      </c>
      <c r="BD767" s="16">
        <v>8.6206896551724102E-2</v>
      </c>
      <c r="BE767" s="16">
        <v>7.1428571428571397E-2</v>
      </c>
      <c r="BF767" s="16"/>
      <c r="BG767" s="16">
        <v>5.5555555555555601E-2</v>
      </c>
      <c r="BH767" s="16">
        <v>0.104166666666667</v>
      </c>
      <c r="BI767" s="16">
        <v>9.8360655737704902E-2</v>
      </c>
      <c r="BJ767" s="16">
        <v>0.1</v>
      </c>
      <c r="BK767" s="16">
        <v>0</v>
      </c>
      <c r="BL767" s="16">
        <v>0</v>
      </c>
    </row>
    <row r="768" spans="2:64" x14ac:dyDescent="0.35">
      <c r="B768" t="s">
        <v>406</v>
      </c>
      <c r="C768" s="16">
        <v>0.53535353535353503</v>
      </c>
      <c r="D768" s="16">
        <v>0.23529411764705899</v>
      </c>
      <c r="E768" s="16">
        <v>0.230769230769231</v>
      </c>
      <c r="F768" s="16">
        <v>0.59375</v>
      </c>
      <c r="G768" s="16">
        <v>0.58461538461538498</v>
      </c>
      <c r="H768" s="16">
        <v>0.67241379310344795</v>
      </c>
      <c r="I768" s="16"/>
      <c r="J768" s="16">
        <v>0.50476190476190497</v>
      </c>
      <c r="K768" s="16">
        <v>0.565217391304348</v>
      </c>
      <c r="L768" s="16"/>
      <c r="M768" s="16">
        <v>0.56557377049180302</v>
      </c>
      <c r="N768" s="16">
        <v>0.56410256410256399</v>
      </c>
      <c r="O768" s="16">
        <v>0.238095238095238</v>
      </c>
      <c r="P768" s="16">
        <v>0.6</v>
      </c>
      <c r="Q768" s="16"/>
      <c r="R768" s="16">
        <v>0.51401869158878499</v>
      </c>
      <c r="S768" s="16">
        <v>0.46428571428571402</v>
      </c>
      <c r="T768" s="16">
        <v>0.63157894736842102</v>
      </c>
      <c r="U768" s="16">
        <v>0.33333333333333298</v>
      </c>
      <c r="V768" s="16"/>
      <c r="W768" s="16">
        <v>0.38775510204081598</v>
      </c>
      <c r="X768" s="16">
        <v>0.82142857142857095</v>
      </c>
      <c r="Y768" s="16">
        <v>0.46666666666666701</v>
      </c>
      <c r="Z768" s="16">
        <v>0.71428571428571397</v>
      </c>
      <c r="AA768" s="16">
        <v>0.38461538461538503</v>
      </c>
      <c r="AB768" s="16">
        <v>0.47368421052631599</v>
      </c>
      <c r="AC768" s="16">
        <v>0.58823529411764697</v>
      </c>
      <c r="AD768" s="16">
        <v>0.33333333333333298</v>
      </c>
      <c r="AE768" s="16">
        <v>0.53846153846153799</v>
      </c>
      <c r="AF768" s="16">
        <v>0.66666666666666696</v>
      </c>
      <c r="AG768" s="16">
        <v>0.44444444444444398</v>
      </c>
      <c r="AH768" s="16" t="s">
        <v>80</v>
      </c>
      <c r="AI768" s="16"/>
      <c r="AJ768" s="16">
        <v>0.476190476190476</v>
      </c>
      <c r="AK768" s="16">
        <v>0.41379310344827602</v>
      </c>
      <c r="AL768" s="16">
        <v>0.59210526315789502</v>
      </c>
      <c r="AM768" s="16">
        <v>0.55813953488372103</v>
      </c>
      <c r="AN768" s="16">
        <v>0.58333333333333304</v>
      </c>
      <c r="AO768" s="16"/>
      <c r="AP768" s="16">
        <v>0.55172413793103403</v>
      </c>
      <c r="AQ768" s="16">
        <v>0.45652173913043498</v>
      </c>
      <c r="AR768" s="16">
        <v>0.71428571428571397</v>
      </c>
      <c r="AS768" s="16"/>
      <c r="AT768" s="16">
        <v>0.41176470588235298</v>
      </c>
      <c r="AU768" s="16">
        <v>0.63793103448275901</v>
      </c>
      <c r="AV768" s="16">
        <v>0.42105263157894701</v>
      </c>
      <c r="AW768" s="16">
        <v>0.25</v>
      </c>
      <c r="AX768" s="16"/>
      <c r="AY768" s="16">
        <v>0.33333333333333298</v>
      </c>
      <c r="AZ768" s="16">
        <v>0.54838709677419395</v>
      </c>
      <c r="BA768" s="16"/>
      <c r="BB768" s="16">
        <v>0.35</v>
      </c>
      <c r="BC768" s="16">
        <v>0.52941176470588203</v>
      </c>
      <c r="BD768" s="16">
        <v>0.61206896551724099</v>
      </c>
      <c r="BE768" s="16">
        <v>0.35714285714285698</v>
      </c>
      <c r="BF768" s="16"/>
      <c r="BG768" s="16">
        <v>0.5</v>
      </c>
      <c r="BH768" s="16">
        <v>0.54166666666666696</v>
      </c>
      <c r="BI768" s="16">
        <v>0.45901639344262302</v>
      </c>
      <c r="BJ768" s="16">
        <v>0.7</v>
      </c>
      <c r="BK768" s="16">
        <v>0.90909090909090895</v>
      </c>
      <c r="BL768" s="16">
        <v>0</v>
      </c>
    </row>
    <row r="769" spans="2:64" x14ac:dyDescent="0.35">
      <c r="B769" t="s">
        <v>61</v>
      </c>
      <c r="C769" s="16">
        <v>6.5656565656565705E-2</v>
      </c>
      <c r="D769" s="16">
        <v>0</v>
      </c>
      <c r="E769" s="16">
        <v>3.8461538461538498E-2</v>
      </c>
      <c r="F769" s="16">
        <v>3.125E-2</v>
      </c>
      <c r="G769" s="16">
        <v>9.2307692307692299E-2</v>
      </c>
      <c r="H769" s="16">
        <v>8.6206896551724102E-2</v>
      </c>
      <c r="I769" s="16"/>
      <c r="J769" s="16">
        <v>5.7142857142857099E-2</v>
      </c>
      <c r="K769" s="16">
        <v>7.6086956521739094E-2</v>
      </c>
      <c r="L769" s="16"/>
      <c r="M769" s="16">
        <v>6.5573770491803296E-2</v>
      </c>
      <c r="N769" s="16">
        <v>5.1282051282051301E-2</v>
      </c>
      <c r="O769" s="16">
        <v>9.5238095238095205E-2</v>
      </c>
      <c r="P769" s="16">
        <v>6.6666666666666693E-2</v>
      </c>
      <c r="Q769" s="16"/>
      <c r="R769" s="16">
        <v>5.60747663551402E-2</v>
      </c>
      <c r="S769" s="16">
        <v>7.1428571428571397E-2</v>
      </c>
      <c r="T769" s="16">
        <v>8.7719298245614002E-2</v>
      </c>
      <c r="U769" s="16">
        <v>0</v>
      </c>
      <c r="V769" s="16"/>
      <c r="W769" s="16">
        <v>4.08163265306122E-2</v>
      </c>
      <c r="X769" s="16">
        <v>3.5714285714285698E-2</v>
      </c>
      <c r="Y769" s="16">
        <v>6.6666666666666693E-2</v>
      </c>
      <c r="Z769" s="16">
        <v>0</v>
      </c>
      <c r="AA769" s="16">
        <v>7.69230769230769E-2</v>
      </c>
      <c r="AB769" s="16">
        <v>0.21052631578947401</v>
      </c>
      <c r="AC769" s="16">
        <v>5.8823529411764698E-2</v>
      </c>
      <c r="AD769" s="16">
        <v>0</v>
      </c>
      <c r="AE769" s="16">
        <v>0</v>
      </c>
      <c r="AF769" s="16">
        <v>0.133333333333333</v>
      </c>
      <c r="AG769" s="16">
        <v>0.11111111111111099</v>
      </c>
      <c r="AH769" s="16" t="s">
        <v>80</v>
      </c>
      <c r="AI769" s="16"/>
      <c r="AJ769" s="16">
        <v>4.7619047619047603E-2</v>
      </c>
      <c r="AK769" s="16">
        <v>0.17241379310344801</v>
      </c>
      <c r="AL769" s="16">
        <v>6.5789473684210495E-2</v>
      </c>
      <c r="AM769" s="16">
        <v>2.32558139534884E-2</v>
      </c>
      <c r="AN769" s="16">
        <v>8.3333333333333301E-2</v>
      </c>
      <c r="AO769" s="16"/>
      <c r="AP769" s="16">
        <v>7.5862068965517199E-2</v>
      </c>
      <c r="AQ769" s="16">
        <v>2.1739130434782601E-2</v>
      </c>
      <c r="AR769" s="16">
        <v>0.14285714285714299</v>
      </c>
      <c r="AS769" s="16"/>
      <c r="AT769" s="16">
        <v>0</v>
      </c>
      <c r="AU769" s="16">
        <v>7.7586206896551699E-2</v>
      </c>
      <c r="AV769" s="16">
        <v>0</v>
      </c>
      <c r="AW769" s="16">
        <v>0.33333333333333298</v>
      </c>
      <c r="AX769" s="16"/>
      <c r="AY769" s="16">
        <v>8.3333333333333301E-2</v>
      </c>
      <c r="AZ769" s="16">
        <v>6.4516129032258104E-2</v>
      </c>
      <c r="BA769" s="16"/>
      <c r="BB769" s="16">
        <v>0.05</v>
      </c>
      <c r="BC769" s="16">
        <v>2.9411764705882401E-2</v>
      </c>
      <c r="BD769" s="16">
        <v>4.31034482758621E-2</v>
      </c>
      <c r="BE769" s="16">
        <v>0.214285714285714</v>
      </c>
      <c r="BF769" s="16"/>
      <c r="BG769" s="16">
        <v>0.11111111111111099</v>
      </c>
      <c r="BH769" s="16">
        <v>4.1666666666666699E-2</v>
      </c>
      <c r="BI769" s="16">
        <v>9.8360655737704902E-2</v>
      </c>
      <c r="BJ769" s="16">
        <v>0</v>
      </c>
      <c r="BK769" s="16">
        <v>0</v>
      </c>
      <c r="BL769" s="16">
        <v>0.5</v>
      </c>
    </row>
    <row r="770" spans="2:64" x14ac:dyDescent="0.35">
      <c r="B770" t="s">
        <v>407</v>
      </c>
      <c r="C770" s="16">
        <v>0.15151515151515199</v>
      </c>
      <c r="D770" s="16">
        <v>0.41176470588235298</v>
      </c>
      <c r="E770" s="16">
        <v>0.34615384615384598</v>
      </c>
      <c r="F770" s="16">
        <v>6.25E-2</v>
      </c>
      <c r="G770" s="16">
        <v>7.69230769230769E-2</v>
      </c>
      <c r="H770" s="16">
        <v>0.12068965517241401</v>
      </c>
      <c r="I770" s="16"/>
      <c r="J770" s="16">
        <v>0.180952380952381</v>
      </c>
      <c r="K770" s="16">
        <v>0.119565217391304</v>
      </c>
      <c r="L770" s="16"/>
      <c r="M770" s="16">
        <v>0.13114754098360701</v>
      </c>
      <c r="N770" s="16">
        <v>7.69230769230769E-2</v>
      </c>
      <c r="O770" s="16">
        <v>0.42857142857142899</v>
      </c>
      <c r="P770" s="16">
        <v>0.133333333333333</v>
      </c>
      <c r="Q770" s="16"/>
      <c r="R770" s="16">
        <v>0.19626168224299101</v>
      </c>
      <c r="S770" s="16">
        <v>7.1428571428571397E-2</v>
      </c>
      <c r="T770" s="16">
        <v>0.105263157894737</v>
      </c>
      <c r="U770" s="16">
        <v>0.16666666666666699</v>
      </c>
      <c r="V770" s="16"/>
      <c r="W770" s="16">
        <v>0.26530612244898</v>
      </c>
      <c r="X770" s="16">
        <v>0</v>
      </c>
      <c r="Y770" s="16">
        <v>0.2</v>
      </c>
      <c r="Z770" s="16">
        <v>0</v>
      </c>
      <c r="AA770" s="16">
        <v>0.30769230769230799</v>
      </c>
      <c r="AB770" s="16">
        <v>5.2631578947368397E-2</v>
      </c>
      <c r="AC770" s="16">
        <v>0.23529411764705899</v>
      </c>
      <c r="AD770" s="16">
        <v>0</v>
      </c>
      <c r="AE770" s="16">
        <v>0.15384615384615399</v>
      </c>
      <c r="AF770" s="16">
        <v>0</v>
      </c>
      <c r="AG770" s="16">
        <v>0.33333333333333298</v>
      </c>
      <c r="AH770" s="16" t="s">
        <v>80</v>
      </c>
      <c r="AI770" s="16"/>
      <c r="AJ770" s="16">
        <v>0.14285714285714299</v>
      </c>
      <c r="AK770" s="16">
        <v>0.17241379310344801</v>
      </c>
      <c r="AL770" s="16">
        <v>0.17105263157894701</v>
      </c>
      <c r="AM770" s="16">
        <v>0.116279069767442</v>
      </c>
      <c r="AN770" s="16">
        <v>8.3333333333333301E-2</v>
      </c>
      <c r="AO770" s="16"/>
      <c r="AP770" s="16">
        <v>0.14482758620689701</v>
      </c>
      <c r="AQ770" s="16">
        <v>0.173913043478261</v>
      </c>
      <c r="AR770" s="16">
        <v>0.14285714285714299</v>
      </c>
      <c r="AS770" s="16"/>
      <c r="AT770" s="16">
        <v>0.21568627450980399</v>
      </c>
      <c r="AU770" s="16">
        <v>9.4827586206896505E-2</v>
      </c>
      <c r="AV770" s="16">
        <v>0.31578947368421101</v>
      </c>
      <c r="AW770" s="16">
        <v>0.16666666666666699</v>
      </c>
      <c r="AX770" s="16"/>
      <c r="AY770" s="16">
        <v>0.25</v>
      </c>
      <c r="AZ770" s="16">
        <v>0.14516129032258099</v>
      </c>
      <c r="BA770" s="16"/>
      <c r="BB770" s="16">
        <v>0.3</v>
      </c>
      <c r="BC770" s="16">
        <v>0.20588235294117599</v>
      </c>
      <c r="BD770" s="16">
        <v>0.11206896551724101</v>
      </c>
      <c r="BE770" s="16">
        <v>0.14285714285714299</v>
      </c>
      <c r="BF770" s="16"/>
      <c r="BG770" s="16">
        <v>0.22222222222222199</v>
      </c>
      <c r="BH770" s="16">
        <v>0.15625</v>
      </c>
      <c r="BI770" s="16">
        <v>0.16393442622950799</v>
      </c>
      <c r="BJ770" s="16">
        <v>0.1</v>
      </c>
      <c r="BK770" s="16">
        <v>0</v>
      </c>
      <c r="BL770" s="16">
        <v>0</v>
      </c>
    </row>
    <row r="771" spans="2:64" x14ac:dyDescent="0.35">
      <c r="B771" t="s">
        <v>408</v>
      </c>
      <c r="C771" s="16">
        <v>0.62626262626262597</v>
      </c>
      <c r="D771" s="16">
        <v>0.35294117647058798</v>
      </c>
      <c r="E771" s="16">
        <v>0.30769230769230799</v>
      </c>
      <c r="F771" s="16">
        <v>0.6875</v>
      </c>
      <c r="G771" s="16">
        <v>0.69230769230769196</v>
      </c>
      <c r="H771" s="16">
        <v>0.74137931034482796</v>
      </c>
      <c r="I771" s="16"/>
      <c r="J771" s="16">
        <v>0.60952380952380902</v>
      </c>
      <c r="K771" s="16">
        <v>0.64130434782608703</v>
      </c>
      <c r="L771" s="16"/>
      <c r="M771" s="16">
        <v>0.64754098360655699</v>
      </c>
      <c r="N771" s="16">
        <v>0.69230769230769196</v>
      </c>
      <c r="O771" s="16">
        <v>0.28571428571428598</v>
      </c>
      <c r="P771" s="16">
        <v>0.73333333333333295</v>
      </c>
      <c r="Q771" s="16"/>
      <c r="R771" s="16">
        <v>0.59813084112149495</v>
      </c>
      <c r="S771" s="16">
        <v>0.57142857142857095</v>
      </c>
      <c r="T771" s="16">
        <v>0.71929824561403499</v>
      </c>
      <c r="U771" s="16">
        <v>0.5</v>
      </c>
      <c r="V771" s="16"/>
      <c r="W771" s="16">
        <v>0.55102040816326503</v>
      </c>
      <c r="X771" s="16">
        <v>0.85714285714285698</v>
      </c>
      <c r="Y771" s="16">
        <v>0.73333333333333295</v>
      </c>
      <c r="Z771" s="16">
        <v>0.78571428571428603</v>
      </c>
      <c r="AA771" s="16">
        <v>0.38461538461538503</v>
      </c>
      <c r="AB771" s="16">
        <v>0.52631578947368396</v>
      </c>
      <c r="AC771" s="16">
        <v>0.58823529411764697</v>
      </c>
      <c r="AD771" s="16">
        <v>0.5</v>
      </c>
      <c r="AE771" s="16">
        <v>0.61538461538461497</v>
      </c>
      <c r="AF771" s="16">
        <v>0.73333333333333295</v>
      </c>
      <c r="AG771" s="16">
        <v>0.44444444444444398</v>
      </c>
      <c r="AH771" s="16" t="s">
        <v>80</v>
      </c>
      <c r="AI771" s="16"/>
      <c r="AJ771" s="16">
        <v>0.61904761904761896</v>
      </c>
      <c r="AK771" s="16">
        <v>0.48275862068965503</v>
      </c>
      <c r="AL771" s="16">
        <v>0.67105263157894701</v>
      </c>
      <c r="AM771" s="16">
        <v>0.65116279069767402</v>
      </c>
      <c r="AN771" s="16">
        <v>0.66666666666666696</v>
      </c>
      <c r="AO771" s="16"/>
      <c r="AP771" s="16">
        <v>0.62068965517241403</v>
      </c>
      <c r="AQ771" s="16">
        <v>0.63043478260869601</v>
      </c>
      <c r="AR771" s="16">
        <v>0.71428571428571397</v>
      </c>
      <c r="AS771" s="16"/>
      <c r="AT771" s="16">
        <v>0.56862745098039202</v>
      </c>
      <c r="AU771" s="16">
        <v>0.68965517241379304</v>
      </c>
      <c r="AV771" s="16">
        <v>0.63157894736842102</v>
      </c>
      <c r="AW771" s="16">
        <v>0.25</v>
      </c>
      <c r="AX771" s="16"/>
      <c r="AY771" s="16">
        <v>0.5</v>
      </c>
      <c r="AZ771" s="16">
        <v>0.63440860215053796</v>
      </c>
      <c r="BA771" s="16"/>
      <c r="BB771" s="16">
        <v>0.4</v>
      </c>
      <c r="BC771" s="16">
        <v>0.67647058823529405</v>
      </c>
      <c r="BD771" s="16">
        <v>0.69827586206896597</v>
      </c>
      <c r="BE771" s="16">
        <v>0.42857142857142899</v>
      </c>
      <c r="BF771" s="16"/>
      <c r="BG771" s="16">
        <v>0.55555555555555602</v>
      </c>
      <c r="BH771" s="16">
        <v>0.64583333333333304</v>
      </c>
      <c r="BI771" s="16">
        <v>0.55737704918032804</v>
      </c>
      <c r="BJ771" s="16">
        <v>0.8</v>
      </c>
      <c r="BK771" s="16">
        <v>0.90909090909090895</v>
      </c>
      <c r="BL771" s="16">
        <v>0</v>
      </c>
    </row>
    <row r="772" spans="2:64" x14ac:dyDescent="0.35">
      <c r="B772" t="s">
        <v>237</v>
      </c>
      <c r="C772" s="16">
        <v>-0.47474747474747497</v>
      </c>
      <c r="D772" s="16">
        <v>5.8823529411764698E-2</v>
      </c>
      <c r="E772" s="16">
        <v>3.8461538461538401E-2</v>
      </c>
      <c r="F772" s="16">
        <v>-0.625</v>
      </c>
      <c r="G772" s="16">
        <v>-0.61538461538461497</v>
      </c>
      <c r="H772" s="16">
        <v>-0.62068965517241403</v>
      </c>
      <c r="I772" s="16"/>
      <c r="J772" s="16">
        <v>-0.42857142857142799</v>
      </c>
      <c r="K772" s="16">
        <v>-0.52173913043478304</v>
      </c>
      <c r="L772" s="16"/>
      <c r="M772" s="16">
        <v>-0.51639344262295095</v>
      </c>
      <c r="N772" s="16">
        <v>-0.61538461538461497</v>
      </c>
      <c r="O772" s="16">
        <v>0.14285714285714299</v>
      </c>
      <c r="P772" s="16">
        <v>-0.6</v>
      </c>
      <c r="Q772" s="16"/>
      <c r="R772" s="16">
        <v>-0.401869158878505</v>
      </c>
      <c r="S772" s="16">
        <v>-0.5</v>
      </c>
      <c r="T772" s="16">
        <v>-0.61403508771929804</v>
      </c>
      <c r="U772" s="16">
        <v>-0.33333333333333298</v>
      </c>
      <c r="V772" s="16"/>
      <c r="W772" s="16">
        <v>-0.28571428571428598</v>
      </c>
      <c r="X772" s="16">
        <v>-0.85714285714285698</v>
      </c>
      <c r="Y772" s="16">
        <v>-0.53333333333333299</v>
      </c>
      <c r="Z772" s="16">
        <v>-0.78571428571428603</v>
      </c>
      <c r="AA772" s="16">
        <v>-7.69230769230769E-2</v>
      </c>
      <c r="AB772" s="16">
        <v>-0.47368421052631599</v>
      </c>
      <c r="AC772" s="16">
        <v>-0.35294117647058798</v>
      </c>
      <c r="AD772" s="16">
        <v>-0.5</v>
      </c>
      <c r="AE772" s="16">
        <v>-0.46153846153846201</v>
      </c>
      <c r="AF772" s="16">
        <v>-0.73333333333333295</v>
      </c>
      <c r="AG772" s="16">
        <v>-0.11111111111111099</v>
      </c>
      <c r="AH772" s="16" t="s">
        <v>80</v>
      </c>
      <c r="AI772" s="16"/>
      <c r="AJ772" s="16">
        <v>-0.476190476190476</v>
      </c>
      <c r="AK772" s="16">
        <v>-0.31034482758620702</v>
      </c>
      <c r="AL772" s="16">
        <v>-0.5</v>
      </c>
      <c r="AM772" s="16">
        <v>-0.53488372093023295</v>
      </c>
      <c r="AN772" s="16">
        <v>-0.58333333333333304</v>
      </c>
      <c r="AO772" s="16"/>
      <c r="AP772" s="16">
        <v>-0.47586206896551703</v>
      </c>
      <c r="AQ772" s="16">
        <v>-0.45652173913043498</v>
      </c>
      <c r="AR772" s="16">
        <v>-0.57142857142857095</v>
      </c>
      <c r="AS772" s="16"/>
      <c r="AT772" s="16">
        <v>-0.35294117647058798</v>
      </c>
      <c r="AU772" s="16">
        <v>-0.59482758620689702</v>
      </c>
      <c r="AV772" s="16">
        <v>-0.31578947368421101</v>
      </c>
      <c r="AW772" s="16">
        <v>-8.3333333333333301E-2</v>
      </c>
      <c r="AX772" s="16"/>
      <c r="AY772" s="16">
        <v>-0.25</v>
      </c>
      <c r="AZ772" s="16">
        <v>-0.489247311827957</v>
      </c>
      <c r="BA772" s="16"/>
      <c r="BB772" s="16">
        <v>-0.1</v>
      </c>
      <c r="BC772" s="16">
        <v>-0.47058823529411797</v>
      </c>
      <c r="BD772" s="16">
        <v>-0.58620689655172398</v>
      </c>
      <c r="BE772" s="16">
        <v>-0.28571428571428598</v>
      </c>
      <c r="BF772" s="16"/>
      <c r="BG772" s="16">
        <v>-0.33333333333333298</v>
      </c>
      <c r="BH772" s="16">
        <v>-0.48958333333333298</v>
      </c>
      <c r="BI772" s="16">
        <v>-0.39344262295082</v>
      </c>
      <c r="BJ772" s="16">
        <v>-0.7</v>
      </c>
      <c r="BK772" s="16">
        <v>-0.90909090909090895</v>
      </c>
      <c r="BL772" s="16">
        <v>0</v>
      </c>
    </row>
    <row r="773" spans="2:64" x14ac:dyDescent="0.3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c r="BI773" s="16"/>
      <c r="BJ773" s="16"/>
      <c r="BK773" s="16"/>
      <c r="BL773" s="16"/>
    </row>
    <row r="774" spans="2:64" x14ac:dyDescent="0.35">
      <c r="B774" s="5" t="s">
        <v>419</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c r="BI774" s="16"/>
      <c r="BJ774" s="16"/>
      <c r="BK774" s="16"/>
      <c r="BL774" s="16"/>
    </row>
    <row r="775" spans="2:64" x14ac:dyDescent="0.35">
      <c r="B775" s="23" t="s">
        <v>410</v>
      </c>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c r="BI775" s="16"/>
      <c r="BJ775" s="16"/>
      <c r="BK775" s="16"/>
      <c r="BL775" s="16"/>
    </row>
    <row r="776" spans="2:64" x14ac:dyDescent="0.35">
      <c r="B776" t="s">
        <v>402</v>
      </c>
      <c r="C776" s="16">
        <v>4.1237113402061903E-2</v>
      </c>
      <c r="D776" s="16">
        <v>0.22727272727272699</v>
      </c>
      <c r="E776" s="16">
        <v>5.0847457627118599E-2</v>
      </c>
      <c r="F776" s="16">
        <v>6.5217391304347797E-2</v>
      </c>
      <c r="G776" s="16">
        <v>1.9108280254777101E-2</v>
      </c>
      <c r="H776" s="16">
        <v>1.9354838709677399E-2</v>
      </c>
      <c r="I776" s="16"/>
      <c r="J776" s="16">
        <v>2.96296296296296E-2</v>
      </c>
      <c r="K776" s="16">
        <v>5.60747663551402E-2</v>
      </c>
      <c r="L776" s="16"/>
      <c r="M776" s="16">
        <v>4.8951048951049E-2</v>
      </c>
      <c r="N776" s="16">
        <v>3.06122448979592E-2</v>
      </c>
      <c r="O776" s="16">
        <v>1.6949152542372899E-2</v>
      </c>
      <c r="P776" s="16">
        <v>5.2631578947368397E-2</v>
      </c>
      <c r="Q776" s="16"/>
      <c r="R776" s="16">
        <v>6.0085836909871203E-2</v>
      </c>
      <c r="S776" s="16">
        <v>2.5000000000000001E-2</v>
      </c>
      <c r="T776" s="16">
        <v>2.0270270270270299E-2</v>
      </c>
      <c r="U776" s="16">
        <v>4.1666666666666699E-2</v>
      </c>
      <c r="V776" s="16"/>
      <c r="W776" s="16">
        <v>5.63380281690141E-2</v>
      </c>
      <c r="X776" s="16">
        <v>3.1914893617021302E-2</v>
      </c>
      <c r="Y776" s="16">
        <v>0.04</v>
      </c>
      <c r="Z776" s="16">
        <v>4.3478260869565202E-2</v>
      </c>
      <c r="AA776" s="16">
        <v>5.7142857142857099E-2</v>
      </c>
      <c r="AB776" s="16">
        <v>4.2553191489361701E-2</v>
      </c>
      <c r="AC776" s="16">
        <v>6.5217391304347797E-2</v>
      </c>
      <c r="AD776" s="16">
        <v>0</v>
      </c>
      <c r="AE776" s="16">
        <v>3.03030303030303E-2</v>
      </c>
      <c r="AF776" s="16">
        <v>0.04</v>
      </c>
      <c r="AG776" s="16">
        <v>0</v>
      </c>
      <c r="AH776" s="16">
        <v>0</v>
      </c>
      <c r="AI776" s="16"/>
      <c r="AJ776" s="16">
        <v>1.5151515151515201E-2</v>
      </c>
      <c r="AK776" s="16">
        <v>1.3698630136986301E-2</v>
      </c>
      <c r="AL776" s="16">
        <v>5.9880239520958098E-2</v>
      </c>
      <c r="AM776" s="16">
        <v>5.8139534883720902E-2</v>
      </c>
      <c r="AN776" s="16">
        <v>7.69230769230769E-2</v>
      </c>
      <c r="AO776" s="16"/>
      <c r="AP776" s="16">
        <v>4.8991354466858802E-2</v>
      </c>
      <c r="AQ776" s="16">
        <v>1.7094017094017099E-2</v>
      </c>
      <c r="AR776" s="16">
        <v>4.7619047619047603E-2</v>
      </c>
      <c r="AS776" s="16"/>
      <c r="AT776" s="16">
        <v>6.8702290076335895E-2</v>
      </c>
      <c r="AU776" s="16">
        <v>3.0508474576271202E-2</v>
      </c>
      <c r="AV776" s="16">
        <v>5.1282051282051301E-2</v>
      </c>
      <c r="AW776" s="16">
        <v>0</v>
      </c>
      <c r="AX776" s="16"/>
      <c r="AY776" s="16">
        <v>8.5714285714285701E-2</v>
      </c>
      <c r="AZ776" s="16">
        <v>3.7777777777777799E-2</v>
      </c>
      <c r="BA776" s="16"/>
      <c r="BB776" s="16">
        <v>9.6774193548387094E-2</v>
      </c>
      <c r="BC776" s="16">
        <v>3.7499999999999999E-2</v>
      </c>
      <c r="BD776" s="16">
        <v>3.8709677419354799E-2</v>
      </c>
      <c r="BE776" s="16">
        <v>3.125E-2</v>
      </c>
      <c r="BF776" s="16"/>
      <c r="BG776" s="16">
        <v>3.3333333333333298E-2</v>
      </c>
      <c r="BH776" s="16">
        <v>6.0606060606060601E-2</v>
      </c>
      <c r="BI776" s="16">
        <v>1.3986013986014E-2</v>
      </c>
      <c r="BJ776" s="16">
        <v>8.6956521739130405E-2</v>
      </c>
      <c r="BK776" s="16">
        <v>0</v>
      </c>
      <c r="BL776" s="16">
        <v>0</v>
      </c>
    </row>
    <row r="777" spans="2:64" x14ac:dyDescent="0.35">
      <c r="B777" t="s">
        <v>403</v>
      </c>
      <c r="C777" s="16">
        <v>8.8659793814432994E-2</v>
      </c>
      <c r="D777" s="16">
        <v>0.22727272727272699</v>
      </c>
      <c r="E777" s="16">
        <v>0.186440677966102</v>
      </c>
      <c r="F777" s="16">
        <v>8.6956521739130405E-2</v>
      </c>
      <c r="G777" s="16">
        <v>7.0063694267515894E-2</v>
      </c>
      <c r="H777" s="16">
        <v>5.16129032258065E-2</v>
      </c>
      <c r="I777" s="16"/>
      <c r="J777" s="16">
        <v>9.2592592592592601E-2</v>
      </c>
      <c r="K777" s="16">
        <v>7.9439252336448593E-2</v>
      </c>
      <c r="L777" s="16"/>
      <c r="M777" s="16">
        <v>9.4405594405594401E-2</v>
      </c>
      <c r="N777" s="16">
        <v>7.1428571428571397E-2</v>
      </c>
      <c r="O777" s="16">
        <v>0.101694915254237</v>
      </c>
      <c r="P777" s="16">
        <v>7.8947368421052599E-2</v>
      </c>
      <c r="Q777" s="16"/>
      <c r="R777" s="16">
        <v>0.128755364806867</v>
      </c>
      <c r="S777" s="16">
        <v>6.25E-2</v>
      </c>
      <c r="T777" s="16">
        <v>4.72972972972973E-2</v>
      </c>
      <c r="U777" s="16">
        <v>4.1666666666666699E-2</v>
      </c>
      <c r="V777" s="16"/>
      <c r="W777" s="16">
        <v>0.11267605633802801</v>
      </c>
      <c r="X777" s="16">
        <v>6.3829787234042507E-2</v>
      </c>
      <c r="Y777" s="16">
        <v>0.02</v>
      </c>
      <c r="Z777" s="16">
        <v>8.6956521739130405E-2</v>
      </c>
      <c r="AA777" s="16">
        <v>0.14285714285714299</v>
      </c>
      <c r="AB777" s="16">
        <v>8.5106382978723402E-2</v>
      </c>
      <c r="AC777" s="16">
        <v>8.6956521739130405E-2</v>
      </c>
      <c r="AD777" s="16">
        <v>0.17647058823529399</v>
      </c>
      <c r="AE777" s="16">
        <v>6.0606060606060601E-2</v>
      </c>
      <c r="AF777" s="16">
        <v>0.04</v>
      </c>
      <c r="AG777" s="16">
        <v>0.22222222222222199</v>
      </c>
      <c r="AH777" s="16">
        <v>0.33333333333333298</v>
      </c>
      <c r="AI777" s="16"/>
      <c r="AJ777" s="16">
        <v>6.0606060606060601E-2</v>
      </c>
      <c r="AK777" s="16">
        <v>0.13698630136986301</v>
      </c>
      <c r="AL777" s="16">
        <v>8.9820359281437098E-2</v>
      </c>
      <c r="AM777" s="16">
        <v>6.9767441860465101E-2</v>
      </c>
      <c r="AN777" s="16">
        <v>7.69230769230769E-2</v>
      </c>
      <c r="AO777" s="16"/>
      <c r="AP777" s="16">
        <v>8.6455331412103806E-2</v>
      </c>
      <c r="AQ777" s="16">
        <v>8.54700854700855E-2</v>
      </c>
      <c r="AR777" s="16">
        <v>0.14285714285714299</v>
      </c>
      <c r="AS777" s="16"/>
      <c r="AT777" s="16">
        <v>8.3969465648855005E-2</v>
      </c>
      <c r="AU777" s="16">
        <v>6.7796610169491497E-2</v>
      </c>
      <c r="AV777" s="16">
        <v>0.230769230769231</v>
      </c>
      <c r="AW777" s="16">
        <v>0.15</v>
      </c>
      <c r="AX777" s="16"/>
      <c r="AY777" s="16">
        <v>0.14285714285714299</v>
      </c>
      <c r="AZ777" s="16">
        <v>8.4444444444444405E-2</v>
      </c>
      <c r="BA777" s="16"/>
      <c r="BB777" s="16">
        <v>0.12903225806451599</v>
      </c>
      <c r="BC777" s="16">
        <v>8.7499999999999994E-2</v>
      </c>
      <c r="BD777" s="16">
        <v>7.7419354838709695E-2</v>
      </c>
      <c r="BE777" s="16">
        <v>0.125</v>
      </c>
      <c r="BF777" s="16"/>
      <c r="BG777" s="16">
        <v>0.133333333333333</v>
      </c>
      <c r="BH777" s="16">
        <v>9.9567099567099596E-2</v>
      </c>
      <c r="BI777" s="16">
        <v>7.69230769230769E-2</v>
      </c>
      <c r="BJ777" s="16">
        <v>4.3478260869565202E-2</v>
      </c>
      <c r="BK777" s="16">
        <v>0</v>
      </c>
      <c r="BL777" s="16">
        <v>0</v>
      </c>
    </row>
    <row r="778" spans="2:64" x14ac:dyDescent="0.35">
      <c r="B778" t="s">
        <v>404</v>
      </c>
      <c r="C778" s="16">
        <v>0.14845360824742301</v>
      </c>
      <c r="D778" s="16">
        <v>9.0909090909090898E-2</v>
      </c>
      <c r="E778" s="16">
        <v>0.186440677966102</v>
      </c>
      <c r="F778" s="16">
        <v>0.108695652173913</v>
      </c>
      <c r="G778" s="16">
        <v>0.17197452229299401</v>
      </c>
      <c r="H778" s="16">
        <v>0.14193548387096799</v>
      </c>
      <c r="I778" s="16"/>
      <c r="J778" s="16">
        <v>0.155555555555556</v>
      </c>
      <c r="K778" s="16">
        <v>0.14018691588785001</v>
      </c>
      <c r="L778" s="16"/>
      <c r="M778" s="16">
        <v>0.14685314685314699</v>
      </c>
      <c r="N778" s="16">
        <v>0.16326530612244899</v>
      </c>
      <c r="O778" s="16">
        <v>0.169491525423729</v>
      </c>
      <c r="P778" s="16">
        <v>7.8947368421052599E-2</v>
      </c>
      <c r="Q778" s="16"/>
      <c r="R778" s="16">
        <v>0.15021459227467801</v>
      </c>
      <c r="S778" s="16">
        <v>0.17499999999999999</v>
      </c>
      <c r="T778" s="16">
        <v>0.135135135135135</v>
      </c>
      <c r="U778" s="16">
        <v>0.125</v>
      </c>
      <c r="V778" s="16"/>
      <c r="W778" s="16">
        <v>0.11267605633802801</v>
      </c>
      <c r="X778" s="16">
        <v>0.180851063829787</v>
      </c>
      <c r="Y778" s="16">
        <v>0.22</v>
      </c>
      <c r="Z778" s="16">
        <v>0.108695652173913</v>
      </c>
      <c r="AA778" s="16">
        <v>0.22857142857142901</v>
      </c>
      <c r="AB778" s="16">
        <v>0.10638297872340401</v>
      </c>
      <c r="AC778" s="16">
        <v>0.108695652173913</v>
      </c>
      <c r="AD778" s="16">
        <v>0.11764705882352899</v>
      </c>
      <c r="AE778" s="16">
        <v>0.18181818181818199</v>
      </c>
      <c r="AF778" s="16">
        <v>0.08</v>
      </c>
      <c r="AG778" s="16">
        <v>0.16666666666666699</v>
      </c>
      <c r="AH778" s="16">
        <v>0</v>
      </c>
      <c r="AI778" s="16"/>
      <c r="AJ778" s="16">
        <v>0.18181818181818199</v>
      </c>
      <c r="AK778" s="16">
        <v>0.164383561643836</v>
      </c>
      <c r="AL778" s="16">
        <v>0.125748502994012</v>
      </c>
      <c r="AM778" s="16">
        <v>0.13953488372093001</v>
      </c>
      <c r="AN778" s="16">
        <v>0.19230769230769201</v>
      </c>
      <c r="AO778" s="16"/>
      <c r="AP778" s="16">
        <v>0.146974063400576</v>
      </c>
      <c r="AQ778" s="16">
        <v>0.15384615384615399</v>
      </c>
      <c r="AR778" s="16">
        <v>0.14285714285714299</v>
      </c>
      <c r="AS778" s="16"/>
      <c r="AT778" s="16">
        <v>0.14503816793893101</v>
      </c>
      <c r="AU778" s="16">
        <v>0.149152542372881</v>
      </c>
      <c r="AV778" s="16">
        <v>0.15384615384615399</v>
      </c>
      <c r="AW778" s="16">
        <v>0.15</v>
      </c>
      <c r="AX778" s="16"/>
      <c r="AY778" s="16">
        <v>0.114285714285714</v>
      </c>
      <c r="AZ778" s="16">
        <v>0.151111111111111</v>
      </c>
      <c r="BA778" s="16"/>
      <c r="BB778" s="16">
        <v>9.6774193548387094E-2</v>
      </c>
      <c r="BC778" s="16">
        <v>0.15</v>
      </c>
      <c r="BD778" s="16">
        <v>0.15161290322580601</v>
      </c>
      <c r="BE778" s="16">
        <v>0.15625</v>
      </c>
      <c r="BF778" s="16"/>
      <c r="BG778" s="16">
        <v>0.116666666666667</v>
      </c>
      <c r="BH778" s="16">
        <v>0.18614718614718601</v>
      </c>
      <c r="BI778" s="16">
        <v>0.111888111888112</v>
      </c>
      <c r="BJ778" s="16">
        <v>8.6956521739130405E-2</v>
      </c>
      <c r="BK778" s="16">
        <v>0.15384615384615399</v>
      </c>
      <c r="BL778" s="16">
        <v>0</v>
      </c>
    </row>
    <row r="779" spans="2:64" x14ac:dyDescent="0.35">
      <c r="B779" t="s">
        <v>405</v>
      </c>
      <c r="C779" s="16">
        <v>0.15051546391752599</v>
      </c>
      <c r="D779" s="16">
        <v>0.18181818181818199</v>
      </c>
      <c r="E779" s="16">
        <v>0.27118644067796599</v>
      </c>
      <c r="F779" s="16">
        <v>0.13043478260869601</v>
      </c>
      <c r="G779" s="16">
        <v>0.10828025477707</v>
      </c>
      <c r="H779" s="16">
        <v>0.154838709677419</v>
      </c>
      <c r="I779" s="16"/>
      <c r="J779" s="16">
        <v>0.17037037037037001</v>
      </c>
      <c r="K779" s="16">
        <v>0.12616822429906499</v>
      </c>
      <c r="L779" s="16"/>
      <c r="M779" s="16">
        <v>0.16783216783216801</v>
      </c>
      <c r="N779" s="16">
        <v>0.102040816326531</v>
      </c>
      <c r="O779" s="16">
        <v>0.20338983050847501</v>
      </c>
      <c r="P779" s="16">
        <v>7.8947368421052599E-2</v>
      </c>
      <c r="Q779" s="16"/>
      <c r="R779" s="16">
        <v>0.16738197424892701</v>
      </c>
      <c r="S779" s="16">
        <v>8.7499999999999994E-2</v>
      </c>
      <c r="T779" s="16">
        <v>0.15540540540540501</v>
      </c>
      <c r="U779" s="16">
        <v>0.16666666666666699</v>
      </c>
      <c r="V779" s="16"/>
      <c r="W779" s="16">
        <v>0.28169014084506999</v>
      </c>
      <c r="X779" s="16">
        <v>8.5106382978723402E-2</v>
      </c>
      <c r="Y779" s="16">
        <v>0.12</v>
      </c>
      <c r="Z779" s="16">
        <v>0.108695652173913</v>
      </c>
      <c r="AA779" s="16">
        <v>0.14285714285714299</v>
      </c>
      <c r="AB779" s="16">
        <v>0.170212765957447</v>
      </c>
      <c r="AC779" s="16">
        <v>0.13043478260869601</v>
      </c>
      <c r="AD779" s="16">
        <v>0.23529411764705899</v>
      </c>
      <c r="AE779" s="16">
        <v>0.18181818181818199</v>
      </c>
      <c r="AF779" s="16">
        <v>0.12</v>
      </c>
      <c r="AG779" s="16">
        <v>0.11111111111111099</v>
      </c>
      <c r="AH779" s="16">
        <v>0</v>
      </c>
      <c r="AI779" s="16"/>
      <c r="AJ779" s="16">
        <v>7.5757575757575801E-2</v>
      </c>
      <c r="AK779" s="16">
        <v>0.123287671232877</v>
      </c>
      <c r="AL779" s="16">
        <v>0.16167664670658699</v>
      </c>
      <c r="AM779" s="16">
        <v>0.186046511627907</v>
      </c>
      <c r="AN779" s="16">
        <v>0.115384615384615</v>
      </c>
      <c r="AO779" s="16"/>
      <c r="AP779" s="16">
        <v>0.144092219020173</v>
      </c>
      <c r="AQ779" s="16">
        <v>0.17948717948717899</v>
      </c>
      <c r="AR779" s="16">
        <v>9.5238095238095205E-2</v>
      </c>
      <c r="AS779" s="16"/>
      <c r="AT779" s="16">
        <v>0.19847328244274801</v>
      </c>
      <c r="AU779" s="16">
        <v>0.122033898305085</v>
      </c>
      <c r="AV779" s="16">
        <v>0.15384615384615399</v>
      </c>
      <c r="AW779" s="16">
        <v>0.25</v>
      </c>
      <c r="AX779" s="16"/>
      <c r="AY779" s="16">
        <v>0.14285714285714299</v>
      </c>
      <c r="AZ779" s="16">
        <v>0.151111111111111</v>
      </c>
      <c r="BA779" s="16"/>
      <c r="BB779" s="16">
        <v>0.16129032258064499</v>
      </c>
      <c r="BC779" s="16">
        <v>0.1125</v>
      </c>
      <c r="BD779" s="16">
        <v>0.170967741935484</v>
      </c>
      <c r="BE779" s="16">
        <v>9.375E-2</v>
      </c>
      <c r="BF779" s="16"/>
      <c r="BG779" s="16">
        <v>0.1</v>
      </c>
      <c r="BH779" s="16">
        <v>0.16017316017316</v>
      </c>
      <c r="BI779" s="16">
        <v>0.18181818181818199</v>
      </c>
      <c r="BJ779" s="16">
        <v>8.6956521739130405E-2</v>
      </c>
      <c r="BK779" s="16">
        <v>3.8461538461538498E-2</v>
      </c>
      <c r="BL779" s="16">
        <v>0.5</v>
      </c>
    </row>
    <row r="780" spans="2:64" x14ac:dyDescent="0.35">
      <c r="B780" t="s">
        <v>406</v>
      </c>
      <c r="C780" s="16">
        <v>0.52989690721649496</v>
      </c>
      <c r="D780" s="16">
        <v>0.22727272727272699</v>
      </c>
      <c r="E780" s="16">
        <v>0.27118644067796599</v>
      </c>
      <c r="F780" s="16">
        <v>0.55434782608695699</v>
      </c>
      <c r="G780" s="16">
        <v>0.579617834394904</v>
      </c>
      <c r="H780" s="16">
        <v>0.60645161290322602</v>
      </c>
      <c r="I780" s="16"/>
      <c r="J780" s="16">
        <v>0.52222222222222203</v>
      </c>
      <c r="K780" s="16">
        <v>0.54205607476635498</v>
      </c>
      <c r="L780" s="16"/>
      <c r="M780" s="16">
        <v>0.50699300699300698</v>
      </c>
      <c r="N780" s="16">
        <v>0.58163265306122403</v>
      </c>
      <c r="O780" s="16">
        <v>0.45762711864406802</v>
      </c>
      <c r="P780" s="16">
        <v>0.68421052631578905</v>
      </c>
      <c r="Q780" s="16"/>
      <c r="R780" s="16">
        <v>0.45493562231759699</v>
      </c>
      <c r="S780" s="16">
        <v>0.58750000000000002</v>
      </c>
      <c r="T780" s="16">
        <v>0.608108108108108</v>
      </c>
      <c r="U780" s="16">
        <v>0.58333333333333304</v>
      </c>
      <c r="V780" s="16"/>
      <c r="W780" s="16">
        <v>0.40845070422535201</v>
      </c>
      <c r="X780" s="16">
        <v>0.60638297872340396</v>
      </c>
      <c r="Y780" s="16">
        <v>0.56000000000000005</v>
      </c>
      <c r="Z780" s="16">
        <v>0.65217391304347805</v>
      </c>
      <c r="AA780" s="16">
        <v>0.4</v>
      </c>
      <c r="AB780" s="16">
        <v>0.53191489361702105</v>
      </c>
      <c r="AC780" s="16">
        <v>0.58695652173913004</v>
      </c>
      <c r="AD780" s="16">
        <v>0.35294117647058798</v>
      </c>
      <c r="AE780" s="16">
        <v>0.54545454545454497</v>
      </c>
      <c r="AF780" s="16">
        <v>0.64</v>
      </c>
      <c r="AG780" s="16">
        <v>0.38888888888888901</v>
      </c>
      <c r="AH780" s="16">
        <v>0</v>
      </c>
      <c r="AI780" s="16"/>
      <c r="AJ780" s="16">
        <v>0.62121212121212099</v>
      </c>
      <c r="AK780" s="16">
        <v>0.49315068493150699</v>
      </c>
      <c r="AL780" s="16">
        <v>0.51497005988023903</v>
      </c>
      <c r="AM780" s="16">
        <v>0.52325581395348797</v>
      </c>
      <c r="AN780" s="16">
        <v>0.5</v>
      </c>
      <c r="AO780" s="16"/>
      <c r="AP780" s="16">
        <v>0.52161383285302598</v>
      </c>
      <c r="AQ780" s="16">
        <v>0.54700854700854695</v>
      </c>
      <c r="AR780" s="16">
        <v>0.57142857142857095</v>
      </c>
      <c r="AS780" s="16"/>
      <c r="AT780" s="16">
        <v>0.480916030534351</v>
      </c>
      <c r="AU780" s="16">
        <v>0.58983050847457597</v>
      </c>
      <c r="AV780" s="16">
        <v>0.38461538461538503</v>
      </c>
      <c r="AW780" s="16">
        <v>0.25</v>
      </c>
      <c r="AX780" s="16"/>
      <c r="AY780" s="16">
        <v>0.42857142857142899</v>
      </c>
      <c r="AZ780" s="16">
        <v>0.53777777777777802</v>
      </c>
      <c r="BA780" s="16"/>
      <c r="BB780" s="16">
        <v>0.483870967741935</v>
      </c>
      <c r="BC780" s="16">
        <v>0.57499999999999996</v>
      </c>
      <c r="BD780" s="16">
        <v>0.52903225806451604</v>
      </c>
      <c r="BE780" s="16">
        <v>0.5</v>
      </c>
      <c r="BF780" s="16"/>
      <c r="BG780" s="16">
        <v>0.55000000000000004</v>
      </c>
      <c r="BH780" s="16">
        <v>0.46753246753246802</v>
      </c>
      <c r="BI780" s="16">
        <v>0.54545454545454497</v>
      </c>
      <c r="BJ780" s="16">
        <v>0.69565217391304301</v>
      </c>
      <c r="BK780" s="16">
        <v>0.80769230769230804</v>
      </c>
      <c r="BL780" s="16">
        <v>0.5</v>
      </c>
    </row>
    <row r="781" spans="2:64" x14ac:dyDescent="0.35">
      <c r="B781" t="s">
        <v>61</v>
      </c>
      <c r="C781" s="16">
        <v>4.1237113402061903E-2</v>
      </c>
      <c r="D781" s="16">
        <v>4.5454545454545497E-2</v>
      </c>
      <c r="E781" s="16">
        <v>3.3898305084745797E-2</v>
      </c>
      <c r="F781" s="16">
        <v>5.4347826086956499E-2</v>
      </c>
      <c r="G781" s="16">
        <v>5.0955414012738898E-2</v>
      </c>
      <c r="H781" s="16">
        <v>2.5806451612903201E-2</v>
      </c>
      <c r="I781" s="16"/>
      <c r="J781" s="16">
        <v>2.96296296296296E-2</v>
      </c>
      <c r="K781" s="16">
        <v>5.60747663551402E-2</v>
      </c>
      <c r="L781" s="16"/>
      <c r="M781" s="16">
        <v>3.4965034965035002E-2</v>
      </c>
      <c r="N781" s="16">
        <v>5.10204081632653E-2</v>
      </c>
      <c r="O781" s="16">
        <v>5.0847457627118599E-2</v>
      </c>
      <c r="P781" s="16">
        <v>2.6315789473684199E-2</v>
      </c>
      <c r="Q781" s="16"/>
      <c r="R781" s="16">
        <v>3.8626609442060103E-2</v>
      </c>
      <c r="S781" s="16">
        <v>6.25E-2</v>
      </c>
      <c r="T781" s="16">
        <v>3.37837837837838E-2</v>
      </c>
      <c r="U781" s="16">
        <v>4.1666666666666699E-2</v>
      </c>
      <c r="V781" s="16"/>
      <c r="W781" s="16">
        <v>2.8169014084507001E-2</v>
      </c>
      <c r="X781" s="16">
        <v>3.1914893617021302E-2</v>
      </c>
      <c r="Y781" s="16">
        <v>0.04</v>
      </c>
      <c r="Z781" s="16">
        <v>0</v>
      </c>
      <c r="AA781" s="16">
        <v>2.8571428571428598E-2</v>
      </c>
      <c r="AB781" s="16">
        <v>6.3829787234042507E-2</v>
      </c>
      <c r="AC781" s="16">
        <v>2.1739130434782601E-2</v>
      </c>
      <c r="AD781" s="16">
        <v>0.11764705882352899</v>
      </c>
      <c r="AE781" s="16">
        <v>0</v>
      </c>
      <c r="AF781" s="16">
        <v>0.08</v>
      </c>
      <c r="AG781" s="16">
        <v>0.11111111111111099</v>
      </c>
      <c r="AH781" s="16">
        <v>0.66666666666666696</v>
      </c>
      <c r="AI781" s="16"/>
      <c r="AJ781" s="16">
        <v>4.5454545454545497E-2</v>
      </c>
      <c r="AK781" s="16">
        <v>6.8493150684931503E-2</v>
      </c>
      <c r="AL781" s="16">
        <v>4.7904191616766498E-2</v>
      </c>
      <c r="AM781" s="16">
        <v>2.32558139534884E-2</v>
      </c>
      <c r="AN781" s="16">
        <v>3.8461538461538498E-2</v>
      </c>
      <c r="AO781" s="16"/>
      <c r="AP781" s="16">
        <v>5.18731988472622E-2</v>
      </c>
      <c r="AQ781" s="16">
        <v>1.7094017094017099E-2</v>
      </c>
      <c r="AR781" s="16">
        <v>0</v>
      </c>
      <c r="AS781" s="16"/>
      <c r="AT781" s="16">
        <v>2.2900763358778602E-2</v>
      </c>
      <c r="AU781" s="16">
        <v>4.0677966101694898E-2</v>
      </c>
      <c r="AV781" s="16">
        <v>2.5641025641025599E-2</v>
      </c>
      <c r="AW781" s="16">
        <v>0.2</v>
      </c>
      <c r="AX781" s="16"/>
      <c r="AY781" s="16">
        <v>8.5714285714285701E-2</v>
      </c>
      <c r="AZ781" s="16">
        <v>3.7777777777777799E-2</v>
      </c>
      <c r="BA781" s="16"/>
      <c r="BB781" s="16">
        <v>3.2258064516128997E-2</v>
      </c>
      <c r="BC781" s="16">
        <v>3.7499999999999999E-2</v>
      </c>
      <c r="BD781" s="16">
        <v>3.2258064516128997E-2</v>
      </c>
      <c r="BE781" s="16">
        <v>9.375E-2</v>
      </c>
      <c r="BF781" s="16"/>
      <c r="BG781" s="16">
        <v>6.6666666666666693E-2</v>
      </c>
      <c r="BH781" s="16">
        <v>2.5974025974026E-2</v>
      </c>
      <c r="BI781" s="16">
        <v>6.9930069930069894E-2</v>
      </c>
      <c r="BJ781" s="16">
        <v>0</v>
      </c>
      <c r="BK781" s="16">
        <v>0</v>
      </c>
      <c r="BL781" s="16">
        <v>0</v>
      </c>
    </row>
    <row r="782" spans="2:64" x14ac:dyDescent="0.35">
      <c r="B782" t="s">
        <v>407</v>
      </c>
      <c r="C782" s="16">
        <v>0.12989690721649499</v>
      </c>
      <c r="D782" s="16">
        <v>0.45454545454545497</v>
      </c>
      <c r="E782" s="16">
        <v>0.23728813559322001</v>
      </c>
      <c r="F782" s="16">
        <v>0.15217391304347799</v>
      </c>
      <c r="G782" s="16">
        <v>8.9171974522293002E-2</v>
      </c>
      <c r="H782" s="16">
        <v>7.09677419354839E-2</v>
      </c>
      <c r="I782" s="16"/>
      <c r="J782" s="16">
        <v>0.122222222222222</v>
      </c>
      <c r="K782" s="16">
        <v>0.13551401869158899</v>
      </c>
      <c r="L782" s="16"/>
      <c r="M782" s="16">
        <v>0.143356643356643</v>
      </c>
      <c r="N782" s="16">
        <v>0.102040816326531</v>
      </c>
      <c r="O782" s="16">
        <v>0.11864406779661001</v>
      </c>
      <c r="P782" s="16">
        <v>0.13157894736842099</v>
      </c>
      <c r="Q782" s="16"/>
      <c r="R782" s="16">
        <v>0.18884120171673799</v>
      </c>
      <c r="S782" s="16">
        <v>8.7499999999999994E-2</v>
      </c>
      <c r="T782" s="16">
        <v>6.7567567567567599E-2</v>
      </c>
      <c r="U782" s="16">
        <v>8.3333333333333301E-2</v>
      </c>
      <c r="V782" s="16"/>
      <c r="W782" s="16">
        <v>0.169014084507042</v>
      </c>
      <c r="X782" s="16">
        <v>9.5744680851063801E-2</v>
      </c>
      <c r="Y782" s="16">
        <v>0.06</v>
      </c>
      <c r="Z782" s="16">
        <v>0.13043478260869601</v>
      </c>
      <c r="AA782" s="16">
        <v>0.2</v>
      </c>
      <c r="AB782" s="16">
        <v>0.12765957446808501</v>
      </c>
      <c r="AC782" s="16">
        <v>0.15217391304347799</v>
      </c>
      <c r="AD782" s="16">
        <v>0.17647058823529399</v>
      </c>
      <c r="AE782" s="16">
        <v>9.0909090909090898E-2</v>
      </c>
      <c r="AF782" s="16">
        <v>0.08</v>
      </c>
      <c r="AG782" s="16">
        <v>0.22222222222222199</v>
      </c>
      <c r="AH782" s="16">
        <v>0.33333333333333298</v>
      </c>
      <c r="AI782" s="16"/>
      <c r="AJ782" s="16">
        <v>7.5757575757575801E-2</v>
      </c>
      <c r="AK782" s="16">
        <v>0.150684931506849</v>
      </c>
      <c r="AL782" s="16">
        <v>0.149700598802395</v>
      </c>
      <c r="AM782" s="16">
        <v>0.127906976744186</v>
      </c>
      <c r="AN782" s="16">
        <v>0.15384615384615399</v>
      </c>
      <c r="AO782" s="16"/>
      <c r="AP782" s="16">
        <v>0.135446685878963</v>
      </c>
      <c r="AQ782" s="16">
        <v>0.102564102564103</v>
      </c>
      <c r="AR782" s="16">
        <v>0.19047619047618999</v>
      </c>
      <c r="AS782" s="16"/>
      <c r="AT782" s="16">
        <v>0.15267175572519101</v>
      </c>
      <c r="AU782" s="16">
        <v>9.8305084745762703E-2</v>
      </c>
      <c r="AV782" s="16">
        <v>0.28205128205128199</v>
      </c>
      <c r="AW782" s="16">
        <v>0.15</v>
      </c>
      <c r="AX782" s="16"/>
      <c r="AY782" s="16">
        <v>0.22857142857142901</v>
      </c>
      <c r="AZ782" s="16">
        <v>0.122222222222222</v>
      </c>
      <c r="BA782" s="16"/>
      <c r="BB782" s="16">
        <v>0.225806451612903</v>
      </c>
      <c r="BC782" s="16">
        <v>0.125</v>
      </c>
      <c r="BD782" s="16">
        <v>0.11612903225806499</v>
      </c>
      <c r="BE782" s="16">
        <v>0.15625</v>
      </c>
      <c r="BF782" s="16"/>
      <c r="BG782" s="16">
        <v>0.16666666666666699</v>
      </c>
      <c r="BH782" s="16">
        <v>0.16017316017316</v>
      </c>
      <c r="BI782" s="16">
        <v>9.0909090909090898E-2</v>
      </c>
      <c r="BJ782" s="16">
        <v>0.13043478260869601</v>
      </c>
      <c r="BK782" s="16">
        <v>0</v>
      </c>
      <c r="BL782" s="16">
        <v>0</v>
      </c>
    </row>
    <row r="783" spans="2:64" x14ac:dyDescent="0.35">
      <c r="B783" t="s">
        <v>408</v>
      </c>
      <c r="C783" s="16">
        <v>0.68041237113402098</v>
      </c>
      <c r="D783" s="16">
        <v>0.40909090909090901</v>
      </c>
      <c r="E783" s="16">
        <v>0.54237288135593198</v>
      </c>
      <c r="F783" s="16">
        <v>0.684782608695652</v>
      </c>
      <c r="G783" s="16">
        <v>0.68789808917197404</v>
      </c>
      <c r="H783" s="16">
        <v>0.761290322580645</v>
      </c>
      <c r="I783" s="16"/>
      <c r="J783" s="16">
        <v>0.69259259259259298</v>
      </c>
      <c r="K783" s="16">
        <v>0.66822429906542002</v>
      </c>
      <c r="L783" s="16"/>
      <c r="M783" s="16">
        <v>0.67482517482517501</v>
      </c>
      <c r="N783" s="16">
        <v>0.68367346938775497</v>
      </c>
      <c r="O783" s="16">
        <v>0.66101694915254205</v>
      </c>
      <c r="P783" s="16">
        <v>0.76315789473684204</v>
      </c>
      <c r="Q783" s="16"/>
      <c r="R783" s="16">
        <v>0.62231759656652397</v>
      </c>
      <c r="S783" s="16">
        <v>0.67500000000000004</v>
      </c>
      <c r="T783" s="16">
        <v>0.76351351351351304</v>
      </c>
      <c r="U783" s="16">
        <v>0.75</v>
      </c>
      <c r="V783" s="16"/>
      <c r="W783" s="16">
        <v>0.69014084507042295</v>
      </c>
      <c r="X783" s="16">
        <v>0.69148936170212805</v>
      </c>
      <c r="Y783" s="16">
        <v>0.68</v>
      </c>
      <c r="Z783" s="16">
        <v>0.76086956521739102</v>
      </c>
      <c r="AA783" s="16">
        <v>0.54285714285714304</v>
      </c>
      <c r="AB783" s="16">
        <v>0.70212765957446799</v>
      </c>
      <c r="AC783" s="16">
        <v>0.71739130434782605</v>
      </c>
      <c r="AD783" s="16">
        <v>0.58823529411764697</v>
      </c>
      <c r="AE783" s="16">
        <v>0.72727272727272696</v>
      </c>
      <c r="AF783" s="16">
        <v>0.76</v>
      </c>
      <c r="AG783" s="16">
        <v>0.5</v>
      </c>
      <c r="AH783" s="16">
        <v>0</v>
      </c>
      <c r="AI783" s="16"/>
      <c r="AJ783" s="16">
        <v>0.69696969696969702</v>
      </c>
      <c r="AK783" s="16">
        <v>0.61643835616438403</v>
      </c>
      <c r="AL783" s="16">
        <v>0.67664670658682602</v>
      </c>
      <c r="AM783" s="16">
        <v>0.70930232558139505</v>
      </c>
      <c r="AN783" s="16">
        <v>0.61538461538461497</v>
      </c>
      <c r="AO783" s="16"/>
      <c r="AP783" s="16">
        <v>0.66570605187319898</v>
      </c>
      <c r="AQ783" s="16">
        <v>0.72649572649572702</v>
      </c>
      <c r="AR783" s="16">
        <v>0.66666666666666696</v>
      </c>
      <c r="AS783" s="16"/>
      <c r="AT783" s="16">
        <v>0.67938931297709904</v>
      </c>
      <c r="AU783" s="16">
        <v>0.71186440677966101</v>
      </c>
      <c r="AV783" s="16">
        <v>0.53846153846153899</v>
      </c>
      <c r="AW783" s="16">
        <v>0.5</v>
      </c>
      <c r="AX783" s="16"/>
      <c r="AY783" s="16">
        <v>0.57142857142857095</v>
      </c>
      <c r="AZ783" s="16">
        <v>0.68888888888888899</v>
      </c>
      <c r="BA783" s="16"/>
      <c r="BB783" s="16">
        <v>0.64516129032258096</v>
      </c>
      <c r="BC783" s="16">
        <v>0.6875</v>
      </c>
      <c r="BD783" s="16">
        <v>0.7</v>
      </c>
      <c r="BE783" s="16">
        <v>0.59375</v>
      </c>
      <c r="BF783" s="16"/>
      <c r="BG783" s="16">
        <v>0.65</v>
      </c>
      <c r="BH783" s="16">
        <v>0.62770562770562799</v>
      </c>
      <c r="BI783" s="16">
        <v>0.72727272727272696</v>
      </c>
      <c r="BJ783" s="16">
        <v>0.78260869565217395</v>
      </c>
      <c r="BK783" s="16">
        <v>0.84615384615384603</v>
      </c>
      <c r="BL783" s="16">
        <v>1</v>
      </c>
    </row>
    <row r="784" spans="2:64" x14ac:dyDescent="0.35">
      <c r="B784" t="s">
        <v>237</v>
      </c>
      <c r="C784" s="16">
        <v>-0.55051546391752604</v>
      </c>
      <c r="D784" s="16">
        <v>4.5454545454545497E-2</v>
      </c>
      <c r="E784" s="16">
        <v>-0.305084745762712</v>
      </c>
      <c r="F784" s="16">
        <v>-0.53260869565217395</v>
      </c>
      <c r="G784" s="16">
        <v>-0.59872611464968195</v>
      </c>
      <c r="H784" s="16">
        <v>-0.69032258064516105</v>
      </c>
      <c r="I784" s="16"/>
      <c r="J784" s="16">
        <v>-0.57037037037036997</v>
      </c>
      <c r="K784" s="16">
        <v>-0.53271028037383195</v>
      </c>
      <c r="L784" s="16"/>
      <c r="M784" s="16">
        <v>-0.53146853146853101</v>
      </c>
      <c r="N784" s="16">
        <v>-0.58163265306122403</v>
      </c>
      <c r="O784" s="16">
        <v>-0.54237288135593198</v>
      </c>
      <c r="P784" s="16">
        <v>-0.63157894736842102</v>
      </c>
      <c r="Q784" s="16"/>
      <c r="R784" s="16">
        <v>-0.43347639484978501</v>
      </c>
      <c r="S784" s="16">
        <v>-0.58750000000000002</v>
      </c>
      <c r="T784" s="16">
        <v>-0.69594594594594605</v>
      </c>
      <c r="U784" s="16">
        <v>-0.66666666666666696</v>
      </c>
      <c r="V784" s="16"/>
      <c r="W784" s="16">
        <v>-0.52112676056338003</v>
      </c>
      <c r="X784" s="16">
        <v>-0.59574468085106402</v>
      </c>
      <c r="Y784" s="16">
        <v>-0.62</v>
      </c>
      <c r="Z784" s="16">
        <v>-0.63043478260869601</v>
      </c>
      <c r="AA784" s="16">
        <v>-0.34285714285714303</v>
      </c>
      <c r="AB784" s="16">
        <v>-0.57446808510638303</v>
      </c>
      <c r="AC784" s="16">
        <v>-0.565217391304348</v>
      </c>
      <c r="AD784" s="16">
        <v>-0.41176470588235298</v>
      </c>
      <c r="AE784" s="16">
        <v>-0.63636363636363602</v>
      </c>
      <c r="AF784" s="16">
        <v>-0.68</v>
      </c>
      <c r="AG784" s="16">
        <v>-0.27777777777777801</v>
      </c>
      <c r="AH784" s="16">
        <v>0.33333333333333298</v>
      </c>
      <c r="AI784" s="16"/>
      <c r="AJ784" s="16">
        <v>-0.62121212121212099</v>
      </c>
      <c r="AK784" s="16">
        <v>-0.465753424657534</v>
      </c>
      <c r="AL784" s="16">
        <v>-0.52694610778443096</v>
      </c>
      <c r="AM784" s="16">
        <v>-0.581395348837209</v>
      </c>
      <c r="AN784" s="16">
        <v>-0.46153846153846201</v>
      </c>
      <c r="AO784" s="16"/>
      <c r="AP784" s="16">
        <v>-0.53025936599423595</v>
      </c>
      <c r="AQ784" s="16">
        <v>-0.62393162393162405</v>
      </c>
      <c r="AR784" s="16">
        <v>-0.476190476190476</v>
      </c>
      <c r="AS784" s="16"/>
      <c r="AT784" s="16">
        <v>-0.52671755725190805</v>
      </c>
      <c r="AU784" s="16">
        <v>-0.61355932203389796</v>
      </c>
      <c r="AV784" s="16">
        <v>-0.256410256410256</v>
      </c>
      <c r="AW784" s="16">
        <v>-0.35</v>
      </c>
      <c r="AX784" s="16"/>
      <c r="AY784" s="16">
        <v>-0.34285714285714303</v>
      </c>
      <c r="AZ784" s="16">
        <v>-0.56666666666666698</v>
      </c>
      <c r="BA784" s="16"/>
      <c r="BB784" s="16">
        <v>-0.41935483870967699</v>
      </c>
      <c r="BC784" s="16">
        <v>-0.5625</v>
      </c>
      <c r="BD784" s="16">
        <v>-0.58387096774193503</v>
      </c>
      <c r="BE784" s="16">
        <v>-0.4375</v>
      </c>
      <c r="BF784" s="16"/>
      <c r="BG784" s="16">
        <v>-0.483333333333333</v>
      </c>
      <c r="BH784" s="16">
        <v>-0.46753246753246702</v>
      </c>
      <c r="BI784" s="16">
        <v>-0.63636363636363602</v>
      </c>
      <c r="BJ784" s="16">
        <v>-0.65217391304347805</v>
      </c>
      <c r="BK784" s="16">
        <v>-0.84615384615384603</v>
      </c>
      <c r="BL784" s="16">
        <v>-1</v>
      </c>
    </row>
    <row r="785" spans="2:64" x14ac:dyDescent="0.35">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c r="AM785" s="16"/>
      <c r="AN785" s="16"/>
      <c r="AO785" s="16"/>
      <c r="AP785" s="16"/>
      <c r="AQ785" s="16"/>
      <c r="AR785" s="16"/>
      <c r="AS785" s="16"/>
      <c r="AT785" s="16"/>
      <c r="AU785" s="16"/>
      <c r="AV785" s="16"/>
      <c r="AW785" s="16"/>
      <c r="AX785" s="16"/>
      <c r="AY785" s="16"/>
      <c r="AZ785" s="16"/>
      <c r="BA785" s="16"/>
      <c r="BB785" s="16"/>
      <c r="BC785" s="16"/>
      <c r="BD785" s="16"/>
      <c r="BE785" s="16"/>
      <c r="BF785" s="16"/>
      <c r="BG785" s="16"/>
      <c r="BH785" s="16"/>
      <c r="BI785" s="16"/>
      <c r="BJ785" s="16"/>
      <c r="BK785" s="16"/>
      <c r="BL785" s="16"/>
    </row>
    <row r="786" spans="2:64" x14ac:dyDescent="0.35">
      <c r="B786" s="5" t="s">
        <v>420</v>
      </c>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6"/>
      <c r="AG786" s="16"/>
      <c r="AH786" s="16"/>
      <c r="AI786" s="16"/>
      <c r="AJ786" s="16"/>
      <c r="AK786" s="16"/>
      <c r="AL786" s="16"/>
      <c r="AM786" s="16"/>
      <c r="AN786" s="16"/>
      <c r="AO786" s="16"/>
      <c r="AP786" s="16"/>
      <c r="AQ786" s="16"/>
      <c r="AR786" s="16"/>
      <c r="AS786" s="16"/>
      <c r="AT786" s="16"/>
      <c r="AU786" s="16"/>
      <c r="AV786" s="16"/>
      <c r="AW786" s="16"/>
      <c r="AX786" s="16"/>
      <c r="AY786" s="16"/>
      <c r="AZ786" s="16"/>
      <c r="BA786" s="16"/>
      <c r="BB786" s="16"/>
      <c r="BC786" s="16"/>
      <c r="BD786" s="16"/>
      <c r="BE786" s="16"/>
      <c r="BF786" s="16"/>
      <c r="BG786" s="16"/>
      <c r="BH786" s="16"/>
      <c r="BI786" s="16"/>
      <c r="BJ786" s="16"/>
      <c r="BK786" s="16"/>
      <c r="BL786" s="16"/>
    </row>
    <row r="787" spans="2:64" x14ac:dyDescent="0.35">
      <c r="B787" s="23" t="s">
        <v>410</v>
      </c>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16"/>
      <c r="AI787" s="16"/>
      <c r="AJ787" s="16"/>
      <c r="AK787" s="16"/>
      <c r="AL787" s="16"/>
      <c r="AM787" s="16"/>
      <c r="AN787" s="16"/>
      <c r="AO787" s="16"/>
      <c r="AP787" s="16"/>
      <c r="AQ787" s="16"/>
      <c r="AR787" s="16"/>
      <c r="AS787" s="16"/>
      <c r="AT787" s="16"/>
      <c r="AU787" s="16"/>
      <c r="AV787" s="16"/>
      <c r="AW787" s="16"/>
      <c r="AX787" s="16"/>
      <c r="AY787" s="16"/>
      <c r="AZ787" s="16"/>
      <c r="BA787" s="16"/>
      <c r="BB787" s="16"/>
      <c r="BC787" s="16"/>
      <c r="BD787" s="16"/>
      <c r="BE787" s="16"/>
      <c r="BF787" s="16"/>
      <c r="BG787" s="16"/>
      <c r="BH787" s="16"/>
      <c r="BI787" s="16"/>
      <c r="BJ787" s="16"/>
      <c r="BK787" s="16"/>
      <c r="BL787" s="16"/>
    </row>
    <row r="788" spans="2:64" x14ac:dyDescent="0.35">
      <c r="B788" t="s">
        <v>402</v>
      </c>
      <c r="C788" s="16">
        <v>3.4979423868312799E-2</v>
      </c>
      <c r="D788" s="16">
        <v>0.173913043478261</v>
      </c>
      <c r="E788" s="16">
        <v>7.0175438596491196E-2</v>
      </c>
      <c r="F788" s="16">
        <v>4.4444444444444398E-2</v>
      </c>
      <c r="G788" s="16">
        <v>1.8633540372670801E-2</v>
      </c>
      <c r="H788" s="16">
        <v>1.2903225806451601E-2</v>
      </c>
      <c r="I788" s="16"/>
      <c r="J788" s="16">
        <v>2.96296296296296E-2</v>
      </c>
      <c r="K788" s="16">
        <v>4.1860465116279097E-2</v>
      </c>
      <c r="L788" s="16"/>
      <c r="M788" s="16">
        <v>4.1522491349481001E-2</v>
      </c>
      <c r="N788" s="16">
        <v>0.02</v>
      </c>
      <c r="O788" s="16">
        <v>0</v>
      </c>
      <c r="P788" s="16">
        <v>7.69230769230769E-2</v>
      </c>
      <c r="Q788" s="16"/>
      <c r="R788" s="16">
        <v>5.5793991416309002E-2</v>
      </c>
      <c r="S788" s="16">
        <v>2.5641025641025599E-2</v>
      </c>
      <c r="T788" s="16">
        <v>6.6225165562913899E-3</v>
      </c>
      <c r="U788" s="16">
        <v>4.1666666666666699E-2</v>
      </c>
      <c r="V788" s="16"/>
      <c r="W788" s="16">
        <v>2.9850746268656699E-2</v>
      </c>
      <c r="X788" s="16">
        <v>3.1914893617021302E-2</v>
      </c>
      <c r="Y788" s="16">
        <v>7.8431372549019607E-2</v>
      </c>
      <c r="Z788" s="16">
        <v>4.4444444444444398E-2</v>
      </c>
      <c r="AA788" s="16">
        <v>2.7777777777777801E-2</v>
      </c>
      <c r="AB788" s="16">
        <v>0</v>
      </c>
      <c r="AC788" s="16">
        <v>4.1666666666666699E-2</v>
      </c>
      <c r="AD788" s="16">
        <v>0</v>
      </c>
      <c r="AE788" s="16">
        <v>3.03030303030303E-2</v>
      </c>
      <c r="AF788" s="16">
        <v>7.69230769230769E-2</v>
      </c>
      <c r="AG788" s="16">
        <v>0</v>
      </c>
      <c r="AH788" s="16">
        <v>0</v>
      </c>
      <c r="AI788" s="16"/>
      <c r="AJ788" s="16">
        <v>3.1746031746031703E-2</v>
      </c>
      <c r="AK788" s="16">
        <v>1.3698630136986301E-2</v>
      </c>
      <c r="AL788" s="16">
        <v>4.0935672514619902E-2</v>
      </c>
      <c r="AM788" s="16">
        <v>5.8139534883720902E-2</v>
      </c>
      <c r="AN788" s="16">
        <v>0.04</v>
      </c>
      <c r="AO788" s="16"/>
      <c r="AP788" s="16">
        <v>3.1518624641833803E-2</v>
      </c>
      <c r="AQ788" s="16">
        <v>4.2735042735042701E-2</v>
      </c>
      <c r="AR788" s="16">
        <v>0.05</v>
      </c>
      <c r="AS788" s="16"/>
      <c r="AT788" s="16">
        <v>4.0322580645161303E-2</v>
      </c>
      <c r="AU788" s="16">
        <v>2.33333333333333E-2</v>
      </c>
      <c r="AV788" s="16">
        <v>0.119047619047619</v>
      </c>
      <c r="AW788" s="16">
        <v>0</v>
      </c>
      <c r="AX788" s="16"/>
      <c r="AY788" s="16">
        <v>6.0606060606060601E-2</v>
      </c>
      <c r="AZ788" s="16">
        <v>3.3112582781456998E-2</v>
      </c>
      <c r="BA788" s="16"/>
      <c r="BB788" s="16">
        <v>0.18181818181818199</v>
      </c>
      <c r="BC788" s="16">
        <v>2.53164556962025E-2</v>
      </c>
      <c r="BD788" s="16">
        <v>2.27272727272727E-2</v>
      </c>
      <c r="BE788" s="16">
        <v>3.03030303030303E-2</v>
      </c>
      <c r="BF788" s="16"/>
      <c r="BG788" s="16">
        <v>0</v>
      </c>
      <c r="BH788" s="16">
        <v>4.7826086956521699E-2</v>
      </c>
      <c r="BI788" s="16">
        <v>2.06896551724138E-2</v>
      </c>
      <c r="BJ788" s="16">
        <v>0.13043478260869601</v>
      </c>
      <c r="BK788" s="16">
        <v>0</v>
      </c>
      <c r="BL788" s="16">
        <v>0</v>
      </c>
    </row>
    <row r="789" spans="2:64" x14ac:dyDescent="0.35">
      <c r="B789" t="s">
        <v>403</v>
      </c>
      <c r="C789" s="16">
        <v>6.3786008230452704E-2</v>
      </c>
      <c r="D789" s="16">
        <v>0.173913043478261</v>
      </c>
      <c r="E789" s="16">
        <v>0.12280701754386</v>
      </c>
      <c r="F789" s="16">
        <v>8.8888888888888906E-2</v>
      </c>
      <c r="G789" s="16">
        <v>3.1055900621118002E-2</v>
      </c>
      <c r="H789" s="16">
        <v>4.5161290322580601E-2</v>
      </c>
      <c r="I789" s="16"/>
      <c r="J789" s="16">
        <v>5.5555555555555601E-2</v>
      </c>
      <c r="K789" s="16">
        <v>6.9767441860465101E-2</v>
      </c>
      <c r="L789" s="16"/>
      <c r="M789" s="16">
        <v>6.5743944636678195E-2</v>
      </c>
      <c r="N789" s="16">
        <v>0.08</v>
      </c>
      <c r="O789" s="16">
        <v>3.7037037037037E-2</v>
      </c>
      <c r="P789" s="16">
        <v>2.5641025641025599E-2</v>
      </c>
      <c r="Q789" s="16"/>
      <c r="R789" s="16">
        <v>8.5836909871244593E-2</v>
      </c>
      <c r="S789" s="16">
        <v>5.1282051282051301E-2</v>
      </c>
      <c r="T789" s="16">
        <v>3.3112582781456998E-2</v>
      </c>
      <c r="U789" s="16">
        <v>8.3333333333333301E-2</v>
      </c>
      <c r="V789" s="16"/>
      <c r="W789" s="16">
        <v>8.9552238805970102E-2</v>
      </c>
      <c r="X789" s="16">
        <v>3.1914893617021302E-2</v>
      </c>
      <c r="Y789" s="16">
        <v>3.9215686274509803E-2</v>
      </c>
      <c r="Z789" s="16">
        <v>0</v>
      </c>
      <c r="AA789" s="16">
        <v>0.13888888888888901</v>
      </c>
      <c r="AB789" s="16">
        <v>4.1666666666666699E-2</v>
      </c>
      <c r="AC789" s="16">
        <v>0.125</v>
      </c>
      <c r="AD789" s="16">
        <v>5.8823529411764698E-2</v>
      </c>
      <c r="AE789" s="16">
        <v>6.0606060606060601E-2</v>
      </c>
      <c r="AF789" s="16">
        <v>0</v>
      </c>
      <c r="AG789" s="16">
        <v>0.22222222222222199</v>
      </c>
      <c r="AH789" s="16">
        <v>0</v>
      </c>
      <c r="AI789" s="16"/>
      <c r="AJ789" s="16">
        <v>1.58730158730159E-2</v>
      </c>
      <c r="AK789" s="16">
        <v>6.8493150684931503E-2</v>
      </c>
      <c r="AL789" s="16">
        <v>7.0175438596491196E-2</v>
      </c>
      <c r="AM789" s="16">
        <v>6.9767441860465101E-2</v>
      </c>
      <c r="AN789" s="16">
        <v>0.12</v>
      </c>
      <c r="AO789" s="16"/>
      <c r="AP789" s="16">
        <v>7.1633237822349594E-2</v>
      </c>
      <c r="AQ789" s="16">
        <v>4.2735042735042701E-2</v>
      </c>
      <c r="AR789" s="16">
        <v>0.05</v>
      </c>
      <c r="AS789" s="16"/>
      <c r="AT789" s="16">
        <v>7.25806451612903E-2</v>
      </c>
      <c r="AU789" s="16">
        <v>0.05</v>
      </c>
      <c r="AV789" s="16">
        <v>0.14285714285714299</v>
      </c>
      <c r="AW789" s="16">
        <v>0.05</v>
      </c>
      <c r="AX789" s="16"/>
      <c r="AY789" s="16">
        <v>0.15151515151515199</v>
      </c>
      <c r="AZ789" s="16">
        <v>5.7395143487858701E-2</v>
      </c>
      <c r="BA789" s="16"/>
      <c r="BB789" s="16">
        <v>0.12121212121212099</v>
      </c>
      <c r="BC789" s="16">
        <v>5.0632911392405097E-2</v>
      </c>
      <c r="BD789" s="16">
        <v>6.1688311688311702E-2</v>
      </c>
      <c r="BE789" s="16">
        <v>6.0606060606060601E-2</v>
      </c>
      <c r="BF789" s="16"/>
      <c r="BG789" s="16">
        <v>6.8965517241379296E-2</v>
      </c>
      <c r="BH789" s="16">
        <v>8.6956521739130405E-2</v>
      </c>
      <c r="BI789" s="16">
        <v>4.13793103448276E-2</v>
      </c>
      <c r="BJ789" s="16">
        <v>4.3478260869565202E-2</v>
      </c>
      <c r="BK789" s="16">
        <v>0</v>
      </c>
      <c r="BL789" s="16">
        <v>0</v>
      </c>
    </row>
    <row r="790" spans="2:64" x14ac:dyDescent="0.35">
      <c r="B790" t="s">
        <v>404</v>
      </c>
      <c r="C790" s="16">
        <v>0.14609053497942401</v>
      </c>
      <c r="D790" s="16">
        <v>0.217391304347826</v>
      </c>
      <c r="E790" s="16">
        <v>0.175438596491228</v>
      </c>
      <c r="F790" s="16">
        <v>0.133333333333333</v>
      </c>
      <c r="G790" s="16">
        <v>0.14906832298136599</v>
      </c>
      <c r="H790" s="16">
        <v>0.12903225806451599</v>
      </c>
      <c r="I790" s="16"/>
      <c r="J790" s="16">
        <v>0.15185185185185199</v>
      </c>
      <c r="K790" s="16">
        <v>0.13953488372093001</v>
      </c>
      <c r="L790" s="16"/>
      <c r="M790" s="16">
        <v>0.131487889273356</v>
      </c>
      <c r="N790" s="16">
        <v>0.15</v>
      </c>
      <c r="O790" s="16">
        <v>0.203703703703704</v>
      </c>
      <c r="P790" s="16">
        <v>0.15384615384615399</v>
      </c>
      <c r="Q790" s="16"/>
      <c r="R790" s="16">
        <v>0.15450643776824</v>
      </c>
      <c r="S790" s="16">
        <v>0.141025641025641</v>
      </c>
      <c r="T790" s="16">
        <v>0.13245033112582799</v>
      </c>
      <c r="U790" s="16">
        <v>0.16666666666666699</v>
      </c>
      <c r="V790" s="16"/>
      <c r="W790" s="16">
        <v>0.17910447761194001</v>
      </c>
      <c r="X790" s="16">
        <v>0.12765957446808501</v>
      </c>
      <c r="Y790" s="16">
        <v>9.8039215686274495E-2</v>
      </c>
      <c r="Z790" s="16">
        <v>0.11111111111111099</v>
      </c>
      <c r="AA790" s="16">
        <v>0.27777777777777801</v>
      </c>
      <c r="AB790" s="16">
        <v>0.125</v>
      </c>
      <c r="AC790" s="16">
        <v>0.125</v>
      </c>
      <c r="AD790" s="16">
        <v>0.17647058823529399</v>
      </c>
      <c r="AE790" s="16">
        <v>0.15151515151515199</v>
      </c>
      <c r="AF790" s="16">
        <v>0.115384615384615</v>
      </c>
      <c r="AG790" s="16">
        <v>0.16666666666666699</v>
      </c>
      <c r="AH790" s="16">
        <v>0.33333333333333298</v>
      </c>
      <c r="AI790" s="16"/>
      <c r="AJ790" s="16">
        <v>0.158730158730159</v>
      </c>
      <c r="AK790" s="16">
        <v>0.20547945205479501</v>
      </c>
      <c r="AL790" s="16">
        <v>0.13450292397660801</v>
      </c>
      <c r="AM790" s="16">
        <v>0.116279069767442</v>
      </c>
      <c r="AN790" s="16">
        <v>0.16</v>
      </c>
      <c r="AO790" s="16"/>
      <c r="AP790" s="16">
        <v>0.15186246418338101</v>
      </c>
      <c r="AQ790" s="16">
        <v>0.128205128205128</v>
      </c>
      <c r="AR790" s="16">
        <v>0.15</v>
      </c>
      <c r="AS790" s="16"/>
      <c r="AT790" s="16">
        <v>0.16129032258064499</v>
      </c>
      <c r="AU790" s="16">
        <v>0.133333333333333</v>
      </c>
      <c r="AV790" s="16">
        <v>0.14285714285714299</v>
      </c>
      <c r="AW790" s="16">
        <v>0.25</v>
      </c>
      <c r="AX790" s="16"/>
      <c r="AY790" s="16">
        <v>0.18181818181818199</v>
      </c>
      <c r="AZ790" s="16">
        <v>0.143487858719647</v>
      </c>
      <c r="BA790" s="16"/>
      <c r="BB790" s="16">
        <v>0.15151515151515199</v>
      </c>
      <c r="BC790" s="16">
        <v>0.164556962025316</v>
      </c>
      <c r="BD790" s="16">
        <v>0.13311688311688299</v>
      </c>
      <c r="BE790" s="16">
        <v>0.18181818181818199</v>
      </c>
      <c r="BF790" s="16"/>
      <c r="BG790" s="16">
        <v>0.20689655172413801</v>
      </c>
      <c r="BH790" s="16">
        <v>0.15217391304347799</v>
      </c>
      <c r="BI790" s="16">
        <v>0.13793103448275901</v>
      </c>
      <c r="BJ790" s="16">
        <v>4.3478260869565202E-2</v>
      </c>
      <c r="BK790" s="16">
        <v>7.4074074074074098E-2</v>
      </c>
      <c r="BL790" s="16">
        <v>0.33333333333333298</v>
      </c>
    </row>
    <row r="791" spans="2:64" x14ac:dyDescent="0.35">
      <c r="B791" t="s">
        <v>405</v>
      </c>
      <c r="C791" s="16">
        <v>0.15226337448559699</v>
      </c>
      <c r="D791" s="16">
        <v>0.173913043478261</v>
      </c>
      <c r="E791" s="16">
        <v>0.26315789473684198</v>
      </c>
      <c r="F791" s="16">
        <v>0.122222222222222</v>
      </c>
      <c r="G791" s="16">
        <v>0.13664596273291901</v>
      </c>
      <c r="H791" s="16">
        <v>0.14193548387096799</v>
      </c>
      <c r="I791" s="16"/>
      <c r="J791" s="16">
        <v>0.17407407407407399</v>
      </c>
      <c r="K791" s="16">
        <v>0.125581395348837</v>
      </c>
      <c r="L791" s="16"/>
      <c r="M791" s="16">
        <v>0.16262975778546701</v>
      </c>
      <c r="N791" s="16">
        <v>0.12</v>
      </c>
      <c r="O791" s="16">
        <v>0.203703703703704</v>
      </c>
      <c r="P791" s="16">
        <v>0.102564102564103</v>
      </c>
      <c r="Q791" s="16"/>
      <c r="R791" s="16">
        <v>0.16738197424892701</v>
      </c>
      <c r="S791" s="16">
        <v>0.128205128205128</v>
      </c>
      <c r="T791" s="16">
        <v>0.15231788079470199</v>
      </c>
      <c r="U791" s="16">
        <v>8.3333333333333301E-2</v>
      </c>
      <c r="V791" s="16"/>
      <c r="W791" s="16">
        <v>0.238805970149254</v>
      </c>
      <c r="X791" s="16">
        <v>8.5106382978723402E-2</v>
      </c>
      <c r="Y791" s="16">
        <v>0.23529411764705899</v>
      </c>
      <c r="Z791" s="16">
        <v>0.2</v>
      </c>
      <c r="AA791" s="16">
        <v>8.3333333333333301E-2</v>
      </c>
      <c r="AB791" s="16">
        <v>0.125</v>
      </c>
      <c r="AC791" s="16">
        <v>8.3333333333333301E-2</v>
      </c>
      <c r="AD791" s="16">
        <v>0.29411764705882398</v>
      </c>
      <c r="AE791" s="16">
        <v>0.18181818181818199</v>
      </c>
      <c r="AF791" s="16">
        <v>3.8461538461538498E-2</v>
      </c>
      <c r="AG791" s="16">
        <v>0.22222222222222199</v>
      </c>
      <c r="AH791" s="16">
        <v>0</v>
      </c>
      <c r="AI791" s="16"/>
      <c r="AJ791" s="16">
        <v>0.126984126984127</v>
      </c>
      <c r="AK791" s="16">
        <v>0.123287671232877</v>
      </c>
      <c r="AL791" s="16">
        <v>0.16374269005847999</v>
      </c>
      <c r="AM791" s="16">
        <v>0.15116279069767399</v>
      </c>
      <c r="AN791" s="16">
        <v>0.08</v>
      </c>
      <c r="AO791" s="16"/>
      <c r="AP791" s="16">
        <v>0.14326647564469899</v>
      </c>
      <c r="AQ791" s="16">
        <v>0.17948717948717899</v>
      </c>
      <c r="AR791" s="16">
        <v>0.15</v>
      </c>
      <c r="AS791" s="16"/>
      <c r="AT791" s="16">
        <v>0.18548387096774199</v>
      </c>
      <c r="AU791" s="16">
        <v>0.13666666666666699</v>
      </c>
      <c r="AV791" s="16">
        <v>0.14285714285714299</v>
      </c>
      <c r="AW791" s="16">
        <v>0.2</v>
      </c>
      <c r="AX791" s="16"/>
      <c r="AY791" s="16">
        <v>0.12121212121212099</v>
      </c>
      <c r="AZ791" s="16">
        <v>0.15452538631346599</v>
      </c>
      <c r="BA791" s="16"/>
      <c r="BB791" s="16">
        <v>0.12121212121212099</v>
      </c>
      <c r="BC791" s="16">
        <v>0.113924050632911</v>
      </c>
      <c r="BD791" s="16">
        <v>0.172077922077922</v>
      </c>
      <c r="BE791" s="16">
        <v>0.12121212121212099</v>
      </c>
      <c r="BF791" s="16"/>
      <c r="BG791" s="16">
        <v>0.12068965517241401</v>
      </c>
      <c r="BH791" s="16">
        <v>0.178260869565217</v>
      </c>
      <c r="BI791" s="16">
        <v>0.15172413793103401</v>
      </c>
      <c r="BJ791" s="16">
        <v>0.13043478260869601</v>
      </c>
      <c r="BK791" s="16">
        <v>3.7037037037037E-2</v>
      </c>
      <c r="BL791" s="16">
        <v>0</v>
      </c>
    </row>
    <row r="792" spans="2:64" x14ac:dyDescent="0.35">
      <c r="B792" t="s">
        <v>406</v>
      </c>
      <c r="C792" s="16">
        <v>0.563786008230453</v>
      </c>
      <c r="D792" s="16">
        <v>0.26086956521739102</v>
      </c>
      <c r="E792" s="16">
        <v>0.35087719298245601</v>
      </c>
      <c r="F792" s="16">
        <v>0.57777777777777795</v>
      </c>
      <c r="G792" s="16">
        <v>0.59627329192546596</v>
      </c>
      <c r="H792" s="16">
        <v>0.64516129032258096</v>
      </c>
      <c r="I792" s="16"/>
      <c r="J792" s="16">
        <v>0.55925925925925901</v>
      </c>
      <c r="K792" s="16">
        <v>0.57209302325581401</v>
      </c>
      <c r="L792" s="16"/>
      <c r="M792" s="16">
        <v>0.56055363321799301</v>
      </c>
      <c r="N792" s="16">
        <v>0.59</v>
      </c>
      <c r="O792" s="16">
        <v>0.5</v>
      </c>
      <c r="P792" s="16">
        <v>0.61538461538461497</v>
      </c>
      <c r="Q792" s="16"/>
      <c r="R792" s="16">
        <v>0.48927038626609398</v>
      </c>
      <c r="S792" s="16">
        <v>0.62820512820512797</v>
      </c>
      <c r="T792" s="16">
        <v>0.64238410596026496</v>
      </c>
      <c r="U792" s="16">
        <v>0.58333333333333304</v>
      </c>
      <c r="V792" s="16"/>
      <c r="W792" s="16">
        <v>0.44776119402985098</v>
      </c>
      <c r="X792" s="16">
        <v>0.70212765957446799</v>
      </c>
      <c r="Y792" s="16">
        <v>0.52941176470588203</v>
      </c>
      <c r="Z792" s="16">
        <v>0.64444444444444404</v>
      </c>
      <c r="AA792" s="16">
        <v>0.44444444444444398</v>
      </c>
      <c r="AB792" s="16">
        <v>0.58333333333333304</v>
      </c>
      <c r="AC792" s="16">
        <v>0.58333333333333304</v>
      </c>
      <c r="AD792" s="16">
        <v>0.41176470588235298</v>
      </c>
      <c r="AE792" s="16">
        <v>0.57575757575757602</v>
      </c>
      <c r="AF792" s="16">
        <v>0.65384615384615397</v>
      </c>
      <c r="AG792" s="16">
        <v>0.38888888888888901</v>
      </c>
      <c r="AH792" s="16">
        <v>0</v>
      </c>
      <c r="AI792" s="16"/>
      <c r="AJ792" s="16">
        <v>0.61904761904761896</v>
      </c>
      <c r="AK792" s="16">
        <v>0.52054794520547898</v>
      </c>
      <c r="AL792" s="16">
        <v>0.53801169590643305</v>
      </c>
      <c r="AM792" s="16">
        <v>0.59302325581395399</v>
      </c>
      <c r="AN792" s="16">
        <v>0.6</v>
      </c>
      <c r="AO792" s="16"/>
      <c r="AP792" s="16">
        <v>0.55873925501432697</v>
      </c>
      <c r="AQ792" s="16">
        <v>0.58119658119658102</v>
      </c>
      <c r="AR792" s="16">
        <v>0.55000000000000004</v>
      </c>
      <c r="AS792" s="16"/>
      <c r="AT792" s="16">
        <v>0.52419354838709697</v>
      </c>
      <c r="AU792" s="16">
        <v>0.61333333333333295</v>
      </c>
      <c r="AV792" s="16">
        <v>0.452380952380952</v>
      </c>
      <c r="AW792" s="16">
        <v>0.3</v>
      </c>
      <c r="AX792" s="16"/>
      <c r="AY792" s="16">
        <v>0.45454545454545497</v>
      </c>
      <c r="AZ792" s="16">
        <v>0.57174392935982299</v>
      </c>
      <c r="BA792" s="16"/>
      <c r="BB792" s="16">
        <v>0.39393939393939398</v>
      </c>
      <c r="BC792" s="16">
        <v>0.632911392405063</v>
      </c>
      <c r="BD792" s="16">
        <v>0.57792207792207795</v>
      </c>
      <c r="BE792" s="16">
        <v>0.5</v>
      </c>
      <c r="BF792" s="16"/>
      <c r="BG792" s="16">
        <v>0.51724137931034497</v>
      </c>
      <c r="BH792" s="16">
        <v>0.51304347826087005</v>
      </c>
      <c r="BI792" s="16">
        <v>0.59310344827586203</v>
      </c>
      <c r="BJ792" s="16">
        <v>0.65217391304347805</v>
      </c>
      <c r="BK792" s="16">
        <v>0.88888888888888895</v>
      </c>
      <c r="BL792" s="16">
        <v>0.33333333333333298</v>
      </c>
    </row>
    <row r="793" spans="2:64" x14ac:dyDescent="0.35">
      <c r="B793" t="s">
        <v>61</v>
      </c>
      <c r="C793" s="16">
        <v>3.9094650205761299E-2</v>
      </c>
      <c r="D793" s="16">
        <v>0</v>
      </c>
      <c r="E793" s="16">
        <v>1.7543859649122799E-2</v>
      </c>
      <c r="F793" s="16">
        <v>3.3333333333333298E-2</v>
      </c>
      <c r="G793" s="16">
        <v>6.8322981366459604E-2</v>
      </c>
      <c r="H793" s="16">
        <v>2.5806451612903201E-2</v>
      </c>
      <c r="I793" s="16"/>
      <c r="J793" s="16">
        <v>2.96296296296296E-2</v>
      </c>
      <c r="K793" s="16">
        <v>5.1162790697674397E-2</v>
      </c>
      <c r="L793" s="16"/>
      <c r="M793" s="16">
        <v>3.8062283737024201E-2</v>
      </c>
      <c r="N793" s="16">
        <v>0.04</v>
      </c>
      <c r="O793" s="16">
        <v>5.5555555555555601E-2</v>
      </c>
      <c r="P793" s="16">
        <v>2.5641025641025599E-2</v>
      </c>
      <c r="Q793" s="16"/>
      <c r="R793" s="16">
        <v>4.7210300429184601E-2</v>
      </c>
      <c r="S793" s="16">
        <v>2.5641025641025599E-2</v>
      </c>
      <c r="T793" s="16">
        <v>3.3112582781456998E-2</v>
      </c>
      <c r="U793" s="16">
        <v>4.1666666666666699E-2</v>
      </c>
      <c r="V793" s="16"/>
      <c r="W793" s="16">
        <v>1.49253731343284E-2</v>
      </c>
      <c r="X793" s="16">
        <v>2.1276595744680899E-2</v>
      </c>
      <c r="Y793" s="16">
        <v>1.9607843137254902E-2</v>
      </c>
      <c r="Z793" s="16">
        <v>0</v>
      </c>
      <c r="AA793" s="16">
        <v>2.7777777777777801E-2</v>
      </c>
      <c r="AB793" s="16">
        <v>0.125</v>
      </c>
      <c r="AC793" s="16">
        <v>4.1666666666666699E-2</v>
      </c>
      <c r="AD793" s="16">
        <v>5.8823529411764698E-2</v>
      </c>
      <c r="AE793" s="16">
        <v>0</v>
      </c>
      <c r="AF793" s="16">
        <v>0.115384615384615</v>
      </c>
      <c r="AG793" s="16">
        <v>0</v>
      </c>
      <c r="AH793" s="16">
        <v>0.66666666666666696</v>
      </c>
      <c r="AI793" s="16"/>
      <c r="AJ793" s="16">
        <v>4.7619047619047603E-2</v>
      </c>
      <c r="AK793" s="16">
        <v>6.8493150684931503E-2</v>
      </c>
      <c r="AL793" s="16">
        <v>5.2631578947368397E-2</v>
      </c>
      <c r="AM793" s="16">
        <v>1.16279069767442E-2</v>
      </c>
      <c r="AN793" s="16">
        <v>0</v>
      </c>
      <c r="AO793" s="16"/>
      <c r="AP793" s="16">
        <v>4.2979942693409698E-2</v>
      </c>
      <c r="AQ793" s="16">
        <v>2.5641025641025599E-2</v>
      </c>
      <c r="AR793" s="16">
        <v>0.05</v>
      </c>
      <c r="AS793" s="16"/>
      <c r="AT793" s="16">
        <v>1.6129032258064498E-2</v>
      </c>
      <c r="AU793" s="16">
        <v>4.33333333333333E-2</v>
      </c>
      <c r="AV793" s="16">
        <v>0</v>
      </c>
      <c r="AW793" s="16">
        <v>0.2</v>
      </c>
      <c r="AX793" s="16"/>
      <c r="AY793" s="16">
        <v>3.03030303030303E-2</v>
      </c>
      <c r="AZ793" s="16">
        <v>3.9735099337748297E-2</v>
      </c>
      <c r="BA793" s="16"/>
      <c r="BB793" s="16">
        <v>3.03030303030303E-2</v>
      </c>
      <c r="BC793" s="16">
        <v>1.26582278481013E-2</v>
      </c>
      <c r="BD793" s="16">
        <v>3.2467532467532499E-2</v>
      </c>
      <c r="BE793" s="16">
        <v>0.10606060606060599</v>
      </c>
      <c r="BF793" s="16"/>
      <c r="BG793" s="16">
        <v>8.6206896551724102E-2</v>
      </c>
      <c r="BH793" s="16">
        <v>2.1739130434782601E-2</v>
      </c>
      <c r="BI793" s="16">
        <v>5.5172413793103399E-2</v>
      </c>
      <c r="BJ793" s="16">
        <v>0</v>
      </c>
      <c r="BK793" s="16">
        <v>0</v>
      </c>
      <c r="BL793" s="16">
        <v>0.33333333333333298</v>
      </c>
    </row>
    <row r="794" spans="2:64" x14ac:dyDescent="0.35">
      <c r="B794" t="s">
        <v>407</v>
      </c>
      <c r="C794" s="16">
        <v>9.8765432098765399E-2</v>
      </c>
      <c r="D794" s="16">
        <v>0.34782608695652201</v>
      </c>
      <c r="E794" s="16">
        <v>0.19298245614035101</v>
      </c>
      <c r="F794" s="16">
        <v>0.133333333333333</v>
      </c>
      <c r="G794" s="16">
        <v>4.9689440993788803E-2</v>
      </c>
      <c r="H794" s="16">
        <v>5.8064516129032302E-2</v>
      </c>
      <c r="I794" s="16"/>
      <c r="J794" s="16">
        <v>8.5185185185185197E-2</v>
      </c>
      <c r="K794" s="16">
        <v>0.111627906976744</v>
      </c>
      <c r="L794" s="16"/>
      <c r="M794" s="16">
        <v>0.10726643598615899</v>
      </c>
      <c r="N794" s="16">
        <v>0.1</v>
      </c>
      <c r="O794" s="16">
        <v>3.7037037037037E-2</v>
      </c>
      <c r="P794" s="16">
        <v>0.102564102564103</v>
      </c>
      <c r="Q794" s="16"/>
      <c r="R794" s="16">
        <v>0.14163090128755401</v>
      </c>
      <c r="S794" s="16">
        <v>7.69230769230769E-2</v>
      </c>
      <c r="T794" s="16">
        <v>3.9735099337748297E-2</v>
      </c>
      <c r="U794" s="16">
        <v>0.125</v>
      </c>
      <c r="V794" s="16"/>
      <c r="W794" s="16">
        <v>0.119402985074627</v>
      </c>
      <c r="X794" s="16">
        <v>6.3829787234042507E-2</v>
      </c>
      <c r="Y794" s="16">
        <v>0.11764705882352899</v>
      </c>
      <c r="Z794" s="16">
        <v>4.4444444444444398E-2</v>
      </c>
      <c r="AA794" s="16">
        <v>0.16666666666666699</v>
      </c>
      <c r="AB794" s="16">
        <v>4.1666666666666699E-2</v>
      </c>
      <c r="AC794" s="16">
        <v>0.16666666666666699</v>
      </c>
      <c r="AD794" s="16">
        <v>5.8823529411764698E-2</v>
      </c>
      <c r="AE794" s="16">
        <v>9.0909090909090898E-2</v>
      </c>
      <c r="AF794" s="16">
        <v>7.69230769230769E-2</v>
      </c>
      <c r="AG794" s="16">
        <v>0.22222222222222199</v>
      </c>
      <c r="AH794" s="16">
        <v>0</v>
      </c>
      <c r="AI794" s="16"/>
      <c r="AJ794" s="16">
        <v>4.7619047619047603E-2</v>
      </c>
      <c r="AK794" s="16">
        <v>8.2191780821917804E-2</v>
      </c>
      <c r="AL794" s="16">
        <v>0.11111111111111099</v>
      </c>
      <c r="AM794" s="16">
        <v>0.127906976744186</v>
      </c>
      <c r="AN794" s="16">
        <v>0.16</v>
      </c>
      <c r="AO794" s="16"/>
      <c r="AP794" s="16">
        <v>0.10315186246418299</v>
      </c>
      <c r="AQ794" s="16">
        <v>8.54700854700855E-2</v>
      </c>
      <c r="AR794" s="16">
        <v>0.1</v>
      </c>
      <c r="AS794" s="16"/>
      <c r="AT794" s="16">
        <v>0.112903225806452</v>
      </c>
      <c r="AU794" s="16">
        <v>7.3333333333333306E-2</v>
      </c>
      <c r="AV794" s="16">
        <v>0.26190476190476197</v>
      </c>
      <c r="AW794" s="16">
        <v>0.05</v>
      </c>
      <c r="AX794" s="16"/>
      <c r="AY794" s="16">
        <v>0.21212121212121199</v>
      </c>
      <c r="AZ794" s="16">
        <v>9.0507726269315705E-2</v>
      </c>
      <c r="BA794" s="16"/>
      <c r="BB794" s="16">
        <v>0.30303030303030298</v>
      </c>
      <c r="BC794" s="16">
        <v>7.5949367088607597E-2</v>
      </c>
      <c r="BD794" s="16">
        <v>8.4415584415584402E-2</v>
      </c>
      <c r="BE794" s="16">
        <v>9.0909090909090898E-2</v>
      </c>
      <c r="BF794" s="16"/>
      <c r="BG794" s="16">
        <v>6.8965517241379296E-2</v>
      </c>
      <c r="BH794" s="16">
        <v>0.13478260869565201</v>
      </c>
      <c r="BI794" s="16">
        <v>6.2068965517241399E-2</v>
      </c>
      <c r="BJ794" s="16">
        <v>0.173913043478261</v>
      </c>
      <c r="BK794" s="16">
        <v>0</v>
      </c>
      <c r="BL794" s="16">
        <v>0</v>
      </c>
    </row>
    <row r="795" spans="2:64" x14ac:dyDescent="0.35">
      <c r="B795" t="s">
        <v>408</v>
      </c>
      <c r="C795" s="16">
        <v>0.71604938271604901</v>
      </c>
      <c r="D795" s="16">
        <v>0.434782608695652</v>
      </c>
      <c r="E795" s="16">
        <v>0.61403508771929804</v>
      </c>
      <c r="F795" s="16">
        <v>0.7</v>
      </c>
      <c r="G795" s="16">
        <v>0.73291925465838503</v>
      </c>
      <c r="H795" s="16">
        <v>0.78709677419354795</v>
      </c>
      <c r="I795" s="16"/>
      <c r="J795" s="16">
        <v>0.73333333333333295</v>
      </c>
      <c r="K795" s="16">
        <v>0.69767441860465096</v>
      </c>
      <c r="L795" s="16"/>
      <c r="M795" s="16">
        <v>0.72318339100345996</v>
      </c>
      <c r="N795" s="16">
        <v>0.71</v>
      </c>
      <c r="O795" s="16">
        <v>0.70370370370370405</v>
      </c>
      <c r="P795" s="16">
        <v>0.71794871794871795</v>
      </c>
      <c r="Q795" s="16"/>
      <c r="R795" s="16">
        <v>0.65665236051502096</v>
      </c>
      <c r="S795" s="16">
        <v>0.75641025641025605</v>
      </c>
      <c r="T795" s="16">
        <v>0.79470198675496695</v>
      </c>
      <c r="U795" s="16">
        <v>0.66666666666666696</v>
      </c>
      <c r="V795" s="16"/>
      <c r="W795" s="16">
        <v>0.68656716417910402</v>
      </c>
      <c r="X795" s="16">
        <v>0.78723404255319196</v>
      </c>
      <c r="Y795" s="16">
        <v>0.76470588235294101</v>
      </c>
      <c r="Z795" s="16">
        <v>0.844444444444445</v>
      </c>
      <c r="AA795" s="16">
        <v>0.52777777777777801</v>
      </c>
      <c r="AB795" s="16">
        <v>0.70833333333333304</v>
      </c>
      <c r="AC795" s="16">
        <v>0.66666666666666696</v>
      </c>
      <c r="AD795" s="16">
        <v>0.70588235294117596</v>
      </c>
      <c r="AE795" s="16">
        <v>0.75757575757575801</v>
      </c>
      <c r="AF795" s="16">
        <v>0.69230769230769196</v>
      </c>
      <c r="AG795" s="16">
        <v>0.61111111111111105</v>
      </c>
      <c r="AH795" s="16">
        <v>0</v>
      </c>
      <c r="AI795" s="16"/>
      <c r="AJ795" s="16">
        <v>0.74603174603174605</v>
      </c>
      <c r="AK795" s="16">
        <v>0.64383561643835596</v>
      </c>
      <c r="AL795" s="16">
        <v>0.70175438596491202</v>
      </c>
      <c r="AM795" s="16">
        <v>0.74418604651162801</v>
      </c>
      <c r="AN795" s="16">
        <v>0.68</v>
      </c>
      <c r="AO795" s="16"/>
      <c r="AP795" s="16">
        <v>0.70200573065902605</v>
      </c>
      <c r="AQ795" s="16">
        <v>0.76068376068376098</v>
      </c>
      <c r="AR795" s="16">
        <v>0.7</v>
      </c>
      <c r="AS795" s="16"/>
      <c r="AT795" s="16">
        <v>0.70967741935483897</v>
      </c>
      <c r="AU795" s="16">
        <v>0.75</v>
      </c>
      <c r="AV795" s="16">
        <v>0.59523809523809501</v>
      </c>
      <c r="AW795" s="16">
        <v>0.5</v>
      </c>
      <c r="AX795" s="16"/>
      <c r="AY795" s="16">
        <v>0.57575757575757602</v>
      </c>
      <c r="AZ795" s="16">
        <v>0.72626931567328901</v>
      </c>
      <c r="BA795" s="16"/>
      <c r="BB795" s="16">
        <v>0.51515151515151503</v>
      </c>
      <c r="BC795" s="16">
        <v>0.746835443037975</v>
      </c>
      <c r="BD795" s="16">
        <v>0.75</v>
      </c>
      <c r="BE795" s="16">
        <v>0.62121212121212099</v>
      </c>
      <c r="BF795" s="16"/>
      <c r="BG795" s="16">
        <v>0.63793103448275901</v>
      </c>
      <c r="BH795" s="16">
        <v>0.69130434782608696</v>
      </c>
      <c r="BI795" s="16">
        <v>0.74482758620689604</v>
      </c>
      <c r="BJ795" s="16">
        <v>0.78260869565217395</v>
      </c>
      <c r="BK795" s="16">
        <v>0.92592592592592604</v>
      </c>
      <c r="BL795" s="16">
        <v>0.33333333333333298</v>
      </c>
    </row>
    <row r="796" spans="2:64" x14ac:dyDescent="0.35">
      <c r="B796" t="s">
        <v>237</v>
      </c>
      <c r="C796" s="16">
        <v>-0.61728395061728403</v>
      </c>
      <c r="D796" s="16">
        <v>-8.6956521739130405E-2</v>
      </c>
      <c r="E796" s="16">
        <v>-0.42105263157894701</v>
      </c>
      <c r="F796" s="16">
        <v>-0.56666666666666698</v>
      </c>
      <c r="G796" s="16">
        <v>-0.68322981366459601</v>
      </c>
      <c r="H796" s="16">
        <v>-0.72903225806451599</v>
      </c>
      <c r="I796" s="16"/>
      <c r="J796" s="16">
        <v>-0.64814814814814803</v>
      </c>
      <c r="K796" s="16">
        <v>-0.586046511627907</v>
      </c>
      <c r="L796" s="16"/>
      <c r="M796" s="16">
        <v>-0.61591695501730104</v>
      </c>
      <c r="N796" s="16">
        <v>-0.61</v>
      </c>
      <c r="O796" s="16">
        <v>-0.66666666666666696</v>
      </c>
      <c r="P796" s="16">
        <v>-0.61538461538461497</v>
      </c>
      <c r="Q796" s="16"/>
      <c r="R796" s="16">
        <v>-0.515021459227468</v>
      </c>
      <c r="S796" s="16">
        <v>-0.67948717948717996</v>
      </c>
      <c r="T796" s="16">
        <v>-0.75496688741721896</v>
      </c>
      <c r="U796" s="16">
        <v>-0.54166666666666696</v>
      </c>
      <c r="V796" s="16"/>
      <c r="W796" s="16">
        <v>-0.56716417910447803</v>
      </c>
      <c r="X796" s="16">
        <v>-0.72340425531914898</v>
      </c>
      <c r="Y796" s="16">
        <v>-0.64705882352941202</v>
      </c>
      <c r="Z796" s="16">
        <v>-0.8</v>
      </c>
      <c r="AA796" s="16">
        <v>-0.36111111111111099</v>
      </c>
      <c r="AB796" s="16">
        <v>-0.66666666666666696</v>
      </c>
      <c r="AC796" s="16">
        <v>-0.5</v>
      </c>
      <c r="AD796" s="16">
        <v>-0.64705882352941202</v>
      </c>
      <c r="AE796" s="16">
        <v>-0.66666666666666696</v>
      </c>
      <c r="AF796" s="16">
        <v>-0.61538461538461497</v>
      </c>
      <c r="AG796" s="16">
        <v>-0.38888888888888901</v>
      </c>
      <c r="AH796" s="16">
        <v>0</v>
      </c>
      <c r="AI796" s="16"/>
      <c r="AJ796" s="16">
        <v>-0.69841269841269804</v>
      </c>
      <c r="AK796" s="16">
        <v>-0.56164383561643805</v>
      </c>
      <c r="AL796" s="16">
        <v>-0.59064327485380097</v>
      </c>
      <c r="AM796" s="16">
        <v>-0.61627906976744196</v>
      </c>
      <c r="AN796" s="16">
        <v>-0.52</v>
      </c>
      <c r="AO796" s="16"/>
      <c r="AP796" s="16">
        <v>-0.59885386819484199</v>
      </c>
      <c r="AQ796" s="16">
        <v>-0.67521367521367504</v>
      </c>
      <c r="AR796" s="16">
        <v>-0.6</v>
      </c>
      <c r="AS796" s="16"/>
      <c r="AT796" s="16">
        <v>-0.59677419354838701</v>
      </c>
      <c r="AU796" s="16">
        <v>-0.67666666666666697</v>
      </c>
      <c r="AV796" s="16">
        <v>-0.33333333333333298</v>
      </c>
      <c r="AW796" s="16">
        <v>-0.45</v>
      </c>
      <c r="AX796" s="16"/>
      <c r="AY796" s="16">
        <v>-0.36363636363636398</v>
      </c>
      <c r="AZ796" s="16">
        <v>-0.63576158940397398</v>
      </c>
      <c r="BA796" s="16"/>
      <c r="BB796" s="16">
        <v>-0.21212121212121199</v>
      </c>
      <c r="BC796" s="16">
        <v>-0.670886075949367</v>
      </c>
      <c r="BD796" s="16">
        <v>-0.66558441558441594</v>
      </c>
      <c r="BE796" s="16">
        <v>-0.53030303030303005</v>
      </c>
      <c r="BF796" s="16"/>
      <c r="BG796" s="16">
        <v>-0.568965517241379</v>
      </c>
      <c r="BH796" s="16">
        <v>-0.55652173913043501</v>
      </c>
      <c r="BI796" s="16">
        <v>-0.68275862068965498</v>
      </c>
      <c r="BJ796" s="16">
        <v>-0.60869565217391297</v>
      </c>
      <c r="BK796" s="16">
        <v>-0.92592592592592604</v>
      </c>
      <c r="BL796" s="16">
        <v>-0.33333333333333298</v>
      </c>
    </row>
    <row r="797" spans="2:64" x14ac:dyDescent="0.3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c r="BF797" s="16"/>
      <c r="BG797" s="16"/>
      <c r="BH797" s="16"/>
      <c r="BI797" s="16"/>
      <c r="BJ797" s="16"/>
      <c r="BK797" s="16"/>
      <c r="BL797" s="16"/>
    </row>
    <row r="798" spans="2:64" x14ac:dyDescent="0.35">
      <c r="B798" s="5" t="s">
        <v>427</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c r="BF798" s="16"/>
      <c r="BG798" s="16"/>
      <c r="BH798" s="16"/>
      <c r="BI798" s="16"/>
      <c r="BJ798" s="16"/>
      <c r="BK798" s="16"/>
      <c r="BL798" s="16"/>
    </row>
    <row r="799" spans="2:64" x14ac:dyDescent="0.35">
      <c r="B799" s="23" t="s">
        <v>97</v>
      </c>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c r="BF799" s="16"/>
      <c r="BG799" s="16"/>
      <c r="BH799" s="16"/>
      <c r="BI799" s="16"/>
      <c r="BJ799" s="16"/>
      <c r="BK799" s="16"/>
      <c r="BL799" s="16"/>
    </row>
    <row r="800" spans="2:64" x14ac:dyDescent="0.35">
      <c r="B800" t="s">
        <v>324</v>
      </c>
      <c r="C800" s="16">
        <v>0.41732283464566899</v>
      </c>
      <c r="D800" s="16">
        <v>0.44827586206896602</v>
      </c>
      <c r="E800" s="16">
        <v>0.546875</v>
      </c>
      <c r="F800" s="16">
        <v>0.51063829787234005</v>
      </c>
      <c r="G800" s="16">
        <v>0.31901840490797501</v>
      </c>
      <c r="H800" s="16">
        <v>0.40506329113924</v>
      </c>
      <c r="I800" s="16"/>
      <c r="J800" s="16">
        <v>0.41958041958042003</v>
      </c>
      <c r="K800" s="16">
        <v>0.41176470588235298</v>
      </c>
      <c r="L800" s="16"/>
      <c r="M800" s="16">
        <v>0.45065789473684198</v>
      </c>
      <c r="N800" s="16">
        <v>0.38</v>
      </c>
      <c r="O800" s="16">
        <v>0.38333333333333303</v>
      </c>
      <c r="P800" s="16">
        <v>0.3</v>
      </c>
      <c r="Q800" s="16"/>
      <c r="R800" s="16">
        <v>0.45600000000000002</v>
      </c>
      <c r="S800" s="16">
        <v>0.44444444444444398</v>
      </c>
      <c r="T800" s="16">
        <v>0.34640522875816998</v>
      </c>
      <c r="U800" s="16">
        <v>0.375</v>
      </c>
      <c r="V800" s="16"/>
      <c r="W800" s="16">
        <v>0.43243243243243201</v>
      </c>
      <c r="X800" s="16">
        <v>0.37113402061855699</v>
      </c>
      <c r="Y800" s="16">
        <v>0.40384615384615402</v>
      </c>
      <c r="Z800" s="16">
        <v>0.434782608695652</v>
      </c>
      <c r="AA800" s="16">
        <v>0.37837837837837801</v>
      </c>
      <c r="AB800" s="16">
        <v>0.40816326530612201</v>
      </c>
      <c r="AC800" s="16">
        <v>0.469387755102041</v>
      </c>
      <c r="AD800" s="16">
        <v>0.38888888888888901</v>
      </c>
      <c r="AE800" s="16">
        <v>0.51428571428571401</v>
      </c>
      <c r="AF800" s="16">
        <v>0.25</v>
      </c>
      <c r="AG800" s="16">
        <v>0.55000000000000004</v>
      </c>
      <c r="AH800" s="16">
        <v>1</v>
      </c>
      <c r="AI800" s="16"/>
      <c r="AJ800" s="16">
        <v>0.38805970149253699</v>
      </c>
      <c r="AK800" s="16">
        <v>0.33333333333333298</v>
      </c>
      <c r="AL800" s="16">
        <v>0.46551724137931</v>
      </c>
      <c r="AM800" s="16">
        <v>0.42553191489361702</v>
      </c>
      <c r="AN800" s="16">
        <v>0.407407407407407</v>
      </c>
      <c r="AO800" s="16"/>
      <c r="AP800" s="16">
        <v>0.39502762430939198</v>
      </c>
      <c r="AQ800" s="16">
        <v>0.48</v>
      </c>
      <c r="AR800" s="16">
        <v>0.42857142857142899</v>
      </c>
      <c r="AS800" s="16"/>
      <c r="AT800" s="16">
        <v>0.41666666666666702</v>
      </c>
      <c r="AU800" s="16">
        <v>0.41157556270096501</v>
      </c>
      <c r="AV800" s="16">
        <v>0.53333333333333299</v>
      </c>
      <c r="AW800" s="16">
        <v>0.25</v>
      </c>
      <c r="AX800" s="16"/>
      <c r="AY800" s="16">
        <v>0.48648648648648701</v>
      </c>
      <c r="AZ800" s="16">
        <v>0.41188959660297197</v>
      </c>
      <c r="BA800" s="16"/>
      <c r="BB800" s="16">
        <v>0.47222222222222199</v>
      </c>
      <c r="BC800" s="16">
        <v>0.34523809523809501</v>
      </c>
      <c r="BD800" s="16">
        <v>0.451713395638629</v>
      </c>
      <c r="BE800" s="16">
        <v>0.31343283582089598</v>
      </c>
      <c r="BF800" s="16"/>
      <c r="BG800" s="16">
        <v>0.41935483870967699</v>
      </c>
      <c r="BH800" s="16">
        <v>0.469387755102041</v>
      </c>
      <c r="BI800" s="16">
        <v>0.40540540540540498</v>
      </c>
      <c r="BJ800" s="16">
        <v>0.30434782608695699</v>
      </c>
      <c r="BK800" s="16">
        <v>0.11111111111111099</v>
      </c>
      <c r="BL800" s="16">
        <v>0.33333333333333298</v>
      </c>
    </row>
    <row r="801" spans="2:64" x14ac:dyDescent="0.35">
      <c r="B801" t="s">
        <v>325</v>
      </c>
      <c r="C801" s="16">
        <v>0.303149606299213</v>
      </c>
      <c r="D801" s="16">
        <v>0.17241379310344801</v>
      </c>
      <c r="E801" s="16">
        <v>0.34375</v>
      </c>
      <c r="F801" s="16">
        <v>0.30851063829787201</v>
      </c>
      <c r="G801" s="16">
        <v>0.28220858895705497</v>
      </c>
      <c r="H801" s="16">
        <v>0.329113924050633</v>
      </c>
      <c r="I801" s="16"/>
      <c r="J801" s="16">
        <v>0.31818181818181801</v>
      </c>
      <c r="K801" s="16">
        <v>0.28054298642533898</v>
      </c>
      <c r="L801" s="16"/>
      <c r="M801" s="16">
        <v>0.35855263157894701</v>
      </c>
      <c r="N801" s="16">
        <v>0.23</v>
      </c>
      <c r="O801" s="16">
        <v>0.233333333333333</v>
      </c>
      <c r="P801" s="16">
        <v>0.17499999999999999</v>
      </c>
      <c r="Q801" s="16"/>
      <c r="R801" s="16">
        <v>0.312</v>
      </c>
      <c r="S801" s="16">
        <v>0.24691358024691401</v>
      </c>
      <c r="T801" s="16">
        <v>0.32679738562091498</v>
      </c>
      <c r="U801" s="16">
        <v>0.25</v>
      </c>
      <c r="V801" s="16"/>
      <c r="W801" s="16">
        <v>0.337837837837838</v>
      </c>
      <c r="X801" s="16">
        <v>0.28865979381443302</v>
      </c>
      <c r="Y801" s="16">
        <v>0.269230769230769</v>
      </c>
      <c r="Z801" s="16">
        <v>0.282608695652174</v>
      </c>
      <c r="AA801" s="16">
        <v>0.40540540540540498</v>
      </c>
      <c r="AB801" s="16">
        <v>0.22448979591836701</v>
      </c>
      <c r="AC801" s="16">
        <v>0.40816326530612201</v>
      </c>
      <c r="AD801" s="16">
        <v>0.27777777777777801</v>
      </c>
      <c r="AE801" s="16">
        <v>0.17142857142857101</v>
      </c>
      <c r="AF801" s="16">
        <v>0.32142857142857101</v>
      </c>
      <c r="AG801" s="16">
        <v>0.4</v>
      </c>
      <c r="AH801" s="16">
        <v>0</v>
      </c>
      <c r="AI801" s="16"/>
      <c r="AJ801" s="16">
        <v>0.238805970149254</v>
      </c>
      <c r="AK801" s="16">
        <v>0.28000000000000003</v>
      </c>
      <c r="AL801" s="16">
        <v>0.35057471264367801</v>
      </c>
      <c r="AM801" s="16">
        <v>0.340425531914894</v>
      </c>
      <c r="AN801" s="16">
        <v>0.37037037037037002</v>
      </c>
      <c r="AO801" s="16"/>
      <c r="AP801" s="16">
        <v>0.262430939226519</v>
      </c>
      <c r="AQ801" s="16">
        <v>0.35199999999999998</v>
      </c>
      <c r="AR801" s="16">
        <v>0.71428571428571397</v>
      </c>
      <c r="AS801" s="16"/>
      <c r="AT801" s="16">
        <v>0.29545454545454503</v>
      </c>
      <c r="AU801" s="16">
        <v>0.331189710610932</v>
      </c>
      <c r="AV801" s="16">
        <v>0.24444444444444399</v>
      </c>
      <c r="AW801" s="16">
        <v>0.05</v>
      </c>
      <c r="AX801" s="16"/>
      <c r="AY801" s="16">
        <v>0.32432432432432401</v>
      </c>
      <c r="AZ801" s="16">
        <v>0.30148619957537198</v>
      </c>
      <c r="BA801" s="16"/>
      <c r="BB801" s="16">
        <v>0.36111111111111099</v>
      </c>
      <c r="BC801" s="16">
        <v>0.226190476190476</v>
      </c>
      <c r="BD801" s="16">
        <v>0.34267912772585701</v>
      </c>
      <c r="BE801" s="16">
        <v>0.17910447761194001</v>
      </c>
      <c r="BF801" s="16"/>
      <c r="BG801" s="16">
        <v>0.35483870967741898</v>
      </c>
      <c r="BH801" s="16">
        <v>0.314285714285714</v>
      </c>
      <c r="BI801" s="16">
        <v>0.28378378378378399</v>
      </c>
      <c r="BJ801" s="16">
        <v>0.217391304347826</v>
      </c>
      <c r="BK801" s="16">
        <v>0.296296296296296</v>
      </c>
      <c r="BL801" s="16">
        <v>0</v>
      </c>
    </row>
    <row r="802" spans="2:64" x14ac:dyDescent="0.35">
      <c r="B802" t="s">
        <v>421</v>
      </c>
      <c r="C802" s="16">
        <v>0.208661417322835</v>
      </c>
      <c r="D802" s="16">
        <v>0.10344827586206901</v>
      </c>
      <c r="E802" s="16">
        <v>7.8125E-2</v>
      </c>
      <c r="F802" s="16">
        <v>0.12765957446808501</v>
      </c>
      <c r="G802" s="16">
        <v>0.251533742331288</v>
      </c>
      <c r="H802" s="16">
        <v>0.284810126582278</v>
      </c>
      <c r="I802" s="16"/>
      <c r="J802" s="16">
        <v>0.22027972027972001</v>
      </c>
      <c r="K802" s="16">
        <v>0.194570135746606</v>
      </c>
      <c r="L802" s="16"/>
      <c r="M802" s="16">
        <v>0.1875</v>
      </c>
      <c r="N802" s="16">
        <v>0.25</v>
      </c>
      <c r="O802" s="16">
        <v>0.2</v>
      </c>
      <c r="P802" s="16">
        <v>0.27500000000000002</v>
      </c>
      <c r="Q802" s="16"/>
      <c r="R802" s="16">
        <v>0.13200000000000001</v>
      </c>
      <c r="S802" s="16">
        <v>0.19753086419753099</v>
      </c>
      <c r="T802" s="16">
        <v>0.33333333333333298</v>
      </c>
      <c r="U802" s="16">
        <v>0.25</v>
      </c>
      <c r="V802" s="16"/>
      <c r="W802" s="16">
        <v>8.1081081081081099E-2</v>
      </c>
      <c r="X802" s="16">
        <v>0.28865979381443302</v>
      </c>
      <c r="Y802" s="16">
        <v>0.30769230769230799</v>
      </c>
      <c r="Z802" s="16">
        <v>0.217391304347826</v>
      </c>
      <c r="AA802" s="16">
        <v>0.108108108108108</v>
      </c>
      <c r="AB802" s="16">
        <v>0.20408163265306101</v>
      </c>
      <c r="AC802" s="16">
        <v>0.183673469387755</v>
      </c>
      <c r="AD802" s="16">
        <v>0.33333333333333298</v>
      </c>
      <c r="AE802" s="16">
        <v>0.17142857142857101</v>
      </c>
      <c r="AF802" s="16">
        <v>0.32142857142857101</v>
      </c>
      <c r="AG802" s="16">
        <v>0.1</v>
      </c>
      <c r="AH802" s="16">
        <v>0</v>
      </c>
      <c r="AI802" s="16"/>
      <c r="AJ802" s="16">
        <v>0.28358208955223901</v>
      </c>
      <c r="AK802" s="16">
        <v>0.266666666666667</v>
      </c>
      <c r="AL802" s="16">
        <v>0.16666666666666699</v>
      </c>
      <c r="AM802" s="16">
        <v>0.180851063829787</v>
      </c>
      <c r="AN802" s="16">
        <v>0.148148148148148</v>
      </c>
      <c r="AO802" s="16"/>
      <c r="AP802" s="16">
        <v>0.23480662983425399</v>
      </c>
      <c r="AQ802" s="16">
        <v>0.16</v>
      </c>
      <c r="AR802" s="16">
        <v>4.7619047619047603E-2</v>
      </c>
      <c r="AS802" s="16"/>
      <c r="AT802" s="16">
        <v>0.174242424242424</v>
      </c>
      <c r="AU802" s="16">
        <v>0.23794212218649499</v>
      </c>
      <c r="AV802" s="16">
        <v>0.11111111111111099</v>
      </c>
      <c r="AW802" s="16">
        <v>0.2</v>
      </c>
      <c r="AX802" s="16"/>
      <c r="AY802" s="16">
        <v>0.108108108108108</v>
      </c>
      <c r="AZ802" s="16">
        <v>0.21656050955414</v>
      </c>
      <c r="BA802" s="16"/>
      <c r="BB802" s="16">
        <v>8.3333333333333301E-2</v>
      </c>
      <c r="BC802" s="16">
        <v>0.34523809523809501</v>
      </c>
      <c r="BD802" s="16">
        <v>0.18691588785046701</v>
      </c>
      <c r="BE802" s="16">
        <v>0.20895522388059701</v>
      </c>
      <c r="BF802" s="16"/>
      <c r="BG802" s="16">
        <v>0.19354838709677399</v>
      </c>
      <c r="BH802" s="16">
        <v>0.2</v>
      </c>
      <c r="BI802" s="16">
        <v>0.20270270270270299</v>
      </c>
      <c r="BJ802" s="16">
        <v>0.173913043478261</v>
      </c>
      <c r="BK802" s="16">
        <v>0.37037037037037002</v>
      </c>
      <c r="BL802" s="16">
        <v>0.33333333333333298</v>
      </c>
    </row>
    <row r="803" spans="2:64" x14ac:dyDescent="0.35">
      <c r="B803" t="s">
        <v>422</v>
      </c>
      <c r="C803" s="16">
        <v>0.15551181102362199</v>
      </c>
      <c r="D803" s="16">
        <v>0.37931034482758602</v>
      </c>
      <c r="E803" s="16">
        <v>0.15625</v>
      </c>
      <c r="F803" s="16">
        <v>0.13829787234042601</v>
      </c>
      <c r="G803" s="16">
        <v>0.153374233128834</v>
      </c>
      <c r="H803" s="16">
        <v>0.126582278481013</v>
      </c>
      <c r="I803" s="16"/>
      <c r="J803" s="16">
        <v>0.15384615384615399</v>
      </c>
      <c r="K803" s="16">
        <v>0.158371040723982</v>
      </c>
      <c r="L803" s="16"/>
      <c r="M803" s="16">
        <v>0.16447368421052599</v>
      </c>
      <c r="N803" s="16">
        <v>0.13</v>
      </c>
      <c r="O803" s="16">
        <v>0.18333333333333299</v>
      </c>
      <c r="P803" s="16">
        <v>0.125</v>
      </c>
      <c r="Q803" s="16"/>
      <c r="R803" s="16">
        <v>0.184</v>
      </c>
      <c r="S803" s="16">
        <v>0.16049382716049401</v>
      </c>
      <c r="T803" s="16">
        <v>0.12418300653594801</v>
      </c>
      <c r="U803" s="16">
        <v>4.1666666666666699E-2</v>
      </c>
      <c r="V803" s="16"/>
      <c r="W803" s="16">
        <v>0.18918918918918901</v>
      </c>
      <c r="X803" s="16">
        <v>0.15463917525773199</v>
      </c>
      <c r="Y803" s="16">
        <v>0.15384615384615399</v>
      </c>
      <c r="Z803" s="16">
        <v>0.217391304347826</v>
      </c>
      <c r="AA803" s="16">
        <v>0.135135135135135</v>
      </c>
      <c r="AB803" s="16">
        <v>0.14285714285714299</v>
      </c>
      <c r="AC803" s="16">
        <v>8.1632653061224497E-2</v>
      </c>
      <c r="AD803" s="16">
        <v>0.22222222222222199</v>
      </c>
      <c r="AE803" s="16">
        <v>5.7142857142857099E-2</v>
      </c>
      <c r="AF803" s="16">
        <v>0.214285714285714</v>
      </c>
      <c r="AG803" s="16">
        <v>0.15</v>
      </c>
      <c r="AH803" s="16">
        <v>0.33333333333333298</v>
      </c>
      <c r="AI803" s="16"/>
      <c r="AJ803" s="16">
        <v>8.9552238805970102E-2</v>
      </c>
      <c r="AK803" s="16">
        <v>0.133333333333333</v>
      </c>
      <c r="AL803" s="16">
        <v>0.160919540229885</v>
      </c>
      <c r="AM803" s="16">
        <v>0.180851063829787</v>
      </c>
      <c r="AN803" s="16">
        <v>0.148148148148148</v>
      </c>
      <c r="AO803" s="16"/>
      <c r="AP803" s="16">
        <v>0.15745856353591201</v>
      </c>
      <c r="AQ803" s="16">
        <v>0.14399999999999999</v>
      </c>
      <c r="AR803" s="16">
        <v>0.19047619047618999</v>
      </c>
      <c r="AS803" s="16"/>
      <c r="AT803" s="16">
        <v>0.21212121212121199</v>
      </c>
      <c r="AU803" s="16">
        <v>0.131832797427653</v>
      </c>
      <c r="AV803" s="16">
        <v>0.155555555555556</v>
      </c>
      <c r="AW803" s="16">
        <v>0.15</v>
      </c>
      <c r="AX803" s="16"/>
      <c r="AY803" s="16">
        <v>0.24324324324324301</v>
      </c>
      <c r="AZ803" s="16">
        <v>0.14861995753715501</v>
      </c>
      <c r="BA803" s="16"/>
      <c r="BB803" s="16">
        <v>0.194444444444444</v>
      </c>
      <c r="BC803" s="16">
        <v>0.16666666666666699</v>
      </c>
      <c r="BD803" s="16">
        <v>0.146417445482866</v>
      </c>
      <c r="BE803" s="16">
        <v>0.164179104477612</v>
      </c>
      <c r="BF803" s="16"/>
      <c r="BG803" s="16">
        <v>0.12903225806451599</v>
      </c>
      <c r="BH803" s="16">
        <v>0.14693877551020401</v>
      </c>
      <c r="BI803" s="16">
        <v>0.18918918918918901</v>
      </c>
      <c r="BJ803" s="16">
        <v>8.6956521739130405E-2</v>
      </c>
      <c r="BK803" s="16">
        <v>0.18518518518518501</v>
      </c>
      <c r="BL803" s="16">
        <v>0</v>
      </c>
    </row>
    <row r="804" spans="2:64" x14ac:dyDescent="0.35">
      <c r="B804" t="s">
        <v>423</v>
      </c>
      <c r="C804" s="16">
        <v>0.11220472440944899</v>
      </c>
      <c r="D804" s="16">
        <v>0.13793103448275901</v>
      </c>
      <c r="E804" s="16">
        <v>0.125</v>
      </c>
      <c r="F804" s="16">
        <v>0.13829787234042601</v>
      </c>
      <c r="G804" s="16">
        <v>0.11656441717791401</v>
      </c>
      <c r="H804" s="16">
        <v>8.2278481012658194E-2</v>
      </c>
      <c r="I804" s="16"/>
      <c r="J804" s="16">
        <v>9.7902097902097904E-2</v>
      </c>
      <c r="K804" s="16">
        <v>0.131221719457014</v>
      </c>
      <c r="L804" s="16"/>
      <c r="M804" s="16">
        <v>0.10197368421052599</v>
      </c>
      <c r="N804" s="16">
        <v>0.12</v>
      </c>
      <c r="O804" s="16">
        <v>0.116666666666667</v>
      </c>
      <c r="P804" s="16">
        <v>0.17499999999999999</v>
      </c>
      <c r="Q804" s="16"/>
      <c r="R804" s="16">
        <v>0.11600000000000001</v>
      </c>
      <c r="S804" s="16">
        <v>0.148148148148148</v>
      </c>
      <c r="T804" s="16">
        <v>7.8431372549019607E-2</v>
      </c>
      <c r="U804" s="16">
        <v>0.16666666666666699</v>
      </c>
      <c r="V804" s="16"/>
      <c r="W804" s="16">
        <v>9.45945945945946E-2</v>
      </c>
      <c r="X804" s="16">
        <v>0.10309278350515499</v>
      </c>
      <c r="Y804" s="16">
        <v>0.115384615384615</v>
      </c>
      <c r="Z804" s="16">
        <v>8.6956521739130405E-2</v>
      </c>
      <c r="AA804" s="16">
        <v>8.1081081081081099E-2</v>
      </c>
      <c r="AB804" s="16">
        <v>0.102040816326531</v>
      </c>
      <c r="AC804" s="16">
        <v>0.122448979591837</v>
      </c>
      <c r="AD804" s="16">
        <v>0.22222222222222199</v>
      </c>
      <c r="AE804" s="16">
        <v>0.14285714285714299</v>
      </c>
      <c r="AF804" s="16">
        <v>0.107142857142857</v>
      </c>
      <c r="AG804" s="16">
        <v>0.15</v>
      </c>
      <c r="AH804" s="16">
        <v>0.33333333333333298</v>
      </c>
      <c r="AI804" s="16"/>
      <c r="AJ804" s="16">
        <v>0.104477611940299</v>
      </c>
      <c r="AK804" s="16">
        <v>0.10666666666666701</v>
      </c>
      <c r="AL804" s="16">
        <v>0.109195402298851</v>
      </c>
      <c r="AM804" s="16">
        <v>0.10638297872340401</v>
      </c>
      <c r="AN804" s="16">
        <v>7.4074074074074098E-2</v>
      </c>
      <c r="AO804" s="16"/>
      <c r="AP804" s="16">
        <v>0.124309392265193</v>
      </c>
      <c r="AQ804" s="16">
        <v>7.1999999999999995E-2</v>
      </c>
      <c r="AR804" s="16">
        <v>0.14285714285714299</v>
      </c>
      <c r="AS804" s="16"/>
      <c r="AT804" s="16">
        <v>0.12878787878787901</v>
      </c>
      <c r="AU804" s="16">
        <v>9.9678456591639902E-2</v>
      </c>
      <c r="AV804" s="16">
        <v>0.11111111111111099</v>
      </c>
      <c r="AW804" s="16">
        <v>0.2</v>
      </c>
      <c r="AX804" s="16"/>
      <c r="AY804" s="16">
        <v>0.135135135135135</v>
      </c>
      <c r="AZ804" s="16">
        <v>0.11040339702760101</v>
      </c>
      <c r="BA804" s="16"/>
      <c r="BB804" s="16">
        <v>0.13888888888888901</v>
      </c>
      <c r="BC804" s="16">
        <v>7.1428571428571397E-2</v>
      </c>
      <c r="BD804" s="16">
        <v>0.109034267912773</v>
      </c>
      <c r="BE804" s="16">
        <v>0.164179104477612</v>
      </c>
      <c r="BF804" s="16"/>
      <c r="BG804" s="16">
        <v>0.112903225806452</v>
      </c>
      <c r="BH804" s="16">
        <v>0.130612244897959</v>
      </c>
      <c r="BI804" s="16">
        <v>0.114864864864865</v>
      </c>
      <c r="BJ804" s="16">
        <v>4.3478260869565202E-2</v>
      </c>
      <c r="BK804" s="16">
        <v>0</v>
      </c>
      <c r="BL804" s="16">
        <v>0</v>
      </c>
    </row>
    <row r="805" spans="2:64" x14ac:dyDescent="0.35">
      <c r="B805" t="s">
        <v>322</v>
      </c>
      <c r="C805" s="16">
        <v>4.9212598425196902E-2</v>
      </c>
      <c r="D805" s="16">
        <v>0</v>
      </c>
      <c r="E805" s="16">
        <v>7.8125E-2</v>
      </c>
      <c r="F805" s="16">
        <v>3.1914893617021302E-2</v>
      </c>
      <c r="G805" s="16">
        <v>6.7484662576687102E-2</v>
      </c>
      <c r="H805" s="16">
        <v>3.7974683544303799E-2</v>
      </c>
      <c r="I805" s="16"/>
      <c r="J805" s="16">
        <v>3.8461538461538498E-2</v>
      </c>
      <c r="K805" s="16">
        <v>6.3348416289592799E-2</v>
      </c>
      <c r="L805" s="16"/>
      <c r="M805" s="16">
        <v>2.6315789473684199E-2</v>
      </c>
      <c r="N805" s="16">
        <v>0.09</v>
      </c>
      <c r="O805" s="16">
        <v>8.3333333333333301E-2</v>
      </c>
      <c r="P805" s="16">
        <v>7.4999999999999997E-2</v>
      </c>
      <c r="Q805" s="16"/>
      <c r="R805" s="16">
        <v>0.04</v>
      </c>
      <c r="S805" s="16">
        <v>9.8765432098765399E-2</v>
      </c>
      <c r="T805" s="16">
        <v>3.9215686274509803E-2</v>
      </c>
      <c r="U805" s="16">
        <v>4.1666666666666699E-2</v>
      </c>
      <c r="V805" s="16"/>
      <c r="W805" s="16">
        <v>8.1081081081081099E-2</v>
      </c>
      <c r="X805" s="16">
        <v>2.06185567010309E-2</v>
      </c>
      <c r="Y805" s="16">
        <v>1.9230769230769201E-2</v>
      </c>
      <c r="Z805" s="16">
        <v>6.5217391304347797E-2</v>
      </c>
      <c r="AA805" s="16">
        <v>5.4054054054054099E-2</v>
      </c>
      <c r="AB805" s="16">
        <v>0.102040816326531</v>
      </c>
      <c r="AC805" s="16">
        <v>4.08163265306122E-2</v>
      </c>
      <c r="AD805" s="16">
        <v>5.5555555555555601E-2</v>
      </c>
      <c r="AE805" s="16">
        <v>2.8571428571428598E-2</v>
      </c>
      <c r="AF805" s="16">
        <v>3.5714285714285698E-2</v>
      </c>
      <c r="AG805" s="16">
        <v>0.05</v>
      </c>
      <c r="AH805" s="16">
        <v>0</v>
      </c>
      <c r="AI805" s="16"/>
      <c r="AJ805" s="16">
        <v>5.9701492537313397E-2</v>
      </c>
      <c r="AK805" s="16">
        <v>9.3333333333333296E-2</v>
      </c>
      <c r="AL805" s="16">
        <v>4.0229885057471299E-2</v>
      </c>
      <c r="AM805" s="16">
        <v>3.1914893617021302E-2</v>
      </c>
      <c r="AN805" s="16">
        <v>3.7037037037037E-2</v>
      </c>
      <c r="AO805" s="16"/>
      <c r="AP805" s="16">
        <v>5.5248618784530398E-2</v>
      </c>
      <c r="AQ805" s="16">
        <v>0.04</v>
      </c>
      <c r="AR805" s="16">
        <v>0</v>
      </c>
      <c r="AS805" s="16"/>
      <c r="AT805" s="16">
        <v>2.27272727272727E-2</v>
      </c>
      <c r="AU805" s="16">
        <v>4.1800643086816698E-2</v>
      </c>
      <c r="AV805" s="16">
        <v>6.6666666666666693E-2</v>
      </c>
      <c r="AW805" s="16">
        <v>0.3</v>
      </c>
      <c r="AX805" s="16"/>
      <c r="AY805" s="16">
        <v>2.7027027027027001E-2</v>
      </c>
      <c r="AZ805" s="16">
        <v>5.0955414012738898E-2</v>
      </c>
      <c r="BA805" s="16"/>
      <c r="BB805" s="16">
        <v>0</v>
      </c>
      <c r="BC805" s="16">
        <v>1.1904761904761901E-2</v>
      </c>
      <c r="BD805" s="16">
        <v>3.4267912772585701E-2</v>
      </c>
      <c r="BE805" s="16">
        <v>0.19402985074626899</v>
      </c>
      <c r="BF805" s="16"/>
      <c r="BG805" s="16">
        <v>1.6129032258064498E-2</v>
      </c>
      <c r="BH805" s="16">
        <v>5.7142857142857099E-2</v>
      </c>
      <c r="BI805" s="16">
        <v>4.0540540540540501E-2</v>
      </c>
      <c r="BJ805" s="16">
        <v>8.6956521739130405E-2</v>
      </c>
      <c r="BK805" s="16">
        <v>3.7037037037037E-2</v>
      </c>
      <c r="BL805" s="16">
        <v>0.33333333333333298</v>
      </c>
    </row>
    <row r="806" spans="2:64" x14ac:dyDescent="0.35">
      <c r="B806" t="s">
        <v>424</v>
      </c>
      <c r="C806" s="16">
        <v>4.5275590551181098E-2</v>
      </c>
      <c r="D806" s="16">
        <v>0.10344827586206901</v>
      </c>
      <c r="E806" s="16">
        <v>0.109375</v>
      </c>
      <c r="F806" s="16">
        <v>6.3829787234042507E-2</v>
      </c>
      <c r="G806" s="16">
        <v>3.0674846625766899E-2</v>
      </c>
      <c r="H806" s="16">
        <v>1.26582278481013E-2</v>
      </c>
      <c r="I806" s="16"/>
      <c r="J806" s="16">
        <v>4.1958041958042001E-2</v>
      </c>
      <c r="K806" s="16">
        <v>4.9773755656108601E-2</v>
      </c>
      <c r="L806" s="16"/>
      <c r="M806" s="16">
        <v>4.2763157894736802E-2</v>
      </c>
      <c r="N806" s="16">
        <v>0.05</v>
      </c>
      <c r="O806" s="16">
        <v>6.6666666666666693E-2</v>
      </c>
      <c r="P806" s="16">
        <v>2.5000000000000001E-2</v>
      </c>
      <c r="Q806" s="16"/>
      <c r="R806" s="16">
        <v>6.4000000000000001E-2</v>
      </c>
      <c r="S806" s="16">
        <v>6.1728395061728399E-2</v>
      </c>
      <c r="T806" s="16">
        <v>6.5359477124183E-3</v>
      </c>
      <c r="U806" s="16">
        <v>4.1666666666666699E-2</v>
      </c>
      <c r="V806" s="16"/>
      <c r="W806" s="16">
        <v>9.45945945945946E-2</v>
      </c>
      <c r="X806" s="16">
        <v>4.1237113402061903E-2</v>
      </c>
      <c r="Y806" s="16">
        <v>0</v>
      </c>
      <c r="Z806" s="16">
        <v>4.3478260869565202E-2</v>
      </c>
      <c r="AA806" s="16">
        <v>2.7027027027027001E-2</v>
      </c>
      <c r="AB806" s="16">
        <v>6.1224489795918401E-2</v>
      </c>
      <c r="AC806" s="16">
        <v>4.08163265306122E-2</v>
      </c>
      <c r="AD806" s="16">
        <v>5.5555555555555601E-2</v>
      </c>
      <c r="AE806" s="16">
        <v>5.7142857142857099E-2</v>
      </c>
      <c r="AF806" s="16">
        <v>3.5714285714285698E-2</v>
      </c>
      <c r="AG806" s="16">
        <v>0</v>
      </c>
      <c r="AH806" s="16">
        <v>0</v>
      </c>
      <c r="AI806" s="16"/>
      <c r="AJ806" s="16">
        <v>0</v>
      </c>
      <c r="AK806" s="16">
        <v>2.66666666666667E-2</v>
      </c>
      <c r="AL806" s="16">
        <v>4.5977011494252901E-2</v>
      </c>
      <c r="AM806" s="16">
        <v>6.3829787234042507E-2</v>
      </c>
      <c r="AN806" s="16">
        <v>3.7037037037037E-2</v>
      </c>
      <c r="AO806" s="16"/>
      <c r="AP806" s="16">
        <v>4.6961325966850799E-2</v>
      </c>
      <c r="AQ806" s="16">
        <v>4.8000000000000001E-2</v>
      </c>
      <c r="AR806" s="16">
        <v>0</v>
      </c>
      <c r="AS806" s="16"/>
      <c r="AT806" s="16">
        <v>9.8484848484848495E-2</v>
      </c>
      <c r="AU806" s="16">
        <v>9.6463022508038593E-3</v>
      </c>
      <c r="AV806" s="16">
        <v>0.11111111111111099</v>
      </c>
      <c r="AW806" s="16">
        <v>0.1</v>
      </c>
      <c r="AX806" s="16"/>
      <c r="AY806" s="16">
        <v>0.108108108108108</v>
      </c>
      <c r="AZ806" s="16">
        <v>4.0339702760084903E-2</v>
      </c>
      <c r="BA806" s="16"/>
      <c r="BB806" s="16">
        <v>8.3333333333333301E-2</v>
      </c>
      <c r="BC806" s="16">
        <v>5.95238095238095E-2</v>
      </c>
      <c r="BD806" s="16">
        <v>3.1152647975077899E-2</v>
      </c>
      <c r="BE806" s="16">
        <v>7.4626865671641798E-2</v>
      </c>
      <c r="BF806" s="16"/>
      <c r="BG806" s="16">
        <v>3.2258064516128997E-2</v>
      </c>
      <c r="BH806" s="16">
        <v>4.08163265306122E-2</v>
      </c>
      <c r="BI806" s="16">
        <v>6.08108108108108E-2</v>
      </c>
      <c r="BJ806" s="16">
        <v>8.6956521739130405E-2</v>
      </c>
      <c r="BK806" s="16">
        <v>0</v>
      </c>
      <c r="BL806" s="16">
        <v>0</v>
      </c>
    </row>
    <row r="807" spans="2:64" x14ac:dyDescent="0.35">
      <c r="B807" t="s">
        <v>425</v>
      </c>
      <c r="C807" s="16">
        <v>4.5275590551181098E-2</v>
      </c>
      <c r="D807" s="16">
        <v>6.8965517241379296E-2</v>
      </c>
      <c r="E807" s="16">
        <v>9.375E-2</v>
      </c>
      <c r="F807" s="16">
        <v>6.3829787234042507E-2</v>
      </c>
      <c r="G807" s="16">
        <v>3.6809815950920199E-2</v>
      </c>
      <c r="H807" s="16">
        <v>1.8987341772151899E-2</v>
      </c>
      <c r="I807" s="16"/>
      <c r="J807" s="16">
        <v>4.1958041958042001E-2</v>
      </c>
      <c r="K807" s="16">
        <v>4.9773755656108601E-2</v>
      </c>
      <c r="L807" s="16"/>
      <c r="M807" s="16">
        <v>4.6052631578947401E-2</v>
      </c>
      <c r="N807" s="16">
        <v>0.04</v>
      </c>
      <c r="O807" s="16">
        <v>3.3333333333333298E-2</v>
      </c>
      <c r="P807" s="16">
        <v>7.4999999999999997E-2</v>
      </c>
      <c r="Q807" s="16"/>
      <c r="R807" s="16">
        <v>6.8000000000000005E-2</v>
      </c>
      <c r="S807" s="16">
        <v>6.1728395061728399E-2</v>
      </c>
      <c r="T807" s="16">
        <v>6.5359477124183E-3</v>
      </c>
      <c r="U807" s="16">
        <v>0</v>
      </c>
      <c r="V807" s="16"/>
      <c r="W807" s="16">
        <v>8.1081081081081099E-2</v>
      </c>
      <c r="X807" s="16">
        <v>6.18556701030928E-2</v>
      </c>
      <c r="Y807" s="16">
        <v>1.9230769230769201E-2</v>
      </c>
      <c r="Z807" s="16">
        <v>2.1739130434782601E-2</v>
      </c>
      <c r="AA807" s="16">
        <v>5.4054054054054099E-2</v>
      </c>
      <c r="AB807" s="16">
        <v>4.08163265306122E-2</v>
      </c>
      <c r="AC807" s="16">
        <v>2.04081632653061E-2</v>
      </c>
      <c r="AD807" s="16">
        <v>5.5555555555555601E-2</v>
      </c>
      <c r="AE807" s="16">
        <v>2.8571428571428598E-2</v>
      </c>
      <c r="AF807" s="16">
        <v>0</v>
      </c>
      <c r="AG807" s="16">
        <v>0.1</v>
      </c>
      <c r="AH807" s="16">
        <v>0</v>
      </c>
      <c r="AI807" s="16"/>
      <c r="AJ807" s="16">
        <v>1.49253731343284E-2</v>
      </c>
      <c r="AK807" s="16">
        <v>5.3333333333333302E-2</v>
      </c>
      <c r="AL807" s="16">
        <v>3.4482758620689703E-2</v>
      </c>
      <c r="AM807" s="16">
        <v>4.2553191489361701E-2</v>
      </c>
      <c r="AN807" s="16">
        <v>7.4074074074074098E-2</v>
      </c>
      <c r="AO807" s="16"/>
      <c r="AP807" s="16">
        <v>4.9723756906077297E-2</v>
      </c>
      <c r="AQ807" s="16">
        <v>3.2000000000000001E-2</v>
      </c>
      <c r="AR807" s="16">
        <v>4.7619047619047603E-2</v>
      </c>
      <c r="AS807" s="16"/>
      <c r="AT807" s="16">
        <v>7.5757575757575801E-2</v>
      </c>
      <c r="AU807" s="16">
        <v>2.57234726688103E-2</v>
      </c>
      <c r="AV807" s="16">
        <v>0.11111111111111099</v>
      </c>
      <c r="AW807" s="16">
        <v>0</v>
      </c>
      <c r="AX807" s="16"/>
      <c r="AY807" s="16">
        <v>0.135135135135135</v>
      </c>
      <c r="AZ807" s="16">
        <v>3.8216560509554097E-2</v>
      </c>
      <c r="BA807" s="16"/>
      <c r="BB807" s="16">
        <v>0.16666666666666699</v>
      </c>
      <c r="BC807" s="16">
        <v>4.7619047619047603E-2</v>
      </c>
      <c r="BD807" s="16">
        <v>3.7383177570093497E-2</v>
      </c>
      <c r="BE807" s="16">
        <v>1.49253731343284E-2</v>
      </c>
      <c r="BF807" s="16"/>
      <c r="BG807" s="16">
        <v>3.2258064516128997E-2</v>
      </c>
      <c r="BH807" s="16">
        <v>4.8979591836734698E-2</v>
      </c>
      <c r="BI807" s="16">
        <v>3.37837837837838E-2</v>
      </c>
      <c r="BJ807" s="16">
        <v>4.3478260869565202E-2</v>
      </c>
      <c r="BK807" s="16">
        <v>0.11111111111111099</v>
      </c>
      <c r="BL807" s="16">
        <v>0</v>
      </c>
    </row>
    <row r="808" spans="2:64" x14ac:dyDescent="0.35">
      <c r="B808" t="s">
        <v>332</v>
      </c>
      <c r="C808" s="16">
        <v>4.1338582677165399E-2</v>
      </c>
      <c r="D808" s="16">
        <v>0</v>
      </c>
      <c r="E808" s="16">
        <v>0.125</v>
      </c>
      <c r="F808" s="16">
        <v>7.4468085106383003E-2</v>
      </c>
      <c r="G808" s="16">
        <v>6.13496932515337E-3</v>
      </c>
      <c r="H808" s="16">
        <v>3.1645569620253201E-2</v>
      </c>
      <c r="I808" s="16"/>
      <c r="J808" s="16">
        <v>3.4965034965035002E-2</v>
      </c>
      <c r="K808" s="16">
        <v>4.9773755656108601E-2</v>
      </c>
      <c r="L808" s="16"/>
      <c r="M808" s="16">
        <v>4.6052631578947401E-2</v>
      </c>
      <c r="N808" s="16">
        <v>0.03</v>
      </c>
      <c r="O808" s="16">
        <v>3.3333333333333298E-2</v>
      </c>
      <c r="P808" s="16">
        <v>0.05</v>
      </c>
      <c r="Q808" s="16"/>
      <c r="R808" s="16">
        <v>6.4000000000000001E-2</v>
      </c>
      <c r="S808" s="16">
        <v>4.9382716049382699E-2</v>
      </c>
      <c r="T808" s="16">
        <v>0</v>
      </c>
      <c r="U808" s="16">
        <v>4.1666666666666699E-2</v>
      </c>
      <c r="V808" s="16"/>
      <c r="W808" s="16">
        <v>8.1081081081081099E-2</v>
      </c>
      <c r="X808" s="16">
        <v>2.06185567010309E-2</v>
      </c>
      <c r="Y808" s="16">
        <v>3.8461538461538498E-2</v>
      </c>
      <c r="Z808" s="16">
        <v>2.1739130434782601E-2</v>
      </c>
      <c r="AA808" s="16">
        <v>8.1081081081081099E-2</v>
      </c>
      <c r="AB808" s="16">
        <v>2.04081632653061E-2</v>
      </c>
      <c r="AC808" s="16">
        <v>2.04081632653061E-2</v>
      </c>
      <c r="AD808" s="16">
        <v>5.5555555555555601E-2</v>
      </c>
      <c r="AE808" s="16">
        <v>5.7142857142857099E-2</v>
      </c>
      <c r="AF808" s="16">
        <v>3.5714285714285698E-2</v>
      </c>
      <c r="AG808" s="16">
        <v>0.05</v>
      </c>
      <c r="AH808" s="16">
        <v>0</v>
      </c>
      <c r="AI808" s="16"/>
      <c r="AJ808" s="16">
        <v>0</v>
      </c>
      <c r="AK808" s="16">
        <v>0.04</v>
      </c>
      <c r="AL808" s="16">
        <v>4.5977011494252901E-2</v>
      </c>
      <c r="AM808" s="16">
        <v>5.31914893617021E-2</v>
      </c>
      <c r="AN808" s="16">
        <v>0</v>
      </c>
      <c r="AO808" s="16"/>
      <c r="AP808" s="16">
        <v>3.5911602209944701E-2</v>
      </c>
      <c r="AQ808" s="16">
        <v>5.6000000000000001E-2</v>
      </c>
      <c r="AR808" s="16">
        <v>4.7619047619047603E-2</v>
      </c>
      <c r="AS808" s="16"/>
      <c r="AT808" s="16">
        <v>0.11363636363636399</v>
      </c>
      <c r="AU808" s="16">
        <v>3.21543408360129E-3</v>
      </c>
      <c r="AV808" s="16">
        <v>8.8888888888888906E-2</v>
      </c>
      <c r="AW808" s="16">
        <v>0.05</v>
      </c>
      <c r="AX808" s="16"/>
      <c r="AY808" s="16">
        <v>8.1081081081081099E-2</v>
      </c>
      <c r="AZ808" s="16">
        <v>3.8216560509554097E-2</v>
      </c>
      <c r="BA808" s="16"/>
      <c r="BB808" s="16">
        <v>0.13888888888888901</v>
      </c>
      <c r="BC808" s="16">
        <v>8.3333333333333301E-2</v>
      </c>
      <c r="BD808" s="16">
        <v>2.1806853582554499E-2</v>
      </c>
      <c r="BE808" s="16">
        <v>2.9850746268656699E-2</v>
      </c>
      <c r="BF808" s="16"/>
      <c r="BG808" s="16">
        <v>3.2258064516128997E-2</v>
      </c>
      <c r="BH808" s="16">
        <v>6.1224489795918401E-2</v>
      </c>
      <c r="BI808" s="16">
        <v>2.0270270270270299E-2</v>
      </c>
      <c r="BJ808" s="16">
        <v>0</v>
      </c>
      <c r="BK808" s="16">
        <v>3.7037037037037E-2</v>
      </c>
      <c r="BL808" s="16">
        <v>0</v>
      </c>
    </row>
    <row r="809" spans="2:64" x14ac:dyDescent="0.35">
      <c r="B809" t="s">
        <v>426</v>
      </c>
      <c r="C809" s="16">
        <v>1.7716535433070901E-2</v>
      </c>
      <c r="D809" s="16">
        <v>0.10344827586206901</v>
      </c>
      <c r="E809" s="16">
        <v>1.5625E-2</v>
      </c>
      <c r="F809" s="16">
        <v>4.2553191489361701E-2</v>
      </c>
      <c r="G809" s="16">
        <v>0</v>
      </c>
      <c r="H809" s="16">
        <v>6.3291139240506302E-3</v>
      </c>
      <c r="I809" s="16"/>
      <c r="J809" s="16">
        <v>1.04895104895105E-2</v>
      </c>
      <c r="K809" s="16">
        <v>2.7149321266968299E-2</v>
      </c>
      <c r="L809" s="16"/>
      <c r="M809" s="16">
        <v>1.3157894736842099E-2</v>
      </c>
      <c r="N809" s="16">
        <v>0.03</v>
      </c>
      <c r="O809" s="16">
        <v>1.6666666666666701E-2</v>
      </c>
      <c r="P809" s="16">
        <v>2.5000000000000001E-2</v>
      </c>
      <c r="Q809" s="16"/>
      <c r="R809" s="16">
        <v>2.8000000000000001E-2</v>
      </c>
      <c r="S809" s="16">
        <v>2.4691358024691398E-2</v>
      </c>
      <c r="T809" s="16">
        <v>0</v>
      </c>
      <c r="U809" s="16">
        <v>0</v>
      </c>
      <c r="V809" s="16"/>
      <c r="W809" s="16">
        <v>1.35135135135135E-2</v>
      </c>
      <c r="X809" s="16">
        <v>2.06185567010309E-2</v>
      </c>
      <c r="Y809" s="16">
        <v>0</v>
      </c>
      <c r="Z809" s="16">
        <v>0</v>
      </c>
      <c r="AA809" s="16">
        <v>5.4054054054054099E-2</v>
      </c>
      <c r="AB809" s="16">
        <v>0</v>
      </c>
      <c r="AC809" s="16">
        <v>6.1224489795918401E-2</v>
      </c>
      <c r="AD809" s="16">
        <v>0</v>
      </c>
      <c r="AE809" s="16">
        <v>2.8571428571428598E-2</v>
      </c>
      <c r="AF809" s="16">
        <v>0</v>
      </c>
      <c r="AG809" s="16">
        <v>0</v>
      </c>
      <c r="AH809" s="16">
        <v>0</v>
      </c>
      <c r="AI809" s="16"/>
      <c r="AJ809" s="16">
        <v>0</v>
      </c>
      <c r="AK809" s="16">
        <v>1.3333333333333299E-2</v>
      </c>
      <c r="AL809" s="16">
        <v>1.1494252873563199E-2</v>
      </c>
      <c r="AM809" s="16">
        <v>1.0638297872340399E-2</v>
      </c>
      <c r="AN809" s="16">
        <v>7.4074074074074098E-2</v>
      </c>
      <c r="AO809" s="16"/>
      <c r="AP809" s="16">
        <v>2.2099447513812199E-2</v>
      </c>
      <c r="AQ809" s="16">
        <v>8.0000000000000002E-3</v>
      </c>
      <c r="AR809" s="16">
        <v>0</v>
      </c>
      <c r="AS809" s="16"/>
      <c r="AT809" s="16">
        <v>1.5151515151515201E-2</v>
      </c>
      <c r="AU809" s="16">
        <v>9.6463022508038593E-3</v>
      </c>
      <c r="AV809" s="16">
        <v>8.8888888888888906E-2</v>
      </c>
      <c r="AW809" s="16">
        <v>0</v>
      </c>
      <c r="AX809" s="16"/>
      <c r="AY809" s="16">
        <v>8.1081081081081099E-2</v>
      </c>
      <c r="AZ809" s="16">
        <v>1.27388535031847E-2</v>
      </c>
      <c r="BA809" s="16"/>
      <c r="BB809" s="16">
        <v>2.7777777777777801E-2</v>
      </c>
      <c r="BC809" s="16">
        <v>3.5714285714285698E-2</v>
      </c>
      <c r="BD809" s="16">
        <v>1.2461059190031199E-2</v>
      </c>
      <c r="BE809" s="16">
        <v>1.49253731343284E-2</v>
      </c>
      <c r="BF809" s="16"/>
      <c r="BG809" s="16">
        <v>1.6129032258064498E-2</v>
      </c>
      <c r="BH809" s="16">
        <v>2.4489795918367301E-2</v>
      </c>
      <c r="BI809" s="16">
        <v>1.35135135135135E-2</v>
      </c>
      <c r="BJ809" s="16">
        <v>0</v>
      </c>
      <c r="BK809" s="16">
        <v>0</v>
      </c>
      <c r="BL809" s="16">
        <v>0</v>
      </c>
    </row>
    <row r="810" spans="2:64" x14ac:dyDescent="0.35">
      <c r="B810" t="s">
        <v>143</v>
      </c>
      <c r="C810" s="16">
        <v>5.9055118110236202E-3</v>
      </c>
      <c r="D810" s="16">
        <v>0</v>
      </c>
      <c r="E810" s="16">
        <v>0</v>
      </c>
      <c r="F810" s="16">
        <v>0</v>
      </c>
      <c r="G810" s="16">
        <v>1.22699386503067E-2</v>
      </c>
      <c r="H810" s="16">
        <v>6.3291139240506302E-3</v>
      </c>
      <c r="I810" s="16"/>
      <c r="J810" s="16">
        <v>0</v>
      </c>
      <c r="K810" s="16">
        <v>1.35746606334842E-2</v>
      </c>
      <c r="L810" s="16"/>
      <c r="M810" s="16">
        <v>3.28947368421053E-3</v>
      </c>
      <c r="N810" s="16">
        <v>0.02</v>
      </c>
      <c r="O810" s="16">
        <v>0</v>
      </c>
      <c r="P810" s="16">
        <v>0</v>
      </c>
      <c r="Q810" s="16"/>
      <c r="R810" s="16">
        <v>4.0000000000000001E-3</v>
      </c>
      <c r="S810" s="16">
        <v>1.2345679012345699E-2</v>
      </c>
      <c r="T810" s="16">
        <v>6.5359477124183E-3</v>
      </c>
      <c r="U810" s="16">
        <v>0</v>
      </c>
      <c r="V810" s="16"/>
      <c r="W810" s="16">
        <v>0</v>
      </c>
      <c r="X810" s="16">
        <v>0</v>
      </c>
      <c r="Y810" s="16">
        <v>1.9230769230769201E-2</v>
      </c>
      <c r="Z810" s="16">
        <v>0</v>
      </c>
      <c r="AA810" s="16">
        <v>2.7027027027027001E-2</v>
      </c>
      <c r="AB810" s="16">
        <v>0</v>
      </c>
      <c r="AC810" s="16">
        <v>2.04081632653061E-2</v>
      </c>
      <c r="AD810" s="16">
        <v>0</v>
      </c>
      <c r="AE810" s="16">
        <v>0</v>
      </c>
      <c r="AF810" s="16">
        <v>0</v>
      </c>
      <c r="AG810" s="16">
        <v>0</v>
      </c>
      <c r="AH810" s="16">
        <v>0</v>
      </c>
      <c r="AI810" s="16"/>
      <c r="AJ810" s="16">
        <v>1.49253731343284E-2</v>
      </c>
      <c r="AK810" s="16">
        <v>1.3333333333333299E-2</v>
      </c>
      <c r="AL810" s="16">
        <v>0</v>
      </c>
      <c r="AM810" s="16">
        <v>0</v>
      </c>
      <c r="AN810" s="16">
        <v>0</v>
      </c>
      <c r="AO810" s="16"/>
      <c r="AP810" s="16">
        <v>5.5248618784530402E-3</v>
      </c>
      <c r="AQ810" s="16">
        <v>8.0000000000000002E-3</v>
      </c>
      <c r="AR810" s="16">
        <v>0</v>
      </c>
      <c r="AS810" s="16"/>
      <c r="AT810" s="16">
        <v>0</v>
      </c>
      <c r="AU810" s="16">
        <v>6.4308681672025697E-3</v>
      </c>
      <c r="AV810" s="16">
        <v>2.2222222222222199E-2</v>
      </c>
      <c r="AW810" s="16">
        <v>0</v>
      </c>
      <c r="AX810" s="16"/>
      <c r="AY810" s="16">
        <v>0</v>
      </c>
      <c r="AZ810" s="16">
        <v>6.3694267515923596E-3</v>
      </c>
      <c r="BA810" s="16"/>
      <c r="BB810" s="16">
        <v>0</v>
      </c>
      <c r="BC810" s="16">
        <v>0</v>
      </c>
      <c r="BD810" s="16">
        <v>9.3457943925233603E-3</v>
      </c>
      <c r="BE810" s="16">
        <v>0</v>
      </c>
      <c r="BF810" s="16"/>
      <c r="BG810" s="16">
        <v>0</v>
      </c>
      <c r="BH810" s="16">
        <v>4.0816326530612197E-3</v>
      </c>
      <c r="BI810" s="16">
        <v>6.7567567567567597E-3</v>
      </c>
      <c r="BJ810" s="16">
        <v>4.3478260869565202E-2</v>
      </c>
      <c r="BK810" s="16">
        <v>0</v>
      </c>
      <c r="BL810" s="16">
        <v>0</v>
      </c>
    </row>
    <row r="811" spans="2:64" x14ac:dyDescent="0.35">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c r="BF811" s="16"/>
      <c r="BG811" s="16"/>
      <c r="BH811" s="16"/>
      <c r="BI811" s="16"/>
      <c r="BJ811" s="16"/>
      <c r="BK811" s="16"/>
      <c r="BL811" s="16"/>
    </row>
    <row r="812" spans="2:64" x14ac:dyDescent="0.35">
      <c r="B812" s="5" t="s">
        <v>431</v>
      </c>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16"/>
      <c r="AI812" s="16"/>
      <c r="AJ812" s="16"/>
      <c r="AK812" s="16"/>
      <c r="AL812" s="16"/>
      <c r="AM812" s="16"/>
      <c r="AN812" s="16"/>
      <c r="AO812" s="16"/>
      <c r="AP812" s="16"/>
      <c r="AQ812" s="16"/>
      <c r="AR812" s="16"/>
      <c r="AS812" s="16"/>
      <c r="AT812" s="16"/>
      <c r="AU812" s="16"/>
      <c r="AV812" s="16"/>
      <c r="AW812" s="16"/>
      <c r="AX812" s="16"/>
      <c r="AY812" s="16"/>
      <c r="AZ812" s="16"/>
      <c r="BA812" s="16"/>
      <c r="BB812" s="16"/>
      <c r="BC812" s="16"/>
      <c r="BD812" s="16"/>
      <c r="BE812" s="16"/>
      <c r="BF812" s="16"/>
      <c r="BG812" s="16"/>
      <c r="BH812" s="16"/>
      <c r="BI812" s="16"/>
      <c r="BJ812" s="16"/>
      <c r="BK812" s="16"/>
      <c r="BL812" s="16"/>
    </row>
    <row r="813" spans="2:64" x14ac:dyDescent="0.35">
      <c r="B813" s="23" t="s">
        <v>432</v>
      </c>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c r="BF813" s="16"/>
      <c r="BG813" s="16"/>
      <c r="BH813" s="16"/>
      <c r="BI813" s="16"/>
      <c r="BJ813" s="16"/>
      <c r="BK813" s="16"/>
      <c r="BL813" s="16"/>
    </row>
    <row r="814" spans="2:64" x14ac:dyDescent="0.35">
      <c r="B814" t="s">
        <v>428</v>
      </c>
      <c r="C814" s="16">
        <v>0.38461538461538503</v>
      </c>
      <c r="D814" s="16">
        <v>0.2</v>
      </c>
      <c r="E814" s="16">
        <v>0.55000000000000004</v>
      </c>
      <c r="F814" s="16">
        <v>0.35</v>
      </c>
      <c r="G814" s="16">
        <v>0.33333333333333298</v>
      </c>
      <c r="H814" s="16">
        <v>0.45454545454545497</v>
      </c>
      <c r="I814" s="16"/>
      <c r="J814" s="16">
        <v>0.38596491228070201</v>
      </c>
      <c r="K814" s="16">
        <v>0.39130434782608697</v>
      </c>
      <c r="L814" s="16"/>
      <c r="M814" s="16">
        <v>0.41176470588235298</v>
      </c>
      <c r="N814" s="16">
        <v>0.28571428571428598</v>
      </c>
      <c r="O814" s="16">
        <v>0.38461538461538503</v>
      </c>
      <c r="P814" s="16">
        <v>0.375</v>
      </c>
      <c r="Q814" s="16"/>
      <c r="R814" s="16">
        <v>0.35714285714285698</v>
      </c>
      <c r="S814" s="16">
        <v>0.46666666666666701</v>
      </c>
      <c r="T814" s="16">
        <v>0.33333333333333298</v>
      </c>
      <c r="U814" s="16">
        <v>0.75</v>
      </c>
      <c r="V814" s="16"/>
      <c r="W814" s="16">
        <v>0.24</v>
      </c>
      <c r="X814" s="16">
        <v>0.46153846153846201</v>
      </c>
      <c r="Y814" s="16">
        <v>0.125</v>
      </c>
      <c r="Z814" s="16">
        <v>0.33333333333333298</v>
      </c>
      <c r="AA814" s="16">
        <v>0.33333333333333298</v>
      </c>
      <c r="AB814" s="16">
        <v>0.66666666666666696</v>
      </c>
      <c r="AC814" s="16">
        <v>0.46153846153846201</v>
      </c>
      <c r="AD814" s="16">
        <v>0.8</v>
      </c>
      <c r="AE814" s="16">
        <v>0.4</v>
      </c>
      <c r="AF814" s="16">
        <v>0</v>
      </c>
      <c r="AG814" s="16">
        <v>0.57142857142857095</v>
      </c>
      <c r="AH814" s="16">
        <v>0</v>
      </c>
      <c r="AI814" s="16"/>
      <c r="AJ814" s="16">
        <v>0.4</v>
      </c>
      <c r="AK814" s="16">
        <v>0.2</v>
      </c>
      <c r="AL814" s="16">
        <v>0.38888888888888901</v>
      </c>
      <c r="AM814" s="16">
        <v>0.42307692307692302</v>
      </c>
      <c r="AN814" s="16">
        <v>0.33333333333333298</v>
      </c>
      <c r="AO814" s="16"/>
      <c r="AP814" s="16">
        <v>0.38571428571428601</v>
      </c>
      <c r="AQ814" s="16">
        <v>0.4</v>
      </c>
      <c r="AR814" s="16">
        <v>0.25</v>
      </c>
      <c r="AS814" s="16"/>
      <c r="AT814" s="16">
        <v>0.375</v>
      </c>
      <c r="AU814" s="16">
        <v>0.32</v>
      </c>
      <c r="AV814" s="16">
        <v>0.47368421052631599</v>
      </c>
      <c r="AW814" s="16">
        <v>1</v>
      </c>
      <c r="AX814" s="16"/>
      <c r="AY814" s="16">
        <v>0.25</v>
      </c>
      <c r="AZ814" s="16">
        <v>0.40217391304347799</v>
      </c>
      <c r="BA814" s="16"/>
      <c r="BB814" s="16">
        <v>0.4</v>
      </c>
      <c r="BC814" s="16">
        <v>0.46666666666666701</v>
      </c>
      <c r="BD814" s="16">
        <v>0.33870967741935498</v>
      </c>
      <c r="BE814" s="16">
        <v>0.5</v>
      </c>
      <c r="BF814" s="16"/>
      <c r="BG814" s="16">
        <v>0.14285714285714299</v>
      </c>
      <c r="BH814" s="16">
        <v>0.453125</v>
      </c>
      <c r="BI814" s="16">
        <v>0.36363636363636398</v>
      </c>
      <c r="BJ814" s="16">
        <v>0.25</v>
      </c>
      <c r="BK814" s="16" t="s">
        <v>80</v>
      </c>
      <c r="BL814" s="16" t="s">
        <v>80</v>
      </c>
    </row>
    <row r="815" spans="2:64" x14ac:dyDescent="0.35">
      <c r="B815" t="s">
        <v>350</v>
      </c>
      <c r="C815" s="16">
        <v>0.36538461538461497</v>
      </c>
      <c r="D815" s="16">
        <v>0.33333333333333298</v>
      </c>
      <c r="E815" s="16">
        <v>0.4</v>
      </c>
      <c r="F815" s="16">
        <v>0.5</v>
      </c>
      <c r="G815" s="16">
        <v>0.37037037037037002</v>
      </c>
      <c r="H815" s="16">
        <v>0.22727272727272699</v>
      </c>
      <c r="I815" s="16"/>
      <c r="J815" s="16">
        <v>0.42105263157894701</v>
      </c>
      <c r="K815" s="16">
        <v>0.30434782608695699</v>
      </c>
      <c r="L815" s="16"/>
      <c r="M815" s="16">
        <v>0.32352941176470601</v>
      </c>
      <c r="N815" s="16">
        <v>0.57142857142857095</v>
      </c>
      <c r="O815" s="16">
        <v>0.38461538461538503</v>
      </c>
      <c r="P815" s="16">
        <v>0.375</v>
      </c>
      <c r="Q815" s="16"/>
      <c r="R815" s="16">
        <v>0.38571428571428601</v>
      </c>
      <c r="S815" s="16">
        <v>0.46666666666666701</v>
      </c>
      <c r="T815" s="16">
        <v>0.133333333333333</v>
      </c>
      <c r="U815" s="16">
        <v>0.5</v>
      </c>
      <c r="V815" s="16"/>
      <c r="W815" s="16">
        <v>0.36</v>
      </c>
      <c r="X815" s="16">
        <v>0.30769230769230799</v>
      </c>
      <c r="Y815" s="16">
        <v>0.25</v>
      </c>
      <c r="Z815" s="16">
        <v>0.33333333333333298</v>
      </c>
      <c r="AA815" s="16">
        <v>0.44444444444444398</v>
      </c>
      <c r="AB815" s="16">
        <v>0.22222222222222199</v>
      </c>
      <c r="AC815" s="16">
        <v>0.38461538461538503</v>
      </c>
      <c r="AD815" s="16">
        <v>0.6</v>
      </c>
      <c r="AE815" s="16">
        <v>0.4</v>
      </c>
      <c r="AF815" s="16">
        <v>0.66666666666666696</v>
      </c>
      <c r="AG815" s="16">
        <v>0.42857142857142899</v>
      </c>
      <c r="AH815" s="16">
        <v>0</v>
      </c>
      <c r="AI815" s="16"/>
      <c r="AJ815" s="16">
        <v>0.4</v>
      </c>
      <c r="AK815" s="16">
        <v>0.4</v>
      </c>
      <c r="AL815" s="16">
        <v>0.38888888888888901</v>
      </c>
      <c r="AM815" s="16">
        <v>0.34615384615384598</v>
      </c>
      <c r="AN815" s="16">
        <v>0.16666666666666699</v>
      </c>
      <c r="AO815" s="16"/>
      <c r="AP815" s="16">
        <v>0.4</v>
      </c>
      <c r="AQ815" s="16">
        <v>0.33333333333333298</v>
      </c>
      <c r="AR815" s="16">
        <v>0</v>
      </c>
      <c r="AS815" s="16"/>
      <c r="AT815" s="16">
        <v>0.46875</v>
      </c>
      <c r="AU815" s="16">
        <v>0.26</v>
      </c>
      <c r="AV815" s="16">
        <v>0.52631578947368396</v>
      </c>
      <c r="AW815" s="16">
        <v>0</v>
      </c>
      <c r="AX815" s="16"/>
      <c r="AY815" s="16">
        <v>0.41666666666666702</v>
      </c>
      <c r="AZ815" s="16">
        <v>0.35869565217391303</v>
      </c>
      <c r="BA815" s="16"/>
      <c r="BB815" s="16">
        <v>0.33333333333333298</v>
      </c>
      <c r="BC815" s="16">
        <v>0.4</v>
      </c>
      <c r="BD815" s="16">
        <v>0.37096774193548399</v>
      </c>
      <c r="BE815" s="16">
        <v>0.33333333333333298</v>
      </c>
      <c r="BF815" s="16"/>
      <c r="BG815" s="16">
        <v>7.1428571428571397E-2</v>
      </c>
      <c r="BH815" s="16">
        <v>0.359375</v>
      </c>
      <c r="BI815" s="16">
        <v>0.59090909090909105</v>
      </c>
      <c r="BJ815" s="16">
        <v>0.25</v>
      </c>
      <c r="BK815" s="16" t="s">
        <v>80</v>
      </c>
      <c r="BL815" s="16" t="s">
        <v>80</v>
      </c>
    </row>
    <row r="816" spans="2:64" x14ac:dyDescent="0.35">
      <c r="B816" t="s">
        <v>346</v>
      </c>
      <c r="C816" s="16">
        <v>0.355769230769231</v>
      </c>
      <c r="D816" s="16">
        <v>0.133333333333333</v>
      </c>
      <c r="E816" s="16">
        <v>0.3</v>
      </c>
      <c r="F816" s="16">
        <v>0.6</v>
      </c>
      <c r="G816" s="16">
        <v>0.25925925925925902</v>
      </c>
      <c r="H816" s="16">
        <v>0.45454545454545497</v>
      </c>
      <c r="I816" s="16"/>
      <c r="J816" s="16">
        <v>0.36842105263157898</v>
      </c>
      <c r="K816" s="16">
        <v>0.34782608695652201</v>
      </c>
      <c r="L816" s="16"/>
      <c r="M816" s="16">
        <v>0.35294117647058798</v>
      </c>
      <c r="N816" s="16">
        <v>0.35714285714285698</v>
      </c>
      <c r="O816" s="16">
        <v>0.30769230769230799</v>
      </c>
      <c r="P816" s="16">
        <v>0.375</v>
      </c>
      <c r="Q816" s="16"/>
      <c r="R816" s="16">
        <v>0.34285714285714303</v>
      </c>
      <c r="S816" s="16">
        <v>0.33333333333333298</v>
      </c>
      <c r="T816" s="16">
        <v>0.46666666666666701</v>
      </c>
      <c r="U816" s="16">
        <v>0.25</v>
      </c>
      <c r="V816" s="16"/>
      <c r="W816" s="16">
        <v>0.16</v>
      </c>
      <c r="X816" s="16">
        <v>0.46153846153846201</v>
      </c>
      <c r="Y816" s="16">
        <v>0.25</v>
      </c>
      <c r="Z816" s="16">
        <v>0.66666666666666696</v>
      </c>
      <c r="AA816" s="16">
        <v>0.44444444444444398</v>
      </c>
      <c r="AB816" s="16">
        <v>0.22222222222222199</v>
      </c>
      <c r="AC816" s="16">
        <v>0.61538461538461497</v>
      </c>
      <c r="AD816" s="16">
        <v>0</v>
      </c>
      <c r="AE816" s="16">
        <v>0.4</v>
      </c>
      <c r="AF816" s="16">
        <v>0.33333333333333298</v>
      </c>
      <c r="AG816" s="16">
        <v>0.57142857142857095</v>
      </c>
      <c r="AH816" s="16">
        <v>0</v>
      </c>
      <c r="AI816" s="16"/>
      <c r="AJ816" s="16">
        <v>0.5</v>
      </c>
      <c r="AK816" s="16">
        <v>0.266666666666667</v>
      </c>
      <c r="AL816" s="16">
        <v>0.36111111111111099</v>
      </c>
      <c r="AM816" s="16">
        <v>0.34615384615384598</v>
      </c>
      <c r="AN816" s="16">
        <v>0.33333333333333298</v>
      </c>
      <c r="AO816" s="16"/>
      <c r="AP816" s="16">
        <v>0.38571428571428601</v>
      </c>
      <c r="AQ816" s="16">
        <v>0.3</v>
      </c>
      <c r="AR816" s="16">
        <v>0.25</v>
      </c>
      <c r="AS816" s="16"/>
      <c r="AT816" s="16">
        <v>0.28125</v>
      </c>
      <c r="AU816" s="16">
        <v>0.34</v>
      </c>
      <c r="AV816" s="16">
        <v>0.52631578947368396</v>
      </c>
      <c r="AW816" s="16">
        <v>0.33333333333333298</v>
      </c>
      <c r="AX816" s="16"/>
      <c r="AY816" s="16">
        <v>0.25</v>
      </c>
      <c r="AZ816" s="16">
        <v>0.36956521739130399</v>
      </c>
      <c r="BA816" s="16"/>
      <c r="BB816" s="16">
        <v>0.33333333333333298</v>
      </c>
      <c r="BC816" s="16">
        <v>0.266666666666667</v>
      </c>
      <c r="BD816" s="16">
        <v>0.40322580645161299</v>
      </c>
      <c r="BE816" s="16">
        <v>0.25</v>
      </c>
      <c r="BF816" s="16"/>
      <c r="BG816" s="16">
        <v>0.214285714285714</v>
      </c>
      <c r="BH816" s="16">
        <v>0.453125</v>
      </c>
      <c r="BI816" s="16">
        <v>0.18181818181818199</v>
      </c>
      <c r="BJ816" s="16">
        <v>0.25</v>
      </c>
      <c r="BK816" s="16" t="s">
        <v>80</v>
      </c>
      <c r="BL816" s="16" t="s">
        <v>80</v>
      </c>
    </row>
    <row r="817" spans="2:64" x14ac:dyDescent="0.35">
      <c r="B817" t="s">
        <v>348</v>
      </c>
      <c r="C817" s="16">
        <v>0.29807692307692302</v>
      </c>
      <c r="D817" s="16">
        <v>0.133333333333333</v>
      </c>
      <c r="E817" s="16">
        <v>0.2</v>
      </c>
      <c r="F817" s="16">
        <v>0.45</v>
      </c>
      <c r="G817" s="16">
        <v>0.37037037037037002</v>
      </c>
      <c r="H817" s="16">
        <v>0.27272727272727298</v>
      </c>
      <c r="I817" s="16"/>
      <c r="J817" s="16">
        <v>0.28070175438596501</v>
      </c>
      <c r="K817" s="16">
        <v>0.30434782608695699</v>
      </c>
      <c r="L817" s="16"/>
      <c r="M817" s="16">
        <v>0.29411764705882398</v>
      </c>
      <c r="N817" s="16">
        <v>0.35714285714285698</v>
      </c>
      <c r="O817" s="16">
        <v>0.38461538461538503</v>
      </c>
      <c r="P817" s="16">
        <v>0</v>
      </c>
      <c r="Q817" s="16"/>
      <c r="R817" s="16">
        <v>0.22857142857142901</v>
      </c>
      <c r="S817" s="16">
        <v>0.6</v>
      </c>
      <c r="T817" s="16">
        <v>0.33333333333333298</v>
      </c>
      <c r="U817" s="16">
        <v>0.25</v>
      </c>
      <c r="V817" s="16"/>
      <c r="W817" s="16">
        <v>0.16</v>
      </c>
      <c r="X817" s="16">
        <v>0.46153846153846201</v>
      </c>
      <c r="Y817" s="16">
        <v>0.25</v>
      </c>
      <c r="Z817" s="16">
        <v>0.33333333333333298</v>
      </c>
      <c r="AA817" s="16">
        <v>0.22222222222222199</v>
      </c>
      <c r="AB817" s="16">
        <v>0.22222222222222199</v>
      </c>
      <c r="AC817" s="16">
        <v>0.38461538461538503</v>
      </c>
      <c r="AD817" s="16">
        <v>0.2</v>
      </c>
      <c r="AE817" s="16">
        <v>0.6</v>
      </c>
      <c r="AF817" s="16">
        <v>0.33333333333333298</v>
      </c>
      <c r="AG817" s="16">
        <v>0.28571428571428598</v>
      </c>
      <c r="AH817" s="16">
        <v>1</v>
      </c>
      <c r="AI817" s="16"/>
      <c r="AJ817" s="16">
        <v>0.1</v>
      </c>
      <c r="AK817" s="16">
        <v>0.2</v>
      </c>
      <c r="AL817" s="16">
        <v>0.30555555555555602</v>
      </c>
      <c r="AM817" s="16">
        <v>0.34615384615384598</v>
      </c>
      <c r="AN817" s="16">
        <v>0.5</v>
      </c>
      <c r="AO817" s="16"/>
      <c r="AP817" s="16">
        <v>0.3</v>
      </c>
      <c r="AQ817" s="16">
        <v>0.33333333333333298</v>
      </c>
      <c r="AR817" s="16">
        <v>0</v>
      </c>
      <c r="AS817" s="16"/>
      <c r="AT817" s="16">
        <v>0.125</v>
      </c>
      <c r="AU817" s="16">
        <v>0.38</v>
      </c>
      <c r="AV817" s="16">
        <v>0.42105263157894701</v>
      </c>
      <c r="AW817" s="16">
        <v>0</v>
      </c>
      <c r="AX817" s="16"/>
      <c r="AY817" s="16">
        <v>0.41666666666666702</v>
      </c>
      <c r="AZ817" s="16">
        <v>0.282608695652174</v>
      </c>
      <c r="BA817" s="16"/>
      <c r="BB817" s="16">
        <v>0.4</v>
      </c>
      <c r="BC817" s="16">
        <v>0.2</v>
      </c>
      <c r="BD817" s="16">
        <v>0.33870967741935498</v>
      </c>
      <c r="BE817" s="16">
        <v>8.3333333333333301E-2</v>
      </c>
      <c r="BF817" s="16"/>
      <c r="BG817" s="16">
        <v>0.5</v>
      </c>
      <c r="BH817" s="16">
        <v>0.34375</v>
      </c>
      <c r="BI817" s="16">
        <v>9.0909090909090898E-2</v>
      </c>
      <c r="BJ817" s="16">
        <v>0</v>
      </c>
      <c r="BK817" s="16" t="s">
        <v>80</v>
      </c>
      <c r="BL817" s="16" t="s">
        <v>80</v>
      </c>
    </row>
    <row r="818" spans="2:64" x14ac:dyDescent="0.35">
      <c r="B818" t="s">
        <v>349</v>
      </c>
      <c r="C818" s="16">
        <v>0.28846153846153799</v>
      </c>
      <c r="D818" s="16">
        <v>0.2</v>
      </c>
      <c r="E818" s="16">
        <v>0.25</v>
      </c>
      <c r="F818" s="16">
        <v>0.3</v>
      </c>
      <c r="G818" s="16">
        <v>0.407407407407407</v>
      </c>
      <c r="H818" s="16">
        <v>0.22727272727272699</v>
      </c>
      <c r="I818" s="16"/>
      <c r="J818" s="16">
        <v>0.24561403508771901</v>
      </c>
      <c r="K818" s="16">
        <v>0.34782608695652201</v>
      </c>
      <c r="L818" s="16"/>
      <c r="M818" s="16">
        <v>0.27941176470588203</v>
      </c>
      <c r="N818" s="16">
        <v>0.42857142857142899</v>
      </c>
      <c r="O818" s="16">
        <v>0.230769230769231</v>
      </c>
      <c r="P818" s="16">
        <v>0.125</v>
      </c>
      <c r="Q818" s="16"/>
      <c r="R818" s="16">
        <v>0.25714285714285701</v>
      </c>
      <c r="S818" s="16">
        <v>0.33333333333333298</v>
      </c>
      <c r="T818" s="16">
        <v>0.33333333333333298</v>
      </c>
      <c r="U818" s="16">
        <v>0.5</v>
      </c>
      <c r="V818" s="16"/>
      <c r="W818" s="16">
        <v>0.28000000000000003</v>
      </c>
      <c r="X818" s="16">
        <v>0.230769230769231</v>
      </c>
      <c r="Y818" s="16">
        <v>0.125</v>
      </c>
      <c r="Z818" s="16">
        <v>0.5</v>
      </c>
      <c r="AA818" s="16">
        <v>0.33333333333333298</v>
      </c>
      <c r="AB818" s="16">
        <v>0.33333333333333298</v>
      </c>
      <c r="AC818" s="16">
        <v>0.30769230769230799</v>
      </c>
      <c r="AD818" s="16">
        <v>0.2</v>
      </c>
      <c r="AE818" s="16">
        <v>0.4</v>
      </c>
      <c r="AF818" s="16">
        <v>0</v>
      </c>
      <c r="AG818" s="16">
        <v>0.42857142857142899</v>
      </c>
      <c r="AH818" s="16">
        <v>0</v>
      </c>
      <c r="AI818" s="16"/>
      <c r="AJ818" s="16">
        <v>0.4</v>
      </c>
      <c r="AK818" s="16">
        <v>0.2</v>
      </c>
      <c r="AL818" s="16">
        <v>0.30555555555555602</v>
      </c>
      <c r="AM818" s="16">
        <v>0.269230769230769</v>
      </c>
      <c r="AN818" s="16">
        <v>0.33333333333333298</v>
      </c>
      <c r="AO818" s="16"/>
      <c r="AP818" s="16">
        <v>0.27142857142857102</v>
      </c>
      <c r="AQ818" s="16">
        <v>0.33333333333333298</v>
      </c>
      <c r="AR818" s="16">
        <v>0.25</v>
      </c>
      <c r="AS818" s="16"/>
      <c r="AT818" s="16">
        <v>0.28125</v>
      </c>
      <c r="AU818" s="16">
        <v>0.3</v>
      </c>
      <c r="AV818" s="16">
        <v>0.31578947368421101</v>
      </c>
      <c r="AW818" s="16">
        <v>0</v>
      </c>
      <c r="AX818" s="16"/>
      <c r="AY818" s="16">
        <v>0.41666666666666702</v>
      </c>
      <c r="AZ818" s="16">
        <v>0.27173913043478298</v>
      </c>
      <c r="BA818" s="16"/>
      <c r="BB818" s="16">
        <v>0.33333333333333298</v>
      </c>
      <c r="BC818" s="16">
        <v>0.4</v>
      </c>
      <c r="BD818" s="16">
        <v>0.27419354838709697</v>
      </c>
      <c r="BE818" s="16">
        <v>0.16666666666666699</v>
      </c>
      <c r="BF818" s="16"/>
      <c r="BG818" s="16">
        <v>0.5</v>
      </c>
      <c r="BH818" s="16">
        <v>0.265625</v>
      </c>
      <c r="BI818" s="16">
        <v>0.27272727272727298</v>
      </c>
      <c r="BJ818" s="16">
        <v>0</v>
      </c>
      <c r="BK818" s="16" t="s">
        <v>80</v>
      </c>
      <c r="BL818" s="16" t="s">
        <v>80</v>
      </c>
    </row>
    <row r="819" spans="2:64" x14ac:dyDescent="0.35">
      <c r="B819" t="s">
        <v>351</v>
      </c>
      <c r="C819" s="16">
        <v>0.269230769230769</v>
      </c>
      <c r="D819" s="16">
        <v>0.4</v>
      </c>
      <c r="E819" s="16">
        <v>0.25</v>
      </c>
      <c r="F819" s="16">
        <v>0.35</v>
      </c>
      <c r="G819" s="16">
        <v>0.22222222222222199</v>
      </c>
      <c r="H819" s="16">
        <v>0.18181818181818199</v>
      </c>
      <c r="I819" s="16"/>
      <c r="J819" s="16">
        <v>0.24561403508771901</v>
      </c>
      <c r="K819" s="16">
        <v>0.30434782608695699</v>
      </c>
      <c r="L819" s="16"/>
      <c r="M819" s="16">
        <v>0.25</v>
      </c>
      <c r="N819" s="16">
        <v>0.35714285714285698</v>
      </c>
      <c r="O819" s="16">
        <v>0.30769230769230799</v>
      </c>
      <c r="P819" s="16">
        <v>0.25</v>
      </c>
      <c r="Q819" s="16"/>
      <c r="R819" s="16">
        <v>0.27142857142857102</v>
      </c>
      <c r="S819" s="16">
        <v>0.266666666666667</v>
      </c>
      <c r="T819" s="16">
        <v>0.2</v>
      </c>
      <c r="U819" s="16">
        <v>0.5</v>
      </c>
      <c r="V819" s="16"/>
      <c r="W819" s="16">
        <v>0.32</v>
      </c>
      <c r="X819" s="16">
        <v>0.230769230769231</v>
      </c>
      <c r="Y819" s="16">
        <v>0.25</v>
      </c>
      <c r="Z819" s="16">
        <v>0.33333333333333298</v>
      </c>
      <c r="AA819" s="16">
        <v>0.11111111111111099</v>
      </c>
      <c r="AB819" s="16">
        <v>0.11111111111111099</v>
      </c>
      <c r="AC819" s="16">
        <v>0.30769230769230799</v>
      </c>
      <c r="AD819" s="16">
        <v>0.2</v>
      </c>
      <c r="AE819" s="16">
        <v>0.2</v>
      </c>
      <c r="AF819" s="16">
        <v>0.66666666666666696</v>
      </c>
      <c r="AG819" s="16">
        <v>0.28571428571428598</v>
      </c>
      <c r="AH819" s="16">
        <v>1</v>
      </c>
      <c r="AI819" s="16"/>
      <c r="AJ819" s="16">
        <v>0.3</v>
      </c>
      <c r="AK819" s="16">
        <v>6.6666666666666693E-2</v>
      </c>
      <c r="AL819" s="16">
        <v>0.36111111111111099</v>
      </c>
      <c r="AM819" s="16">
        <v>0.230769230769231</v>
      </c>
      <c r="AN819" s="16">
        <v>0.16666666666666699</v>
      </c>
      <c r="AO819" s="16"/>
      <c r="AP819" s="16">
        <v>0.28571428571428598</v>
      </c>
      <c r="AQ819" s="16">
        <v>0.233333333333333</v>
      </c>
      <c r="AR819" s="16">
        <v>0.25</v>
      </c>
      <c r="AS819" s="16"/>
      <c r="AT819" s="16">
        <v>0.21875</v>
      </c>
      <c r="AU819" s="16">
        <v>0.26</v>
      </c>
      <c r="AV819" s="16">
        <v>0.42105263157894701</v>
      </c>
      <c r="AW819" s="16">
        <v>0</v>
      </c>
      <c r="AX819" s="16"/>
      <c r="AY819" s="16">
        <v>0.25</v>
      </c>
      <c r="AZ819" s="16">
        <v>0.27173913043478298</v>
      </c>
      <c r="BA819" s="16"/>
      <c r="BB819" s="16">
        <v>0.33333333333333298</v>
      </c>
      <c r="BC819" s="16">
        <v>0.2</v>
      </c>
      <c r="BD819" s="16">
        <v>0.241935483870968</v>
      </c>
      <c r="BE819" s="16">
        <v>0.41666666666666702</v>
      </c>
      <c r="BF819" s="16"/>
      <c r="BG819" s="16">
        <v>0.35714285714285698</v>
      </c>
      <c r="BH819" s="16">
        <v>0.265625</v>
      </c>
      <c r="BI819" s="16">
        <v>0.22727272727272699</v>
      </c>
      <c r="BJ819" s="16">
        <v>0.25</v>
      </c>
      <c r="BK819" s="16" t="s">
        <v>80</v>
      </c>
      <c r="BL819" s="16" t="s">
        <v>80</v>
      </c>
    </row>
    <row r="820" spans="2:64" x14ac:dyDescent="0.35">
      <c r="B820" t="s">
        <v>352</v>
      </c>
      <c r="C820" s="16">
        <v>0.25961538461538503</v>
      </c>
      <c r="D820" s="16">
        <v>0.33333333333333298</v>
      </c>
      <c r="E820" s="16">
        <v>0.2</v>
      </c>
      <c r="F820" s="16">
        <v>0.4</v>
      </c>
      <c r="G820" s="16">
        <v>0.18518518518518501</v>
      </c>
      <c r="H820" s="16">
        <v>0.22727272727272699</v>
      </c>
      <c r="I820" s="16"/>
      <c r="J820" s="16">
        <v>0.19298245614035101</v>
      </c>
      <c r="K820" s="16">
        <v>0.34782608695652201</v>
      </c>
      <c r="L820" s="16"/>
      <c r="M820" s="16">
        <v>0.26470588235294101</v>
      </c>
      <c r="N820" s="16">
        <v>0.214285714285714</v>
      </c>
      <c r="O820" s="16">
        <v>0.230769230769231</v>
      </c>
      <c r="P820" s="16">
        <v>0.375</v>
      </c>
      <c r="Q820" s="16"/>
      <c r="R820" s="16">
        <v>0.25714285714285701</v>
      </c>
      <c r="S820" s="16">
        <v>0.2</v>
      </c>
      <c r="T820" s="16">
        <v>0.266666666666667</v>
      </c>
      <c r="U820" s="16">
        <v>0.5</v>
      </c>
      <c r="V820" s="16"/>
      <c r="W820" s="16">
        <v>0.2</v>
      </c>
      <c r="X820" s="16">
        <v>0.230769230769231</v>
      </c>
      <c r="Y820" s="16">
        <v>0.375</v>
      </c>
      <c r="Z820" s="16">
        <v>0.33333333333333298</v>
      </c>
      <c r="AA820" s="16">
        <v>0.33333333333333298</v>
      </c>
      <c r="AB820" s="16">
        <v>0.11111111111111099</v>
      </c>
      <c r="AC820" s="16">
        <v>0.15384615384615399</v>
      </c>
      <c r="AD820" s="16">
        <v>0.2</v>
      </c>
      <c r="AE820" s="16">
        <v>0.6</v>
      </c>
      <c r="AF820" s="16">
        <v>0.33333333333333298</v>
      </c>
      <c r="AG820" s="16">
        <v>0.42857142857142899</v>
      </c>
      <c r="AH820" s="16">
        <v>0</v>
      </c>
      <c r="AI820" s="16"/>
      <c r="AJ820" s="16">
        <v>0.2</v>
      </c>
      <c r="AK820" s="16">
        <v>0.2</v>
      </c>
      <c r="AL820" s="16">
        <v>0.27777777777777801</v>
      </c>
      <c r="AM820" s="16">
        <v>0.269230769230769</v>
      </c>
      <c r="AN820" s="16">
        <v>0.33333333333333298</v>
      </c>
      <c r="AO820" s="16"/>
      <c r="AP820" s="16">
        <v>0.214285714285714</v>
      </c>
      <c r="AQ820" s="16">
        <v>0.36666666666666697</v>
      </c>
      <c r="AR820" s="16">
        <v>0.25</v>
      </c>
      <c r="AS820" s="16"/>
      <c r="AT820" s="16">
        <v>0.1875</v>
      </c>
      <c r="AU820" s="16">
        <v>0.3</v>
      </c>
      <c r="AV820" s="16">
        <v>0.31578947368421101</v>
      </c>
      <c r="AW820" s="16">
        <v>0</v>
      </c>
      <c r="AX820" s="16"/>
      <c r="AY820" s="16">
        <v>0.33333333333333298</v>
      </c>
      <c r="AZ820" s="16">
        <v>0.25</v>
      </c>
      <c r="BA820" s="16"/>
      <c r="BB820" s="16">
        <v>0.46666666666666701</v>
      </c>
      <c r="BC820" s="16">
        <v>0.133333333333333</v>
      </c>
      <c r="BD820" s="16">
        <v>0.25806451612903197</v>
      </c>
      <c r="BE820" s="16">
        <v>0.16666666666666699</v>
      </c>
      <c r="BF820" s="16"/>
      <c r="BG820" s="16">
        <v>0.28571428571428598</v>
      </c>
      <c r="BH820" s="16">
        <v>0.265625</v>
      </c>
      <c r="BI820" s="16">
        <v>0.18181818181818199</v>
      </c>
      <c r="BJ820" s="16">
        <v>0.5</v>
      </c>
      <c r="BK820" s="16" t="s">
        <v>80</v>
      </c>
      <c r="BL820" s="16" t="s">
        <v>80</v>
      </c>
    </row>
    <row r="821" spans="2:64" x14ac:dyDescent="0.35">
      <c r="B821" t="s">
        <v>429</v>
      </c>
      <c r="C821" s="16">
        <v>0.25</v>
      </c>
      <c r="D821" s="16">
        <v>0.2</v>
      </c>
      <c r="E821" s="16">
        <v>0.15</v>
      </c>
      <c r="F821" s="16">
        <v>0.45</v>
      </c>
      <c r="G821" s="16">
        <v>0.407407407407407</v>
      </c>
      <c r="H821" s="16">
        <v>0</v>
      </c>
      <c r="I821" s="16"/>
      <c r="J821" s="16">
        <v>0.19298245614035101</v>
      </c>
      <c r="K821" s="16">
        <v>0.32608695652173902</v>
      </c>
      <c r="L821" s="16"/>
      <c r="M821" s="16">
        <v>0.27941176470588203</v>
      </c>
      <c r="N821" s="16">
        <v>0.214285714285714</v>
      </c>
      <c r="O821" s="16">
        <v>0.230769230769231</v>
      </c>
      <c r="P821" s="16">
        <v>0.125</v>
      </c>
      <c r="Q821" s="16"/>
      <c r="R821" s="16">
        <v>0.25714285714285701</v>
      </c>
      <c r="S821" s="16">
        <v>0.33333333333333298</v>
      </c>
      <c r="T821" s="16">
        <v>0.133333333333333</v>
      </c>
      <c r="U821" s="16">
        <v>0.25</v>
      </c>
      <c r="V821" s="16"/>
      <c r="W821" s="16">
        <v>0.16</v>
      </c>
      <c r="X821" s="16">
        <v>0.30769230769230799</v>
      </c>
      <c r="Y821" s="16">
        <v>0.125</v>
      </c>
      <c r="Z821" s="16">
        <v>0.16666666666666699</v>
      </c>
      <c r="AA821" s="16">
        <v>0.33333333333333298</v>
      </c>
      <c r="AB821" s="16">
        <v>0</v>
      </c>
      <c r="AC821" s="16">
        <v>0.46153846153846201</v>
      </c>
      <c r="AD821" s="16">
        <v>0</v>
      </c>
      <c r="AE821" s="16">
        <v>0.6</v>
      </c>
      <c r="AF821" s="16">
        <v>0.33333333333333298</v>
      </c>
      <c r="AG821" s="16">
        <v>0.28571428571428598</v>
      </c>
      <c r="AH821" s="16">
        <v>1</v>
      </c>
      <c r="AI821" s="16"/>
      <c r="AJ821" s="16">
        <v>0.1</v>
      </c>
      <c r="AK821" s="16">
        <v>0.266666666666667</v>
      </c>
      <c r="AL821" s="16">
        <v>0.194444444444444</v>
      </c>
      <c r="AM821" s="16">
        <v>0.230769230769231</v>
      </c>
      <c r="AN821" s="16">
        <v>0.66666666666666696</v>
      </c>
      <c r="AO821" s="16"/>
      <c r="AP821" s="16">
        <v>0.3</v>
      </c>
      <c r="AQ821" s="16">
        <v>0.133333333333333</v>
      </c>
      <c r="AR821" s="16">
        <v>0.25</v>
      </c>
      <c r="AS821" s="16"/>
      <c r="AT821" s="16">
        <v>0.125</v>
      </c>
      <c r="AU821" s="16">
        <v>0.34</v>
      </c>
      <c r="AV821" s="16">
        <v>0.26315789473684198</v>
      </c>
      <c r="AW821" s="16">
        <v>0</v>
      </c>
      <c r="AX821" s="16"/>
      <c r="AY821" s="16">
        <v>0.33333333333333298</v>
      </c>
      <c r="AZ821" s="16">
        <v>0.23913043478260901</v>
      </c>
      <c r="BA821" s="16"/>
      <c r="BB821" s="16">
        <v>0.266666666666667</v>
      </c>
      <c r="BC821" s="16">
        <v>0.133333333333333</v>
      </c>
      <c r="BD821" s="16">
        <v>0.30645161290322598</v>
      </c>
      <c r="BE821" s="16">
        <v>8.3333333333333301E-2</v>
      </c>
      <c r="BF821" s="16"/>
      <c r="BG821" s="16">
        <v>0.64285714285714302</v>
      </c>
      <c r="BH821" s="16">
        <v>0.21875</v>
      </c>
      <c r="BI821" s="16">
        <v>0.13636363636363599</v>
      </c>
      <c r="BJ821" s="16">
        <v>0</v>
      </c>
      <c r="BK821" s="16" t="s">
        <v>80</v>
      </c>
      <c r="BL821" s="16" t="s">
        <v>80</v>
      </c>
    </row>
    <row r="822" spans="2:64" x14ac:dyDescent="0.35">
      <c r="B822" t="s">
        <v>430</v>
      </c>
      <c r="C822" s="16">
        <v>0.15384615384615399</v>
      </c>
      <c r="D822" s="16">
        <v>0.133333333333333</v>
      </c>
      <c r="E822" s="16">
        <v>0.25</v>
      </c>
      <c r="F822" s="16">
        <v>0.25</v>
      </c>
      <c r="G822" s="16">
        <v>7.4074074074074098E-2</v>
      </c>
      <c r="H822" s="16">
        <v>9.0909090909090898E-2</v>
      </c>
      <c r="I822" s="16"/>
      <c r="J822" s="16">
        <v>0.157894736842105</v>
      </c>
      <c r="K822" s="16">
        <v>0.15217391304347799</v>
      </c>
      <c r="L822" s="16"/>
      <c r="M822" s="16">
        <v>0.13235294117647101</v>
      </c>
      <c r="N822" s="16">
        <v>0.14285714285714299</v>
      </c>
      <c r="O822" s="16">
        <v>0.30769230769230799</v>
      </c>
      <c r="P822" s="16">
        <v>0.125</v>
      </c>
      <c r="Q822" s="16"/>
      <c r="R822" s="16">
        <v>0.185714285714286</v>
      </c>
      <c r="S822" s="16">
        <v>6.6666666666666693E-2</v>
      </c>
      <c r="T822" s="16">
        <v>0.133333333333333</v>
      </c>
      <c r="U822" s="16">
        <v>0</v>
      </c>
      <c r="V822" s="16"/>
      <c r="W822" s="16">
        <v>0.24</v>
      </c>
      <c r="X822" s="16">
        <v>0.230769230769231</v>
      </c>
      <c r="Y822" s="16">
        <v>0.125</v>
      </c>
      <c r="Z822" s="16">
        <v>0.33333333333333298</v>
      </c>
      <c r="AA822" s="16">
        <v>0.11111111111111099</v>
      </c>
      <c r="AB822" s="16">
        <v>0.11111111111111099</v>
      </c>
      <c r="AC822" s="16">
        <v>7.69230769230769E-2</v>
      </c>
      <c r="AD822" s="16">
        <v>0</v>
      </c>
      <c r="AE822" s="16">
        <v>0.2</v>
      </c>
      <c r="AF822" s="16">
        <v>0</v>
      </c>
      <c r="AG822" s="16">
        <v>0</v>
      </c>
      <c r="AH822" s="16">
        <v>0</v>
      </c>
      <c r="AI822" s="16"/>
      <c r="AJ822" s="16">
        <v>0.1</v>
      </c>
      <c r="AK822" s="16">
        <v>0.133333333333333</v>
      </c>
      <c r="AL822" s="16">
        <v>0.22222222222222199</v>
      </c>
      <c r="AM822" s="16">
        <v>0.115384615384615</v>
      </c>
      <c r="AN822" s="16">
        <v>0</v>
      </c>
      <c r="AO822" s="16"/>
      <c r="AP822" s="16">
        <v>0.14285714285714299</v>
      </c>
      <c r="AQ822" s="16">
        <v>0.2</v>
      </c>
      <c r="AR822" s="16">
        <v>0</v>
      </c>
      <c r="AS822" s="16"/>
      <c r="AT822" s="16">
        <v>0.125</v>
      </c>
      <c r="AU822" s="16">
        <v>0.14000000000000001</v>
      </c>
      <c r="AV822" s="16">
        <v>0.26315789473684198</v>
      </c>
      <c r="AW822" s="16">
        <v>0</v>
      </c>
      <c r="AX822" s="16"/>
      <c r="AY822" s="16">
        <v>0.25</v>
      </c>
      <c r="AZ822" s="16">
        <v>0.141304347826087</v>
      </c>
      <c r="BA822" s="16"/>
      <c r="BB822" s="16">
        <v>0.4</v>
      </c>
      <c r="BC822" s="16">
        <v>0.266666666666667</v>
      </c>
      <c r="BD822" s="16">
        <v>6.4516129032258104E-2</v>
      </c>
      <c r="BE822" s="16">
        <v>0.16666666666666699</v>
      </c>
      <c r="BF822" s="16"/>
      <c r="BG822" s="16">
        <v>0.14285714285714299</v>
      </c>
      <c r="BH822" s="16">
        <v>0.15625</v>
      </c>
      <c r="BI822" s="16">
        <v>0.18181818181818199</v>
      </c>
      <c r="BJ822" s="16">
        <v>0</v>
      </c>
      <c r="BK822" s="16" t="s">
        <v>80</v>
      </c>
      <c r="BL822" s="16" t="s">
        <v>80</v>
      </c>
    </row>
    <row r="823" spans="2:64" x14ac:dyDescent="0.35">
      <c r="B823" t="s">
        <v>159</v>
      </c>
      <c r="C823" s="16">
        <v>9.6153846153846194E-3</v>
      </c>
      <c r="D823" s="16">
        <v>0</v>
      </c>
      <c r="E823" s="16">
        <v>0</v>
      </c>
      <c r="F823" s="16">
        <v>0</v>
      </c>
      <c r="G823" s="16">
        <v>0</v>
      </c>
      <c r="H823" s="16">
        <v>4.5454545454545497E-2</v>
      </c>
      <c r="I823" s="16"/>
      <c r="J823" s="16">
        <v>1.7543859649122799E-2</v>
      </c>
      <c r="K823" s="16">
        <v>0</v>
      </c>
      <c r="L823" s="16"/>
      <c r="M823" s="16">
        <v>1.4705882352941201E-2</v>
      </c>
      <c r="N823" s="16">
        <v>0</v>
      </c>
      <c r="O823" s="16">
        <v>0</v>
      </c>
      <c r="P823" s="16">
        <v>0</v>
      </c>
      <c r="Q823" s="16"/>
      <c r="R823" s="16">
        <v>1.4285714285714299E-2</v>
      </c>
      <c r="S823" s="16">
        <v>0</v>
      </c>
      <c r="T823" s="16">
        <v>0</v>
      </c>
      <c r="U823" s="16">
        <v>0</v>
      </c>
      <c r="V823" s="16"/>
      <c r="W823" s="16">
        <v>0.04</v>
      </c>
      <c r="X823" s="16">
        <v>0</v>
      </c>
      <c r="Y823" s="16">
        <v>0</v>
      </c>
      <c r="Z823" s="16">
        <v>0</v>
      </c>
      <c r="AA823" s="16">
        <v>0</v>
      </c>
      <c r="AB823" s="16">
        <v>0</v>
      </c>
      <c r="AC823" s="16">
        <v>0</v>
      </c>
      <c r="AD823" s="16">
        <v>0</v>
      </c>
      <c r="AE823" s="16">
        <v>0</v>
      </c>
      <c r="AF823" s="16">
        <v>0</v>
      </c>
      <c r="AG823" s="16">
        <v>0</v>
      </c>
      <c r="AH823" s="16">
        <v>0</v>
      </c>
      <c r="AI823" s="16"/>
      <c r="AJ823" s="16">
        <v>0</v>
      </c>
      <c r="AK823" s="16">
        <v>0</v>
      </c>
      <c r="AL823" s="16">
        <v>0</v>
      </c>
      <c r="AM823" s="16">
        <v>3.8461538461538498E-2</v>
      </c>
      <c r="AN823" s="16">
        <v>0</v>
      </c>
      <c r="AO823" s="16"/>
      <c r="AP823" s="16">
        <v>0</v>
      </c>
      <c r="AQ823" s="16">
        <v>3.3333333333333298E-2</v>
      </c>
      <c r="AR823" s="16">
        <v>0</v>
      </c>
      <c r="AS823" s="16"/>
      <c r="AT823" s="16">
        <v>3.125E-2</v>
      </c>
      <c r="AU823" s="16">
        <v>0</v>
      </c>
      <c r="AV823" s="16">
        <v>0</v>
      </c>
      <c r="AW823" s="16">
        <v>0</v>
      </c>
      <c r="AX823" s="16"/>
      <c r="AY823" s="16">
        <v>0</v>
      </c>
      <c r="AZ823" s="16">
        <v>1.0869565217391301E-2</v>
      </c>
      <c r="BA823" s="16"/>
      <c r="BB823" s="16">
        <v>0</v>
      </c>
      <c r="BC823" s="16">
        <v>0</v>
      </c>
      <c r="BD823" s="16">
        <v>1.6129032258064498E-2</v>
      </c>
      <c r="BE823" s="16">
        <v>0</v>
      </c>
      <c r="BF823" s="16"/>
      <c r="BG823" s="16">
        <v>0</v>
      </c>
      <c r="BH823" s="16">
        <v>1.5625E-2</v>
      </c>
      <c r="BI823" s="16">
        <v>0</v>
      </c>
      <c r="BJ823" s="16">
        <v>0</v>
      </c>
      <c r="BK823" s="16" t="s">
        <v>80</v>
      </c>
      <c r="BL823" s="16" t="s">
        <v>80</v>
      </c>
    </row>
    <row r="824" spans="2:64" x14ac:dyDescent="0.35">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16"/>
      <c r="AI824" s="16"/>
      <c r="AJ824" s="16"/>
      <c r="AK824" s="16"/>
      <c r="AL824" s="16"/>
      <c r="AM824" s="16"/>
      <c r="AN824" s="16"/>
      <c r="AO824" s="16"/>
      <c r="AP824" s="16"/>
      <c r="AQ824" s="16"/>
      <c r="AR824" s="16"/>
      <c r="AS824" s="16"/>
      <c r="AT824" s="16"/>
      <c r="AU824" s="16"/>
      <c r="AV824" s="16"/>
      <c r="AW824" s="16"/>
      <c r="AX824" s="16"/>
      <c r="AY824" s="16"/>
      <c r="AZ824" s="16"/>
      <c r="BA824" s="16"/>
      <c r="BB824" s="16"/>
      <c r="BC824" s="16"/>
      <c r="BD824" s="16"/>
      <c r="BE824" s="16"/>
      <c r="BF824" s="16"/>
      <c r="BG824" s="16"/>
      <c r="BH824" s="16"/>
      <c r="BI824" s="16"/>
      <c r="BJ824" s="16"/>
      <c r="BK824" s="16"/>
      <c r="BL824" s="16"/>
    </row>
    <row r="825" spans="2:64" x14ac:dyDescent="0.35">
      <c r="B825" s="5" t="s">
        <v>433</v>
      </c>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c r="AL825" s="16"/>
      <c r="AM825" s="16"/>
      <c r="AN825" s="16"/>
      <c r="AO825" s="16"/>
      <c r="AP825" s="16"/>
      <c r="AQ825" s="16"/>
      <c r="AR825" s="16"/>
      <c r="AS825" s="16"/>
      <c r="AT825" s="16"/>
      <c r="AU825" s="16"/>
      <c r="AV825" s="16"/>
      <c r="AW825" s="16"/>
      <c r="AX825" s="16"/>
      <c r="AY825" s="16"/>
      <c r="AZ825" s="16"/>
      <c r="BA825" s="16"/>
      <c r="BB825" s="16"/>
      <c r="BC825" s="16"/>
      <c r="BD825" s="16"/>
      <c r="BE825" s="16"/>
      <c r="BF825" s="16"/>
      <c r="BG825" s="16"/>
      <c r="BH825" s="16"/>
      <c r="BI825" s="16"/>
      <c r="BJ825" s="16"/>
      <c r="BK825" s="16"/>
      <c r="BL825" s="16"/>
    </row>
    <row r="826" spans="2:64" x14ac:dyDescent="0.35">
      <c r="B826" s="23" t="s">
        <v>434</v>
      </c>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c r="AM826" s="16"/>
      <c r="AN826" s="16"/>
      <c r="AO826" s="16"/>
      <c r="AP826" s="16"/>
      <c r="AQ826" s="16"/>
      <c r="AR826" s="16"/>
      <c r="AS826" s="16"/>
      <c r="AT826" s="16"/>
      <c r="AU826" s="16"/>
      <c r="AV826" s="16"/>
      <c r="AW826" s="16"/>
      <c r="AX826" s="16"/>
      <c r="AY826" s="16"/>
      <c r="AZ826" s="16"/>
      <c r="BA826" s="16"/>
      <c r="BB826" s="16"/>
      <c r="BC826" s="16"/>
      <c r="BD826" s="16"/>
      <c r="BE826" s="16"/>
      <c r="BF826" s="16"/>
      <c r="BG826" s="16"/>
      <c r="BH826" s="16"/>
      <c r="BI826" s="16"/>
      <c r="BJ826" s="16"/>
      <c r="BK826" s="16"/>
      <c r="BL826" s="16"/>
    </row>
    <row r="827" spans="2:64" x14ac:dyDescent="0.35">
      <c r="B827" t="s">
        <v>346</v>
      </c>
      <c r="C827" s="16">
        <v>0.376811594202899</v>
      </c>
      <c r="D827" s="16">
        <v>6.25E-2</v>
      </c>
      <c r="E827" s="16">
        <v>0.38095238095238099</v>
      </c>
      <c r="F827" s="16">
        <v>0.33333333333333298</v>
      </c>
      <c r="G827" s="16">
        <v>0.3125</v>
      </c>
      <c r="H827" s="16">
        <v>0.55555555555555602</v>
      </c>
      <c r="I827" s="16"/>
      <c r="J827" s="16">
        <v>0.39534883720930197</v>
      </c>
      <c r="K827" s="16">
        <v>0.34615384615384598</v>
      </c>
      <c r="L827" s="16"/>
      <c r="M827" s="16">
        <v>0.418604651162791</v>
      </c>
      <c r="N827" s="16">
        <v>0.41176470588235298</v>
      </c>
      <c r="O827" s="16">
        <v>0.22727272727272699</v>
      </c>
      <c r="P827" s="16">
        <v>0.2</v>
      </c>
      <c r="Q827" s="16"/>
      <c r="R827" s="16">
        <v>0.296296296296296</v>
      </c>
      <c r="S827" s="16">
        <v>0.41176470588235298</v>
      </c>
      <c r="T827" s="16">
        <v>0.52777777777777801</v>
      </c>
      <c r="U827" s="16">
        <v>0.5</v>
      </c>
      <c r="V827" s="16"/>
      <c r="W827" s="16">
        <v>0.34285714285714303</v>
      </c>
      <c r="X827" s="16">
        <v>0.42105263157894701</v>
      </c>
      <c r="Y827" s="16">
        <v>0.46666666666666701</v>
      </c>
      <c r="Z827" s="16">
        <v>0.42857142857142899</v>
      </c>
      <c r="AA827" s="16">
        <v>0.30769230769230799</v>
      </c>
      <c r="AB827" s="16">
        <v>0.2</v>
      </c>
      <c r="AC827" s="16">
        <v>0.41176470588235298</v>
      </c>
      <c r="AD827" s="16">
        <v>0</v>
      </c>
      <c r="AE827" s="16">
        <v>0.42857142857142899</v>
      </c>
      <c r="AF827" s="16">
        <v>0.6</v>
      </c>
      <c r="AG827" s="16">
        <v>0.375</v>
      </c>
      <c r="AH827" s="16">
        <v>0</v>
      </c>
      <c r="AI827" s="16"/>
      <c r="AJ827" s="16">
        <v>0.625</v>
      </c>
      <c r="AK827" s="16">
        <v>0.35</v>
      </c>
      <c r="AL827" s="16">
        <v>0.37777777777777799</v>
      </c>
      <c r="AM827" s="16">
        <v>0.36111111111111099</v>
      </c>
      <c r="AN827" s="16">
        <v>0.4</v>
      </c>
      <c r="AO827" s="16"/>
      <c r="AP827" s="16">
        <v>0.41836734693877597</v>
      </c>
      <c r="AQ827" s="16">
        <v>0.25714285714285701</v>
      </c>
      <c r="AR827" s="16">
        <v>0.4</v>
      </c>
      <c r="AS827" s="16"/>
      <c r="AT827" s="16">
        <v>0.28571428571428598</v>
      </c>
      <c r="AU827" s="16">
        <v>0.44776119402985098</v>
      </c>
      <c r="AV827" s="16">
        <v>0.33333333333333298</v>
      </c>
      <c r="AW827" s="16">
        <v>0.4</v>
      </c>
      <c r="AX827" s="16"/>
      <c r="AY827" s="16">
        <v>0.36363636363636398</v>
      </c>
      <c r="AZ827" s="16">
        <v>0.37795275590551197</v>
      </c>
      <c r="BA827" s="16"/>
      <c r="BB827" s="16">
        <v>0.35294117647058798</v>
      </c>
      <c r="BC827" s="16">
        <v>0.33333333333333298</v>
      </c>
      <c r="BD827" s="16">
        <v>0.37804878048780499</v>
      </c>
      <c r="BE827" s="16">
        <v>0.5</v>
      </c>
      <c r="BF827" s="16"/>
      <c r="BG827" s="16">
        <v>0.41666666666666702</v>
      </c>
      <c r="BH827" s="16">
        <v>0.40506329113924</v>
      </c>
      <c r="BI827" s="16">
        <v>0.266666666666667</v>
      </c>
      <c r="BJ827" s="16">
        <v>0.5</v>
      </c>
      <c r="BK827" s="16">
        <v>0</v>
      </c>
      <c r="BL827" s="16" t="s">
        <v>80</v>
      </c>
    </row>
    <row r="828" spans="2:64" x14ac:dyDescent="0.35">
      <c r="B828" t="s">
        <v>352</v>
      </c>
      <c r="C828" s="16">
        <v>0.33333333333333298</v>
      </c>
      <c r="D828" s="16">
        <v>0.1875</v>
      </c>
      <c r="E828" s="16">
        <v>0.42857142857142899</v>
      </c>
      <c r="F828" s="16">
        <v>0.29166666666666702</v>
      </c>
      <c r="G828" s="16">
        <v>0.3125</v>
      </c>
      <c r="H828" s="16">
        <v>0.37777777777777799</v>
      </c>
      <c r="I828" s="16"/>
      <c r="J828" s="16">
        <v>0.337209302325581</v>
      </c>
      <c r="K828" s="16">
        <v>0.32692307692307698</v>
      </c>
      <c r="L828" s="16"/>
      <c r="M828" s="16">
        <v>0.372093023255814</v>
      </c>
      <c r="N828" s="16">
        <v>0.47058823529411797</v>
      </c>
      <c r="O828" s="16">
        <v>0.18181818181818199</v>
      </c>
      <c r="P828" s="16">
        <v>0.2</v>
      </c>
      <c r="Q828" s="16"/>
      <c r="R828" s="16">
        <v>0.32098765432098803</v>
      </c>
      <c r="S828" s="16">
        <v>0.35294117647058798</v>
      </c>
      <c r="T828" s="16">
        <v>0.33333333333333298</v>
      </c>
      <c r="U828" s="16">
        <v>0.5</v>
      </c>
      <c r="V828" s="16"/>
      <c r="W828" s="16">
        <v>0.34285714285714303</v>
      </c>
      <c r="X828" s="16">
        <v>0.36842105263157898</v>
      </c>
      <c r="Y828" s="16">
        <v>0.266666666666667</v>
      </c>
      <c r="Z828" s="16">
        <v>0.28571428571428598</v>
      </c>
      <c r="AA828" s="16">
        <v>0.61538461538461497</v>
      </c>
      <c r="AB828" s="16">
        <v>0.1</v>
      </c>
      <c r="AC828" s="16">
        <v>0.23529411764705899</v>
      </c>
      <c r="AD828" s="16">
        <v>1</v>
      </c>
      <c r="AE828" s="16">
        <v>0.28571428571428598</v>
      </c>
      <c r="AF828" s="16">
        <v>0.2</v>
      </c>
      <c r="AG828" s="16">
        <v>0.5</v>
      </c>
      <c r="AH828" s="16">
        <v>0</v>
      </c>
      <c r="AI828" s="16"/>
      <c r="AJ828" s="16">
        <v>0.375</v>
      </c>
      <c r="AK828" s="16">
        <v>0.3</v>
      </c>
      <c r="AL828" s="16">
        <v>0.4</v>
      </c>
      <c r="AM828" s="16">
        <v>0.27777777777777801</v>
      </c>
      <c r="AN828" s="16">
        <v>0.2</v>
      </c>
      <c r="AO828" s="16"/>
      <c r="AP828" s="16">
        <v>0.37755102040816302</v>
      </c>
      <c r="AQ828" s="16">
        <v>0.22857142857142901</v>
      </c>
      <c r="AR828" s="16">
        <v>0.2</v>
      </c>
      <c r="AS828" s="16"/>
      <c r="AT828" s="16">
        <v>0.26190476190476197</v>
      </c>
      <c r="AU828" s="16">
        <v>0.37313432835820898</v>
      </c>
      <c r="AV828" s="16">
        <v>0.375</v>
      </c>
      <c r="AW828" s="16">
        <v>0.2</v>
      </c>
      <c r="AX828" s="16"/>
      <c r="AY828" s="16">
        <v>0.54545454545454497</v>
      </c>
      <c r="AZ828" s="16">
        <v>0.31496062992126</v>
      </c>
      <c r="BA828" s="16"/>
      <c r="BB828" s="16">
        <v>0.29411764705882398</v>
      </c>
      <c r="BC828" s="16">
        <v>0.296296296296296</v>
      </c>
      <c r="BD828" s="16">
        <v>0.37804878048780499</v>
      </c>
      <c r="BE828" s="16">
        <v>0.16666666666666699</v>
      </c>
      <c r="BF828" s="16"/>
      <c r="BG828" s="16">
        <v>0.29166666666666702</v>
      </c>
      <c r="BH828" s="16">
        <v>0.392405063291139</v>
      </c>
      <c r="BI828" s="16">
        <v>0.266666666666667</v>
      </c>
      <c r="BJ828" s="16">
        <v>0</v>
      </c>
      <c r="BK828" s="16">
        <v>0</v>
      </c>
      <c r="BL828" s="16" t="s">
        <v>80</v>
      </c>
    </row>
    <row r="829" spans="2:64" x14ac:dyDescent="0.35">
      <c r="B829" t="s">
        <v>351</v>
      </c>
      <c r="C829" s="16">
        <v>0.32608695652173902</v>
      </c>
      <c r="D829" s="16">
        <v>0.3125</v>
      </c>
      <c r="E829" s="16">
        <v>0.42857142857142899</v>
      </c>
      <c r="F829" s="16">
        <v>0.29166666666666702</v>
      </c>
      <c r="G829" s="16">
        <v>0.34375</v>
      </c>
      <c r="H829" s="16">
        <v>0.28888888888888897</v>
      </c>
      <c r="I829" s="16"/>
      <c r="J829" s="16">
        <v>0.36046511627907002</v>
      </c>
      <c r="K829" s="16">
        <v>0.269230769230769</v>
      </c>
      <c r="L829" s="16"/>
      <c r="M829" s="16">
        <v>0.372093023255814</v>
      </c>
      <c r="N829" s="16">
        <v>0.23529411764705899</v>
      </c>
      <c r="O829" s="16">
        <v>0.18181818181818199</v>
      </c>
      <c r="P829" s="16">
        <v>0.3</v>
      </c>
      <c r="Q829" s="16"/>
      <c r="R829" s="16">
        <v>0.34567901234567899</v>
      </c>
      <c r="S829" s="16">
        <v>0.23529411764705899</v>
      </c>
      <c r="T829" s="16">
        <v>0.30555555555555602</v>
      </c>
      <c r="U829" s="16">
        <v>0.5</v>
      </c>
      <c r="V829" s="16"/>
      <c r="W829" s="16">
        <v>0.25714285714285701</v>
      </c>
      <c r="X829" s="16">
        <v>0.21052631578947401</v>
      </c>
      <c r="Y829" s="16">
        <v>0.33333333333333298</v>
      </c>
      <c r="Z829" s="16">
        <v>0.14285714285714299</v>
      </c>
      <c r="AA829" s="16">
        <v>0.69230769230769196</v>
      </c>
      <c r="AB829" s="16">
        <v>0.4</v>
      </c>
      <c r="AC829" s="16">
        <v>0.23529411764705899</v>
      </c>
      <c r="AD829" s="16">
        <v>0</v>
      </c>
      <c r="AE829" s="16">
        <v>0.42857142857142899</v>
      </c>
      <c r="AF829" s="16">
        <v>0.2</v>
      </c>
      <c r="AG829" s="16">
        <v>0.5</v>
      </c>
      <c r="AH829" s="16">
        <v>1</v>
      </c>
      <c r="AI829" s="16"/>
      <c r="AJ829" s="16">
        <v>0.375</v>
      </c>
      <c r="AK829" s="16">
        <v>0.2</v>
      </c>
      <c r="AL829" s="16">
        <v>0.31111111111111101</v>
      </c>
      <c r="AM829" s="16">
        <v>0.33333333333333298</v>
      </c>
      <c r="AN829" s="16">
        <v>0.4</v>
      </c>
      <c r="AO829" s="16"/>
      <c r="AP829" s="16">
        <v>0.33673469387755101</v>
      </c>
      <c r="AQ829" s="16">
        <v>0.314285714285714</v>
      </c>
      <c r="AR829" s="16">
        <v>0.2</v>
      </c>
      <c r="AS829" s="16"/>
      <c r="AT829" s="16">
        <v>0.33333333333333298</v>
      </c>
      <c r="AU829" s="16">
        <v>0.31343283582089598</v>
      </c>
      <c r="AV829" s="16">
        <v>0.33333333333333298</v>
      </c>
      <c r="AW829" s="16">
        <v>0.4</v>
      </c>
      <c r="AX829" s="16"/>
      <c r="AY829" s="16">
        <v>0.27272727272727298</v>
      </c>
      <c r="AZ829" s="16">
        <v>0.33070866141732302</v>
      </c>
      <c r="BA829" s="16"/>
      <c r="BB829" s="16">
        <v>0.17647058823529399</v>
      </c>
      <c r="BC829" s="16">
        <v>0.37037037037037002</v>
      </c>
      <c r="BD829" s="16">
        <v>0.353658536585366</v>
      </c>
      <c r="BE829" s="16">
        <v>0.25</v>
      </c>
      <c r="BF829" s="16"/>
      <c r="BG829" s="16">
        <v>0.33333333333333298</v>
      </c>
      <c r="BH829" s="16">
        <v>0.291139240506329</v>
      </c>
      <c r="BI829" s="16">
        <v>0.43333333333333302</v>
      </c>
      <c r="BJ829" s="16">
        <v>0.25</v>
      </c>
      <c r="BK829" s="16">
        <v>0</v>
      </c>
      <c r="BL829" s="16" t="s">
        <v>80</v>
      </c>
    </row>
    <row r="830" spans="2:64" x14ac:dyDescent="0.35">
      <c r="B830" t="s">
        <v>348</v>
      </c>
      <c r="C830" s="16">
        <v>0.282608695652174</v>
      </c>
      <c r="D830" s="16">
        <v>0</v>
      </c>
      <c r="E830" s="16">
        <v>0.19047619047618999</v>
      </c>
      <c r="F830" s="16">
        <v>0.29166666666666702</v>
      </c>
      <c r="G830" s="16">
        <v>0.375</v>
      </c>
      <c r="H830" s="16">
        <v>0.35555555555555601</v>
      </c>
      <c r="I830" s="16"/>
      <c r="J830" s="16">
        <v>0.27906976744186002</v>
      </c>
      <c r="K830" s="16">
        <v>0.28846153846153799</v>
      </c>
      <c r="L830" s="16"/>
      <c r="M830" s="16">
        <v>0.36046511627907002</v>
      </c>
      <c r="N830" s="16">
        <v>0.11764705882352899</v>
      </c>
      <c r="O830" s="16">
        <v>0.13636363636363599</v>
      </c>
      <c r="P830" s="16">
        <v>0.3</v>
      </c>
      <c r="Q830" s="16"/>
      <c r="R830" s="16">
        <v>0.172839506172839</v>
      </c>
      <c r="S830" s="16">
        <v>0.47058823529411797</v>
      </c>
      <c r="T830" s="16">
        <v>0.41666666666666702</v>
      </c>
      <c r="U830" s="16">
        <v>0.5</v>
      </c>
      <c r="V830" s="16"/>
      <c r="W830" s="16">
        <v>0.22857142857142901</v>
      </c>
      <c r="X830" s="16">
        <v>0.42105263157894701</v>
      </c>
      <c r="Y830" s="16">
        <v>0.33333333333333298</v>
      </c>
      <c r="Z830" s="16">
        <v>0.28571428571428598</v>
      </c>
      <c r="AA830" s="16">
        <v>0.230769230769231</v>
      </c>
      <c r="AB830" s="16">
        <v>0.3</v>
      </c>
      <c r="AC830" s="16">
        <v>0.17647058823529399</v>
      </c>
      <c r="AD830" s="16">
        <v>0</v>
      </c>
      <c r="AE830" s="16">
        <v>0.28571428571428598</v>
      </c>
      <c r="AF830" s="16">
        <v>0.4</v>
      </c>
      <c r="AG830" s="16">
        <v>0.25</v>
      </c>
      <c r="AH830" s="16">
        <v>1</v>
      </c>
      <c r="AI830" s="16"/>
      <c r="AJ830" s="16">
        <v>0.25</v>
      </c>
      <c r="AK830" s="16">
        <v>0.3</v>
      </c>
      <c r="AL830" s="16">
        <v>0.33333333333333298</v>
      </c>
      <c r="AM830" s="16">
        <v>0.33333333333333298</v>
      </c>
      <c r="AN830" s="16">
        <v>0.2</v>
      </c>
      <c r="AO830" s="16"/>
      <c r="AP830" s="16">
        <v>0.27551020408163301</v>
      </c>
      <c r="AQ830" s="16">
        <v>0.314285714285714</v>
      </c>
      <c r="AR830" s="16">
        <v>0.2</v>
      </c>
      <c r="AS830" s="16"/>
      <c r="AT830" s="16">
        <v>0.119047619047619</v>
      </c>
      <c r="AU830" s="16">
        <v>0.43283582089552203</v>
      </c>
      <c r="AV830" s="16">
        <v>0.20833333333333301</v>
      </c>
      <c r="AW830" s="16">
        <v>0</v>
      </c>
      <c r="AX830" s="16"/>
      <c r="AY830" s="16">
        <v>0</v>
      </c>
      <c r="AZ830" s="16">
        <v>0.30708661417322802</v>
      </c>
      <c r="BA830" s="16"/>
      <c r="BB830" s="16">
        <v>0.29411764705882398</v>
      </c>
      <c r="BC830" s="16">
        <v>0.22222222222222199</v>
      </c>
      <c r="BD830" s="16">
        <v>0.31707317073170699</v>
      </c>
      <c r="BE830" s="16">
        <v>0.16666666666666699</v>
      </c>
      <c r="BF830" s="16"/>
      <c r="BG830" s="16">
        <v>0.375</v>
      </c>
      <c r="BH830" s="16">
        <v>0.354430379746835</v>
      </c>
      <c r="BI830" s="16">
        <v>6.6666666666666693E-2</v>
      </c>
      <c r="BJ830" s="16">
        <v>0</v>
      </c>
      <c r="BK830" s="16">
        <v>0</v>
      </c>
      <c r="BL830" s="16" t="s">
        <v>80</v>
      </c>
    </row>
    <row r="831" spans="2:64" x14ac:dyDescent="0.35">
      <c r="B831" t="s">
        <v>350</v>
      </c>
      <c r="C831" s="16">
        <v>0.26811594202898598</v>
      </c>
      <c r="D831" s="16">
        <v>0.1875</v>
      </c>
      <c r="E831" s="16">
        <v>0.38095238095238099</v>
      </c>
      <c r="F831" s="16">
        <v>0.33333333333333298</v>
      </c>
      <c r="G831" s="16">
        <v>0.28125</v>
      </c>
      <c r="H831" s="16">
        <v>0.2</v>
      </c>
      <c r="I831" s="16"/>
      <c r="J831" s="16">
        <v>0.27906976744186002</v>
      </c>
      <c r="K831" s="16">
        <v>0.25</v>
      </c>
      <c r="L831" s="16"/>
      <c r="M831" s="16">
        <v>0.34883720930232598</v>
      </c>
      <c r="N831" s="16">
        <v>0.23529411764705899</v>
      </c>
      <c r="O831" s="16">
        <v>9.0909090909090898E-2</v>
      </c>
      <c r="P831" s="16">
        <v>0.1</v>
      </c>
      <c r="Q831" s="16"/>
      <c r="R831" s="16">
        <v>0.28395061728395099</v>
      </c>
      <c r="S831" s="16">
        <v>0.41176470588235298</v>
      </c>
      <c r="T831" s="16">
        <v>0.13888888888888901</v>
      </c>
      <c r="U831" s="16">
        <v>0.5</v>
      </c>
      <c r="V831" s="16"/>
      <c r="W831" s="16">
        <v>0.114285714285714</v>
      </c>
      <c r="X831" s="16">
        <v>0.31578947368421101</v>
      </c>
      <c r="Y831" s="16">
        <v>0.2</v>
      </c>
      <c r="Z831" s="16">
        <v>0.42857142857142899</v>
      </c>
      <c r="AA831" s="16">
        <v>0.15384615384615399</v>
      </c>
      <c r="AB831" s="16">
        <v>0.4</v>
      </c>
      <c r="AC831" s="16">
        <v>0.35294117647058798</v>
      </c>
      <c r="AD831" s="16">
        <v>1</v>
      </c>
      <c r="AE831" s="16">
        <v>0</v>
      </c>
      <c r="AF831" s="16">
        <v>0.4</v>
      </c>
      <c r="AG831" s="16">
        <v>0.625</v>
      </c>
      <c r="AH831" s="16">
        <v>1</v>
      </c>
      <c r="AI831" s="16"/>
      <c r="AJ831" s="16">
        <v>0.1875</v>
      </c>
      <c r="AK831" s="16">
        <v>0.25</v>
      </c>
      <c r="AL831" s="16">
        <v>0.31111111111111101</v>
      </c>
      <c r="AM831" s="16">
        <v>0.25</v>
      </c>
      <c r="AN831" s="16">
        <v>0.2</v>
      </c>
      <c r="AO831" s="16"/>
      <c r="AP831" s="16">
        <v>0.24489795918367299</v>
      </c>
      <c r="AQ831" s="16">
        <v>0.314285714285714</v>
      </c>
      <c r="AR831" s="16">
        <v>0.4</v>
      </c>
      <c r="AS831" s="16"/>
      <c r="AT831" s="16">
        <v>0.30952380952380998</v>
      </c>
      <c r="AU831" s="16">
        <v>0.25373134328358199</v>
      </c>
      <c r="AV831" s="16">
        <v>0.29166666666666702</v>
      </c>
      <c r="AW831" s="16">
        <v>0</v>
      </c>
      <c r="AX831" s="16"/>
      <c r="AY831" s="16">
        <v>0.27272727272727298</v>
      </c>
      <c r="AZ831" s="16">
        <v>0.267716535433071</v>
      </c>
      <c r="BA831" s="16"/>
      <c r="BB831" s="16">
        <v>0.29411764705882398</v>
      </c>
      <c r="BC831" s="16">
        <v>0.37037037037037002</v>
      </c>
      <c r="BD831" s="16">
        <v>0.23170731707317099</v>
      </c>
      <c r="BE831" s="16">
        <v>0.25</v>
      </c>
      <c r="BF831" s="16"/>
      <c r="BG831" s="16">
        <v>0.25</v>
      </c>
      <c r="BH831" s="16">
        <v>0.329113924050633</v>
      </c>
      <c r="BI831" s="16">
        <v>0.16666666666666699</v>
      </c>
      <c r="BJ831" s="16">
        <v>0</v>
      </c>
      <c r="BK831" s="16">
        <v>0</v>
      </c>
      <c r="BL831" s="16" t="s">
        <v>80</v>
      </c>
    </row>
    <row r="832" spans="2:64" x14ac:dyDescent="0.35">
      <c r="B832" t="s">
        <v>428</v>
      </c>
      <c r="C832" s="16">
        <v>0.23913043478260901</v>
      </c>
      <c r="D832" s="16">
        <v>6.25E-2</v>
      </c>
      <c r="E832" s="16">
        <v>0.19047619047618999</v>
      </c>
      <c r="F832" s="16">
        <v>0.33333333333333298</v>
      </c>
      <c r="G832" s="16">
        <v>0.21875</v>
      </c>
      <c r="H832" s="16">
        <v>0.28888888888888897</v>
      </c>
      <c r="I832" s="16"/>
      <c r="J832" s="16">
        <v>0.24418604651162801</v>
      </c>
      <c r="K832" s="16">
        <v>0.230769230769231</v>
      </c>
      <c r="L832" s="16"/>
      <c r="M832" s="16">
        <v>0.24418604651162801</v>
      </c>
      <c r="N832" s="16">
        <v>0.23529411764705899</v>
      </c>
      <c r="O832" s="16">
        <v>0.22727272727272699</v>
      </c>
      <c r="P832" s="16">
        <v>0.1</v>
      </c>
      <c r="Q832" s="16"/>
      <c r="R832" s="16">
        <v>0.209876543209877</v>
      </c>
      <c r="S832" s="16">
        <v>0.29411764705882398</v>
      </c>
      <c r="T832" s="16">
        <v>0.25</v>
      </c>
      <c r="U832" s="16">
        <v>0.5</v>
      </c>
      <c r="V832" s="16"/>
      <c r="W832" s="16">
        <v>0.28571428571428598</v>
      </c>
      <c r="X832" s="16">
        <v>0.21052631578947401</v>
      </c>
      <c r="Y832" s="16">
        <v>0.266666666666667</v>
      </c>
      <c r="Z832" s="16">
        <v>0.28571428571428598</v>
      </c>
      <c r="AA832" s="16">
        <v>0.15384615384615399</v>
      </c>
      <c r="AB832" s="16">
        <v>0.1</v>
      </c>
      <c r="AC832" s="16">
        <v>0.17647058823529399</v>
      </c>
      <c r="AD832" s="16">
        <v>0</v>
      </c>
      <c r="AE832" s="16">
        <v>0.28571428571428598</v>
      </c>
      <c r="AF832" s="16">
        <v>0.4</v>
      </c>
      <c r="AG832" s="16">
        <v>0.375</v>
      </c>
      <c r="AH832" s="16">
        <v>0</v>
      </c>
      <c r="AI832" s="16"/>
      <c r="AJ832" s="16">
        <v>0.3125</v>
      </c>
      <c r="AK832" s="16">
        <v>0.3</v>
      </c>
      <c r="AL832" s="16">
        <v>0.28888888888888897</v>
      </c>
      <c r="AM832" s="16">
        <v>0.194444444444444</v>
      </c>
      <c r="AN832" s="16">
        <v>0</v>
      </c>
      <c r="AO832" s="16"/>
      <c r="AP832" s="16">
        <v>0.26530612244898</v>
      </c>
      <c r="AQ832" s="16">
        <v>0.2</v>
      </c>
      <c r="AR832" s="16">
        <v>0</v>
      </c>
      <c r="AS832" s="16"/>
      <c r="AT832" s="16">
        <v>0.26190476190476197</v>
      </c>
      <c r="AU832" s="16">
        <v>0.28358208955223901</v>
      </c>
      <c r="AV832" s="16">
        <v>8.3333333333333301E-2</v>
      </c>
      <c r="AW832" s="16">
        <v>0.2</v>
      </c>
      <c r="AX832" s="16"/>
      <c r="AY832" s="16">
        <v>0</v>
      </c>
      <c r="AZ832" s="16">
        <v>0.25984251968503902</v>
      </c>
      <c r="BA832" s="16"/>
      <c r="BB832" s="16">
        <v>0.23529411764705899</v>
      </c>
      <c r="BC832" s="16">
        <v>0.148148148148148</v>
      </c>
      <c r="BD832" s="16">
        <v>0.25609756097560998</v>
      </c>
      <c r="BE832" s="16">
        <v>0.33333333333333298</v>
      </c>
      <c r="BF832" s="16"/>
      <c r="BG832" s="16">
        <v>0.41666666666666702</v>
      </c>
      <c r="BH832" s="16">
        <v>0.278481012658228</v>
      </c>
      <c r="BI832" s="16">
        <v>3.3333333333333298E-2</v>
      </c>
      <c r="BJ832" s="16">
        <v>0</v>
      </c>
      <c r="BK832" s="16">
        <v>0</v>
      </c>
      <c r="BL832" s="16" t="s">
        <v>80</v>
      </c>
    </row>
    <row r="833" spans="2:64" x14ac:dyDescent="0.35">
      <c r="B833" t="s">
        <v>429</v>
      </c>
      <c r="C833" s="16">
        <v>0.231884057971014</v>
      </c>
      <c r="D833" s="16">
        <v>0.25</v>
      </c>
      <c r="E833" s="16">
        <v>0.28571428571428598</v>
      </c>
      <c r="F833" s="16">
        <v>0.125</v>
      </c>
      <c r="G833" s="16">
        <v>0.25</v>
      </c>
      <c r="H833" s="16">
        <v>0.24444444444444399</v>
      </c>
      <c r="I833" s="16"/>
      <c r="J833" s="16">
        <v>0.232558139534884</v>
      </c>
      <c r="K833" s="16">
        <v>0.230769230769231</v>
      </c>
      <c r="L833" s="16"/>
      <c r="M833" s="16">
        <v>0.232558139534884</v>
      </c>
      <c r="N833" s="16">
        <v>0.23529411764705899</v>
      </c>
      <c r="O833" s="16">
        <v>0.27272727272727298</v>
      </c>
      <c r="P833" s="16">
        <v>0.2</v>
      </c>
      <c r="Q833" s="16"/>
      <c r="R833" s="16">
        <v>0.172839506172839</v>
      </c>
      <c r="S833" s="16">
        <v>0.23529411764705899</v>
      </c>
      <c r="T833" s="16">
        <v>0.33333333333333298</v>
      </c>
      <c r="U833" s="16">
        <v>0.5</v>
      </c>
      <c r="V833" s="16"/>
      <c r="W833" s="16">
        <v>0.114285714285714</v>
      </c>
      <c r="X833" s="16">
        <v>0.21052631578947401</v>
      </c>
      <c r="Y833" s="16">
        <v>0.46666666666666701</v>
      </c>
      <c r="Z833" s="16">
        <v>0.28571428571428598</v>
      </c>
      <c r="AA833" s="16">
        <v>0.230769230769231</v>
      </c>
      <c r="AB833" s="16">
        <v>0.1</v>
      </c>
      <c r="AC833" s="16">
        <v>0.29411764705882398</v>
      </c>
      <c r="AD833" s="16">
        <v>1</v>
      </c>
      <c r="AE833" s="16">
        <v>0.14285714285714299</v>
      </c>
      <c r="AF833" s="16">
        <v>0.2</v>
      </c>
      <c r="AG833" s="16">
        <v>0.25</v>
      </c>
      <c r="AH833" s="16">
        <v>1</v>
      </c>
      <c r="AI833" s="16"/>
      <c r="AJ833" s="16">
        <v>0.1875</v>
      </c>
      <c r="AK833" s="16">
        <v>0.25</v>
      </c>
      <c r="AL833" s="16">
        <v>0.2</v>
      </c>
      <c r="AM833" s="16">
        <v>0.22222222222222199</v>
      </c>
      <c r="AN833" s="16">
        <v>0.4</v>
      </c>
      <c r="AO833" s="16"/>
      <c r="AP833" s="16">
        <v>0.26530612244898</v>
      </c>
      <c r="AQ833" s="16">
        <v>0.17142857142857101</v>
      </c>
      <c r="AR833" s="16">
        <v>0</v>
      </c>
      <c r="AS833" s="16"/>
      <c r="AT833" s="16">
        <v>9.5238095238095205E-2</v>
      </c>
      <c r="AU833" s="16">
        <v>0.29850746268656703</v>
      </c>
      <c r="AV833" s="16">
        <v>0.25</v>
      </c>
      <c r="AW833" s="16">
        <v>0.4</v>
      </c>
      <c r="AX833" s="16"/>
      <c r="AY833" s="16">
        <v>0.27272727272727298</v>
      </c>
      <c r="AZ833" s="16">
        <v>0.22834645669291301</v>
      </c>
      <c r="BA833" s="16"/>
      <c r="BB833" s="16">
        <v>0.17647058823529399</v>
      </c>
      <c r="BC833" s="16">
        <v>0.18518518518518501</v>
      </c>
      <c r="BD833" s="16">
        <v>0.26829268292682901</v>
      </c>
      <c r="BE833" s="16">
        <v>0.16666666666666699</v>
      </c>
      <c r="BF833" s="16"/>
      <c r="BG833" s="16">
        <v>0.33333333333333298</v>
      </c>
      <c r="BH833" s="16">
        <v>0.240506329113924</v>
      </c>
      <c r="BI833" s="16">
        <v>0.133333333333333</v>
      </c>
      <c r="BJ833" s="16">
        <v>0.25</v>
      </c>
      <c r="BK833" s="16">
        <v>0</v>
      </c>
      <c r="BL833" s="16" t="s">
        <v>80</v>
      </c>
    </row>
    <row r="834" spans="2:64" x14ac:dyDescent="0.35">
      <c r="B834" t="s">
        <v>349</v>
      </c>
      <c r="C834" s="16">
        <v>0.231884057971014</v>
      </c>
      <c r="D834" s="16">
        <v>0.375</v>
      </c>
      <c r="E834" s="16">
        <v>0.19047619047618999</v>
      </c>
      <c r="F834" s="16">
        <v>0.16666666666666699</v>
      </c>
      <c r="G834" s="16">
        <v>0.3125</v>
      </c>
      <c r="H834" s="16">
        <v>0.17777777777777801</v>
      </c>
      <c r="I834" s="16"/>
      <c r="J834" s="16">
        <v>0.17441860465116299</v>
      </c>
      <c r="K834" s="16">
        <v>0.32692307692307698</v>
      </c>
      <c r="L834" s="16"/>
      <c r="M834" s="16">
        <v>0.232558139534884</v>
      </c>
      <c r="N834" s="16">
        <v>0.17647058823529399</v>
      </c>
      <c r="O834" s="16">
        <v>0.18181818181818199</v>
      </c>
      <c r="P834" s="16">
        <v>0.5</v>
      </c>
      <c r="Q834" s="16"/>
      <c r="R834" s="16">
        <v>0.24691358024691401</v>
      </c>
      <c r="S834" s="16">
        <v>0.17647058823529399</v>
      </c>
      <c r="T834" s="16">
        <v>0.22222222222222199</v>
      </c>
      <c r="U834" s="16">
        <v>0.25</v>
      </c>
      <c r="V834" s="16"/>
      <c r="W834" s="16">
        <v>0.22857142857142901</v>
      </c>
      <c r="X834" s="16">
        <v>0.21052631578947401</v>
      </c>
      <c r="Y834" s="16">
        <v>0.133333333333333</v>
      </c>
      <c r="Z834" s="16">
        <v>0.42857142857142899</v>
      </c>
      <c r="AA834" s="16">
        <v>0.38461538461538503</v>
      </c>
      <c r="AB834" s="16">
        <v>0.2</v>
      </c>
      <c r="AC834" s="16">
        <v>0.17647058823529399</v>
      </c>
      <c r="AD834" s="16">
        <v>0</v>
      </c>
      <c r="AE834" s="16">
        <v>0.28571428571428598</v>
      </c>
      <c r="AF834" s="16">
        <v>0.2</v>
      </c>
      <c r="AG834" s="16">
        <v>0.25</v>
      </c>
      <c r="AH834" s="16">
        <v>0</v>
      </c>
      <c r="AI834" s="16"/>
      <c r="AJ834" s="16">
        <v>0.125</v>
      </c>
      <c r="AK834" s="16">
        <v>0.15</v>
      </c>
      <c r="AL834" s="16">
        <v>0.24444444444444399</v>
      </c>
      <c r="AM834" s="16">
        <v>0.22222222222222199</v>
      </c>
      <c r="AN834" s="16">
        <v>0.6</v>
      </c>
      <c r="AO834" s="16"/>
      <c r="AP834" s="16">
        <v>0.23469387755102</v>
      </c>
      <c r="AQ834" s="16">
        <v>0.2</v>
      </c>
      <c r="AR834" s="16">
        <v>0.4</v>
      </c>
      <c r="AS834" s="16"/>
      <c r="AT834" s="16">
        <v>0.214285714285714</v>
      </c>
      <c r="AU834" s="16">
        <v>0.25373134328358199</v>
      </c>
      <c r="AV834" s="16">
        <v>0.25</v>
      </c>
      <c r="AW834" s="16">
        <v>0</v>
      </c>
      <c r="AX834" s="16"/>
      <c r="AY834" s="16">
        <v>0.36363636363636398</v>
      </c>
      <c r="AZ834" s="16">
        <v>0.220472440944882</v>
      </c>
      <c r="BA834" s="16"/>
      <c r="BB834" s="16">
        <v>0.29411764705882398</v>
      </c>
      <c r="BC834" s="16">
        <v>0.37037037037037002</v>
      </c>
      <c r="BD834" s="16">
        <v>0.207317073170732</v>
      </c>
      <c r="BE834" s="16">
        <v>0</v>
      </c>
      <c r="BF834" s="16"/>
      <c r="BG834" s="16">
        <v>0.25</v>
      </c>
      <c r="BH834" s="16">
        <v>0.240506329113924</v>
      </c>
      <c r="BI834" s="16">
        <v>0.16666666666666699</v>
      </c>
      <c r="BJ834" s="16">
        <v>0.25</v>
      </c>
      <c r="BK834" s="16">
        <v>1</v>
      </c>
      <c r="BL834" s="16" t="s">
        <v>80</v>
      </c>
    </row>
    <row r="835" spans="2:64" x14ac:dyDescent="0.35">
      <c r="B835" t="s">
        <v>430</v>
      </c>
      <c r="C835" s="16">
        <v>8.6956521739130405E-2</v>
      </c>
      <c r="D835" s="16">
        <v>0.25</v>
      </c>
      <c r="E835" s="16">
        <v>4.7619047619047603E-2</v>
      </c>
      <c r="F835" s="16">
        <v>4.1666666666666699E-2</v>
      </c>
      <c r="G835" s="16">
        <v>0.125</v>
      </c>
      <c r="H835" s="16">
        <v>4.4444444444444398E-2</v>
      </c>
      <c r="I835" s="16"/>
      <c r="J835" s="16">
        <v>8.1395348837209294E-2</v>
      </c>
      <c r="K835" s="16">
        <v>9.6153846153846201E-2</v>
      </c>
      <c r="L835" s="16"/>
      <c r="M835" s="16">
        <v>8.1395348837209294E-2</v>
      </c>
      <c r="N835" s="16">
        <v>5.8823529411764698E-2</v>
      </c>
      <c r="O835" s="16">
        <v>9.0909090909090898E-2</v>
      </c>
      <c r="P835" s="16">
        <v>0.2</v>
      </c>
      <c r="Q835" s="16"/>
      <c r="R835" s="16">
        <v>9.8765432098765399E-2</v>
      </c>
      <c r="S835" s="16">
        <v>0.11764705882352899</v>
      </c>
      <c r="T835" s="16">
        <v>5.5555555555555601E-2</v>
      </c>
      <c r="U835" s="16">
        <v>0</v>
      </c>
      <c r="V835" s="16"/>
      <c r="W835" s="16">
        <v>0.17142857142857101</v>
      </c>
      <c r="X835" s="16">
        <v>0.157894736842105</v>
      </c>
      <c r="Y835" s="16">
        <v>6.6666666666666693E-2</v>
      </c>
      <c r="Z835" s="16">
        <v>0</v>
      </c>
      <c r="AA835" s="16">
        <v>0</v>
      </c>
      <c r="AB835" s="16">
        <v>0.1</v>
      </c>
      <c r="AC835" s="16">
        <v>0</v>
      </c>
      <c r="AD835" s="16">
        <v>0</v>
      </c>
      <c r="AE835" s="16">
        <v>0.14285714285714299</v>
      </c>
      <c r="AF835" s="16">
        <v>0</v>
      </c>
      <c r="AG835" s="16">
        <v>0</v>
      </c>
      <c r="AH835" s="16">
        <v>0</v>
      </c>
      <c r="AI835" s="16"/>
      <c r="AJ835" s="16">
        <v>6.25E-2</v>
      </c>
      <c r="AK835" s="16">
        <v>0.15</v>
      </c>
      <c r="AL835" s="16">
        <v>6.6666666666666693E-2</v>
      </c>
      <c r="AM835" s="16">
        <v>0.13888888888888901</v>
      </c>
      <c r="AN835" s="16">
        <v>0</v>
      </c>
      <c r="AO835" s="16"/>
      <c r="AP835" s="16">
        <v>8.1632653061224497E-2</v>
      </c>
      <c r="AQ835" s="16">
        <v>0.114285714285714</v>
      </c>
      <c r="AR835" s="16">
        <v>0</v>
      </c>
      <c r="AS835" s="16"/>
      <c r="AT835" s="16">
        <v>7.1428571428571397E-2</v>
      </c>
      <c r="AU835" s="16">
        <v>0.104477611940299</v>
      </c>
      <c r="AV835" s="16">
        <v>4.1666666666666699E-2</v>
      </c>
      <c r="AW835" s="16">
        <v>0.2</v>
      </c>
      <c r="AX835" s="16"/>
      <c r="AY835" s="16">
        <v>9.0909090909090898E-2</v>
      </c>
      <c r="AZ835" s="16">
        <v>8.6614173228346497E-2</v>
      </c>
      <c r="BA835" s="16"/>
      <c r="BB835" s="16">
        <v>0.17647058823529399</v>
      </c>
      <c r="BC835" s="16">
        <v>3.7037037037037E-2</v>
      </c>
      <c r="BD835" s="16">
        <v>7.3170731707317097E-2</v>
      </c>
      <c r="BE835" s="16">
        <v>0.16666666666666699</v>
      </c>
      <c r="BF835" s="16"/>
      <c r="BG835" s="16">
        <v>8.3333333333333301E-2</v>
      </c>
      <c r="BH835" s="16">
        <v>8.8607594936708903E-2</v>
      </c>
      <c r="BI835" s="16">
        <v>6.6666666666666693E-2</v>
      </c>
      <c r="BJ835" s="16">
        <v>0</v>
      </c>
      <c r="BK835" s="16">
        <v>1</v>
      </c>
      <c r="BL835" s="16" t="s">
        <v>80</v>
      </c>
    </row>
    <row r="836" spans="2:64" x14ac:dyDescent="0.35">
      <c r="B836" t="s">
        <v>159</v>
      </c>
      <c r="C836" s="16">
        <v>3.6231884057971002E-2</v>
      </c>
      <c r="D836" s="16">
        <v>0</v>
      </c>
      <c r="E836" s="16">
        <v>4.7619047619047603E-2</v>
      </c>
      <c r="F836" s="16">
        <v>8.3333333333333301E-2</v>
      </c>
      <c r="G836" s="16">
        <v>0</v>
      </c>
      <c r="H836" s="16">
        <v>4.4444444444444398E-2</v>
      </c>
      <c r="I836" s="16"/>
      <c r="J836" s="16">
        <v>3.4883720930232599E-2</v>
      </c>
      <c r="K836" s="16">
        <v>3.8461538461538498E-2</v>
      </c>
      <c r="L836" s="16"/>
      <c r="M836" s="16">
        <v>1.16279069767442E-2</v>
      </c>
      <c r="N836" s="16">
        <v>5.8823529411764698E-2</v>
      </c>
      <c r="O836" s="16">
        <v>0.13636363636363599</v>
      </c>
      <c r="P836" s="16">
        <v>0</v>
      </c>
      <c r="Q836" s="16"/>
      <c r="R836" s="16">
        <v>3.7037037037037E-2</v>
      </c>
      <c r="S836" s="16">
        <v>5.8823529411764698E-2</v>
      </c>
      <c r="T836" s="16">
        <v>2.7777777777777801E-2</v>
      </c>
      <c r="U836" s="16">
        <v>0</v>
      </c>
      <c r="V836" s="16"/>
      <c r="W836" s="16">
        <v>5.7142857142857099E-2</v>
      </c>
      <c r="X836" s="16">
        <v>0</v>
      </c>
      <c r="Y836" s="16">
        <v>6.6666666666666693E-2</v>
      </c>
      <c r="Z836" s="16">
        <v>0.14285714285714299</v>
      </c>
      <c r="AA836" s="16">
        <v>0</v>
      </c>
      <c r="AB836" s="16">
        <v>0</v>
      </c>
      <c r="AC836" s="16">
        <v>5.8823529411764698E-2</v>
      </c>
      <c r="AD836" s="16">
        <v>0</v>
      </c>
      <c r="AE836" s="16">
        <v>0</v>
      </c>
      <c r="AF836" s="16">
        <v>0</v>
      </c>
      <c r="AG836" s="16">
        <v>0</v>
      </c>
      <c r="AH836" s="16">
        <v>0</v>
      </c>
      <c r="AI836" s="16"/>
      <c r="AJ836" s="16">
        <v>6.25E-2</v>
      </c>
      <c r="AK836" s="16">
        <v>0</v>
      </c>
      <c r="AL836" s="16">
        <v>0</v>
      </c>
      <c r="AM836" s="16">
        <v>5.5555555555555601E-2</v>
      </c>
      <c r="AN836" s="16">
        <v>0</v>
      </c>
      <c r="AO836" s="16"/>
      <c r="AP836" s="16">
        <v>2.04081632653061E-2</v>
      </c>
      <c r="AQ836" s="16">
        <v>8.5714285714285701E-2</v>
      </c>
      <c r="AR836" s="16">
        <v>0</v>
      </c>
      <c r="AS836" s="16"/>
      <c r="AT836" s="16">
        <v>4.7619047619047603E-2</v>
      </c>
      <c r="AU836" s="16">
        <v>1.49253731343284E-2</v>
      </c>
      <c r="AV836" s="16">
        <v>4.1666666666666699E-2</v>
      </c>
      <c r="AW836" s="16">
        <v>0.2</v>
      </c>
      <c r="AX836" s="16"/>
      <c r="AY836" s="16">
        <v>0</v>
      </c>
      <c r="AZ836" s="16">
        <v>3.9370078740157501E-2</v>
      </c>
      <c r="BA836" s="16"/>
      <c r="BB836" s="16">
        <v>0</v>
      </c>
      <c r="BC836" s="16">
        <v>3.7037037037037E-2</v>
      </c>
      <c r="BD836" s="16">
        <v>2.4390243902439001E-2</v>
      </c>
      <c r="BE836" s="16">
        <v>0.16666666666666699</v>
      </c>
      <c r="BF836" s="16"/>
      <c r="BG836" s="16">
        <v>0</v>
      </c>
      <c r="BH836" s="16">
        <v>1.26582278481013E-2</v>
      </c>
      <c r="BI836" s="16">
        <v>0.133333333333333</v>
      </c>
      <c r="BJ836" s="16">
        <v>0</v>
      </c>
      <c r="BK836" s="16">
        <v>0</v>
      </c>
      <c r="BL836" s="16" t="s">
        <v>80</v>
      </c>
    </row>
    <row r="837" spans="2:64" x14ac:dyDescent="0.35">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c r="AM837" s="16"/>
      <c r="AN837" s="16"/>
      <c r="AO837" s="16"/>
      <c r="AP837" s="16"/>
      <c r="AQ837" s="16"/>
      <c r="AR837" s="16"/>
      <c r="AS837" s="16"/>
      <c r="AT837" s="16"/>
      <c r="AU837" s="16"/>
      <c r="AV837" s="16"/>
      <c r="AW837" s="16"/>
      <c r="AX837" s="16"/>
      <c r="AY837" s="16"/>
      <c r="AZ837" s="16"/>
      <c r="BA837" s="16"/>
      <c r="BB837" s="16"/>
      <c r="BC837" s="16"/>
      <c r="BD837" s="16"/>
      <c r="BE837" s="16"/>
      <c r="BF837" s="16"/>
      <c r="BG837" s="16"/>
      <c r="BH837" s="16"/>
      <c r="BI837" s="16"/>
      <c r="BJ837" s="16"/>
      <c r="BK837" s="16"/>
      <c r="BL837" s="16"/>
    </row>
    <row r="838" spans="2:64" x14ac:dyDescent="0.35">
      <c r="B838" s="5" t="s">
        <v>447</v>
      </c>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c r="AM838" s="16"/>
      <c r="AN838" s="16"/>
      <c r="AO838" s="16"/>
      <c r="AP838" s="16"/>
      <c r="AQ838" s="16"/>
      <c r="AR838" s="16"/>
      <c r="AS838" s="16"/>
      <c r="AT838" s="16"/>
      <c r="AU838" s="16"/>
      <c r="AV838" s="16"/>
      <c r="AW838" s="16"/>
      <c r="AX838" s="16"/>
      <c r="AY838" s="16"/>
      <c r="AZ838" s="16"/>
      <c r="BA838" s="16"/>
      <c r="BB838" s="16"/>
      <c r="BC838" s="16"/>
      <c r="BD838" s="16"/>
      <c r="BE838" s="16"/>
      <c r="BF838" s="16"/>
      <c r="BG838" s="16"/>
      <c r="BH838" s="16"/>
      <c r="BI838" s="16"/>
      <c r="BJ838" s="16"/>
      <c r="BK838" s="16"/>
      <c r="BL838" s="16"/>
    </row>
    <row r="839" spans="2:64" x14ac:dyDescent="0.35">
      <c r="B839" s="23" t="s">
        <v>97</v>
      </c>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c r="BI839" s="16"/>
      <c r="BJ839" s="16"/>
      <c r="BK839" s="16"/>
      <c r="BL839" s="16"/>
    </row>
    <row r="840" spans="2:64" x14ac:dyDescent="0.35">
      <c r="B840" t="s">
        <v>435</v>
      </c>
      <c r="C840" s="16">
        <v>0.42322834645669299</v>
      </c>
      <c r="D840" s="16">
        <v>0.20689655172413801</v>
      </c>
      <c r="E840" s="16">
        <v>0.40625</v>
      </c>
      <c r="F840" s="16">
        <v>0.46808510638297901</v>
      </c>
      <c r="G840" s="16">
        <v>0.42331288343558299</v>
      </c>
      <c r="H840" s="16">
        <v>0.443037974683544</v>
      </c>
      <c r="I840" s="16"/>
      <c r="J840" s="16">
        <v>0.44055944055944102</v>
      </c>
      <c r="K840" s="16">
        <v>0.40271493212669701</v>
      </c>
      <c r="L840" s="16"/>
      <c r="M840" s="16">
        <v>0.45065789473684198</v>
      </c>
      <c r="N840" s="16">
        <v>0.39</v>
      </c>
      <c r="O840" s="16">
        <v>0.4</v>
      </c>
      <c r="P840" s="16">
        <v>0.3</v>
      </c>
      <c r="Q840" s="16"/>
      <c r="R840" s="16">
        <v>0.41599999999999998</v>
      </c>
      <c r="S840" s="16">
        <v>0.38271604938271597</v>
      </c>
      <c r="T840" s="16">
        <v>0.46405228758169897</v>
      </c>
      <c r="U840" s="16">
        <v>0.375</v>
      </c>
      <c r="V840" s="16"/>
      <c r="W840" s="16">
        <v>0.41891891891891903</v>
      </c>
      <c r="X840" s="16">
        <v>0.402061855670103</v>
      </c>
      <c r="Y840" s="16">
        <v>0.34615384615384598</v>
      </c>
      <c r="Z840" s="16">
        <v>0.36956521739130399</v>
      </c>
      <c r="AA840" s="16">
        <v>0.37837837837837801</v>
      </c>
      <c r="AB840" s="16">
        <v>0.38775510204081598</v>
      </c>
      <c r="AC840" s="16">
        <v>0.42857142857142899</v>
      </c>
      <c r="AD840" s="16">
        <v>0.61111111111111105</v>
      </c>
      <c r="AE840" s="16">
        <v>0.6</v>
      </c>
      <c r="AF840" s="16">
        <v>0.32142857142857101</v>
      </c>
      <c r="AG840" s="16">
        <v>0.7</v>
      </c>
      <c r="AH840" s="16">
        <v>0.33333333333333298</v>
      </c>
      <c r="AI840" s="16"/>
      <c r="AJ840" s="16">
        <v>0.41791044776119401</v>
      </c>
      <c r="AK840" s="16">
        <v>0.30666666666666698</v>
      </c>
      <c r="AL840" s="16">
        <v>0.45402298850574702</v>
      </c>
      <c r="AM840" s="16">
        <v>0.40425531914893598</v>
      </c>
      <c r="AN840" s="16">
        <v>0.48148148148148101</v>
      </c>
      <c r="AO840" s="16"/>
      <c r="AP840" s="16">
        <v>0.42265193370165699</v>
      </c>
      <c r="AQ840" s="16">
        <v>0.38400000000000001</v>
      </c>
      <c r="AR840" s="16">
        <v>0.66666666666666696</v>
      </c>
      <c r="AS840" s="16"/>
      <c r="AT840" s="16">
        <v>0.41666666666666702</v>
      </c>
      <c r="AU840" s="16">
        <v>0.46945337620578798</v>
      </c>
      <c r="AV840" s="16">
        <v>0.24444444444444399</v>
      </c>
      <c r="AW840" s="16">
        <v>0.15</v>
      </c>
      <c r="AX840" s="16"/>
      <c r="AY840" s="16">
        <v>0.35135135135135098</v>
      </c>
      <c r="AZ840" s="16">
        <v>0.42887473460721898</v>
      </c>
      <c r="BA840" s="16"/>
      <c r="BB840" s="16">
        <v>0.36111111111111099</v>
      </c>
      <c r="BC840" s="16">
        <v>0.34523809523809501</v>
      </c>
      <c r="BD840" s="16">
        <v>0.467289719626168</v>
      </c>
      <c r="BE840" s="16">
        <v>0.34328358208955201</v>
      </c>
      <c r="BF840" s="16"/>
      <c r="BG840" s="16">
        <v>0.5</v>
      </c>
      <c r="BH840" s="16">
        <v>0.40816326530612201</v>
      </c>
      <c r="BI840" s="16">
        <v>0.41891891891891903</v>
      </c>
      <c r="BJ840" s="16">
        <v>0.47826086956521702</v>
      </c>
      <c r="BK840" s="16">
        <v>0.407407407407407</v>
      </c>
      <c r="BL840" s="16">
        <v>0</v>
      </c>
    </row>
    <row r="841" spans="2:64" x14ac:dyDescent="0.35">
      <c r="B841" t="s">
        <v>436</v>
      </c>
      <c r="C841" s="16">
        <v>0.36220472440944901</v>
      </c>
      <c r="D841" s="16">
        <v>0.13793103448275901</v>
      </c>
      <c r="E841" s="16">
        <v>0.3125</v>
      </c>
      <c r="F841" s="16">
        <v>0.42553191489361702</v>
      </c>
      <c r="G841" s="16">
        <v>0.380368098159509</v>
      </c>
      <c r="H841" s="16">
        <v>0.367088607594937</v>
      </c>
      <c r="I841" s="16"/>
      <c r="J841" s="16">
        <v>0.37062937062937101</v>
      </c>
      <c r="K841" s="16">
        <v>0.35294117647058798</v>
      </c>
      <c r="L841" s="16"/>
      <c r="M841" s="16">
        <v>0.38486842105263203</v>
      </c>
      <c r="N841" s="16">
        <v>0.36</v>
      </c>
      <c r="O841" s="16">
        <v>0.36666666666666697</v>
      </c>
      <c r="P841" s="16">
        <v>0.2</v>
      </c>
      <c r="Q841" s="16"/>
      <c r="R841" s="16">
        <v>0.34799999999999998</v>
      </c>
      <c r="S841" s="16">
        <v>0.41975308641975301</v>
      </c>
      <c r="T841" s="16">
        <v>0.37254901960784298</v>
      </c>
      <c r="U841" s="16">
        <v>0.25</v>
      </c>
      <c r="V841" s="16"/>
      <c r="W841" s="16">
        <v>0.35135135135135098</v>
      </c>
      <c r="X841" s="16">
        <v>0.402061855670103</v>
      </c>
      <c r="Y841" s="16">
        <v>0.28846153846153799</v>
      </c>
      <c r="Z841" s="16">
        <v>0.30434782608695699</v>
      </c>
      <c r="AA841" s="16">
        <v>0.27027027027027001</v>
      </c>
      <c r="AB841" s="16">
        <v>0.34693877551020402</v>
      </c>
      <c r="AC841" s="16">
        <v>0.42857142857142899</v>
      </c>
      <c r="AD841" s="16">
        <v>0.44444444444444398</v>
      </c>
      <c r="AE841" s="16">
        <v>0.54285714285714304</v>
      </c>
      <c r="AF841" s="16">
        <v>0.214285714285714</v>
      </c>
      <c r="AG841" s="16">
        <v>0.45</v>
      </c>
      <c r="AH841" s="16">
        <v>0</v>
      </c>
      <c r="AI841" s="16"/>
      <c r="AJ841" s="16">
        <v>0.328358208955224</v>
      </c>
      <c r="AK841" s="16">
        <v>0.30666666666666698</v>
      </c>
      <c r="AL841" s="16">
        <v>0.36781609195402298</v>
      </c>
      <c r="AM841" s="16">
        <v>0.36170212765957399</v>
      </c>
      <c r="AN841" s="16">
        <v>0.48148148148148101</v>
      </c>
      <c r="AO841" s="16"/>
      <c r="AP841" s="16">
        <v>0.34806629834254099</v>
      </c>
      <c r="AQ841" s="16">
        <v>0.36799999999999999</v>
      </c>
      <c r="AR841" s="16">
        <v>0.57142857142857095</v>
      </c>
      <c r="AS841" s="16"/>
      <c r="AT841" s="16">
        <v>0.42424242424242398</v>
      </c>
      <c r="AU841" s="16">
        <v>0.36334405144694498</v>
      </c>
      <c r="AV841" s="16">
        <v>0.2</v>
      </c>
      <c r="AW841" s="16">
        <v>0.3</v>
      </c>
      <c r="AX841" s="16"/>
      <c r="AY841" s="16">
        <v>0.21621621621621601</v>
      </c>
      <c r="AZ841" s="16">
        <v>0.37367303609341801</v>
      </c>
      <c r="BA841" s="16"/>
      <c r="BB841" s="16">
        <v>0.30555555555555602</v>
      </c>
      <c r="BC841" s="16">
        <v>0.28571428571428598</v>
      </c>
      <c r="BD841" s="16">
        <v>0.40498442367601201</v>
      </c>
      <c r="BE841" s="16">
        <v>0.28358208955223901</v>
      </c>
      <c r="BF841" s="16"/>
      <c r="BG841" s="16">
        <v>0.38709677419354799</v>
      </c>
      <c r="BH841" s="16">
        <v>0.371428571428571</v>
      </c>
      <c r="BI841" s="16">
        <v>0.34459459459459502</v>
      </c>
      <c r="BJ841" s="16">
        <v>0.47826086956521702</v>
      </c>
      <c r="BK841" s="16">
        <v>0.25925925925925902</v>
      </c>
      <c r="BL841" s="16">
        <v>0</v>
      </c>
    </row>
    <row r="842" spans="2:64" x14ac:dyDescent="0.35">
      <c r="B842" t="s">
        <v>437</v>
      </c>
      <c r="C842" s="16">
        <v>0.26968503937007898</v>
      </c>
      <c r="D842" s="16">
        <v>0.17241379310344801</v>
      </c>
      <c r="E842" s="16">
        <v>0.203125</v>
      </c>
      <c r="F842" s="16">
        <v>0.28723404255319201</v>
      </c>
      <c r="G842" s="16">
        <v>0.30674846625766899</v>
      </c>
      <c r="H842" s="16">
        <v>0.265822784810127</v>
      </c>
      <c r="I842" s="16"/>
      <c r="J842" s="16">
        <v>0.269230769230769</v>
      </c>
      <c r="K842" s="16">
        <v>0.27149321266968302</v>
      </c>
      <c r="L842" s="16"/>
      <c r="M842" s="16">
        <v>0.26644736842105299</v>
      </c>
      <c r="N842" s="16">
        <v>0.3</v>
      </c>
      <c r="O842" s="16">
        <v>0.25</v>
      </c>
      <c r="P842" s="16">
        <v>0.25</v>
      </c>
      <c r="Q842" s="16"/>
      <c r="R842" s="16">
        <v>0.27600000000000002</v>
      </c>
      <c r="S842" s="16">
        <v>0.19753086419753099</v>
      </c>
      <c r="T842" s="16">
        <v>0.28758169934640498</v>
      </c>
      <c r="U842" s="16">
        <v>0.33333333333333298</v>
      </c>
      <c r="V842" s="16"/>
      <c r="W842" s="16">
        <v>0.24324324324324301</v>
      </c>
      <c r="X842" s="16">
        <v>0.298969072164948</v>
      </c>
      <c r="Y842" s="16">
        <v>0.21153846153846201</v>
      </c>
      <c r="Z842" s="16">
        <v>0.32608695652173902</v>
      </c>
      <c r="AA842" s="16">
        <v>0.27027027027027001</v>
      </c>
      <c r="AB842" s="16">
        <v>0.183673469387755</v>
      </c>
      <c r="AC842" s="16">
        <v>0.30612244897959201</v>
      </c>
      <c r="AD842" s="16">
        <v>0.27777777777777801</v>
      </c>
      <c r="AE842" s="16">
        <v>0.314285714285714</v>
      </c>
      <c r="AF842" s="16">
        <v>0.25</v>
      </c>
      <c r="AG842" s="16">
        <v>0.35</v>
      </c>
      <c r="AH842" s="16">
        <v>0</v>
      </c>
      <c r="AI842" s="16"/>
      <c r="AJ842" s="16">
        <v>0.164179104477612</v>
      </c>
      <c r="AK842" s="16">
        <v>0.21333333333333299</v>
      </c>
      <c r="AL842" s="16">
        <v>0.29885057471264398</v>
      </c>
      <c r="AM842" s="16">
        <v>0.26595744680851102</v>
      </c>
      <c r="AN842" s="16">
        <v>0.37037037037037002</v>
      </c>
      <c r="AO842" s="16"/>
      <c r="AP842" s="16">
        <v>0.22928176795580099</v>
      </c>
      <c r="AQ842" s="16">
        <v>0.34399999999999997</v>
      </c>
      <c r="AR842" s="16">
        <v>0.52380952380952395</v>
      </c>
      <c r="AS842" s="16"/>
      <c r="AT842" s="16">
        <v>0.29545454545454503</v>
      </c>
      <c r="AU842" s="16">
        <v>0.263665594855305</v>
      </c>
      <c r="AV842" s="16">
        <v>0.31111111111111101</v>
      </c>
      <c r="AW842" s="16">
        <v>0.1</v>
      </c>
      <c r="AX842" s="16"/>
      <c r="AY842" s="16">
        <v>0.32432432432432401</v>
      </c>
      <c r="AZ842" s="16">
        <v>0.26539278131634803</v>
      </c>
      <c r="BA842" s="16"/>
      <c r="BB842" s="16">
        <v>0.30555555555555602</v>
      </c>
      <c r="BC842" s="16">
        <v>0.32142857142857101</v>
      </c>
      <c r="BD842" s="16">
        <v>0.25545171339563899</v>
      </c>
      <c r="BE842" s="16">
        <v>0.25373134328358199</v>
      </c>
      <c r="BF842" s="16"/>
      <c r="BG842" s="16">
        <v>0.33870967741935498</v>
      </c>
      <c r="BH842" s="16">
        <v>0.28979591836734703</v>
      </c>
      <c r="BI842" s="16">
        <v>0.222972972972973</v>
      </c>
      <c r="BJ842" s="16">
        <v>0.26086956521739102</v>
      </c>
      <c r="BK842" s="16">
        <v>0.22222222222222199</v>
      </c>
      <c r="BL842" s="16">
        <v>0</v>
      </c>
    </row>
    <row r="843" spans="2:64" x14ac:dyDescent="0.35">
      <c r="B843" t="s">
        <v>438</v>
      </c>
      <c r="C843" s="16">
        <v>0.22834645669291301</v>
      </c>
      <c r="D843" s="16">
        <v>0.27586206896551702</v>
      </c>
      <c r="E843" s="16">
        <v>0.171875</v>
      </c>
      <c r="F843" s="16">
        <v>0.26595744680851102</v>
      </c>
      <c r="G843" s="16">
        <v>0.245398773006135</v>
      </c>
      <c r="H843" s="16">
        <v>0.20253164556962</v>
      </c>
      <c r="I843" s="16"/>
      <c r="J843" s="16">
        <v>0.23426573426573399</v>
      </c>
      <c r="K843" s="16">
        <v>0.22171945701357501</v>
      </c>
      <c r="L843" s="16"/>
      <c r="M843" s="16">
        <v>0.24342105263157901</v>
      </c>
      <c r="N843" s="16">
        <v>0.19</v>
      </c>
      <c r="O843" s="16">
        <v>0.25</v>
      </c>
      <c r="P843" s="16">
        <v>0.2</v>
      </c>
      <c r="Q843" s="16"/>
      <c r="R843" s="16">
        <v>0.23599999999999999</v>
      </c>
      <c r="S843" s="16">
        <v>0.22222222222222199</v>
      </c>
      <c r="T843" s="16">
        <v>0.21568627450980399</v>
      </c>
      <c r="U843" s="16">
        <v>0.25</v>
      </c>
      <c r="V843" s="16"/>
      <c r="W843" s="16">
        <v>0.22972972972972999</v>
      </c>
      <c r="X843" s="16">
        <v>0.34020618556700999</v>
      </c>
      <c r="Y843" s="16">
        <v>0.115384615384615</v>
      </c>
      <c r="Z843" s="16">
        <v>0.217391304347826</v>
      </c>
      <c r="AA843" s="16">
        <v>0.18918918918918901</v>
      </c>
      <c r="AB843" s="16">
        <v>0.24489795918367299</v>
      </c>
      <c r="AC843" s="16">
        <v>0.183673469387755</v>
      </c>
      <c r="AD843" s="16">
        <v>0.22222222222222199</v>
      </c>
      <c r="AE843" s="16">
        <v>0.22857142857142901</v>
      </c>
      <c r="AF843" s="16">
        <v>0.14285714285714299</v>
      </c>
      <c r="AG843" s="16">
        <v>0.25</v>
      </c>
      <c r="AH843" s="16">
        <v>0.33333333333333298</v>
      </c>
      <c r="AI843" s="16"/>
      <c r="AJ843" s="16">
        <v>0.14925373134328401</v>
      </c>
      <c r="AK843" s="16">
        <v>0.146666666666667</v>
      </c>
      <c r="AL843" s="16">
        <v>0.229885057471264</v>
      </c>
      <c r="AM843" s="16">
        <v>0.24468085106383</v>
      </c>
      <c r="AN843" s="16">
        <v>0.407407407407407</v>
      </c>
      <c r="AO843" s="16"/>
      <c r="AP843" s="16">
        <v>0.212707182320442</v>
      </c>
      <c r="AQ843" s="16">
        <v>0.26400000000000001</v>
      </c>
      <c r="AR843" s="16">
        <v>0.28571428571428598</v>
      </c>
      <c r="AS843" s="16"/>
      <c r="AT843" s="16">
        <v>0.25</v>
      </c>
      <c r="AU843" s="16">
        <v>0.23151125401929301</v>
      </c>
      <c r="AV843" s="16">
        <v>0.17777777777777801</v>
      </c>
      <c r="AW843" s="16">
        <v>0.15</v>
      </c>
      <c r="AX843" s="16"/>
      <c r="AY843" s="16">
        <v>0.21621621621621601</v>
      </c>
      <c r="AZ843" s="16">
        <v>0.22929936305732501</v>
      </c>
      <c r="BA843" s="16"/>
      <c r="BB843" s="16">
        <v>0.33333333333333298</v>
      </c>
      <c r="BC843" s="16">
        <v>0.25</v>
      </c>
      <c r="BD843" s="16">
        <v>0.208722741433022</v>
      </c>
      <c r="BE843" s="16">
        <v>0.238805970149254</v>
      </c>
      <c r="BF843" s="16"/>
      <c r="BG843" s="16">
        <v>0.241935483870968</v>
      </c>
      <c r="BH843" s="16">
        <v>0.261224489795918</v>
      </c>
      <c r="BI843" s="16">
        <v>0.20270270270270299</v>
      </c>
      <c r="BJ843" s="16">
        <v>8.6956521739130405E-2</v>
      </c>
      <c r="BK843" s="16">
        <v>0.18518518518518501</v>
      </c>
      <c r="BL843" s="16">
        <v>0</v>
      </c>
    </row>
    <row r="844" spans="2:64" x14ac:dyDescent="0.35">
      <c r="B844" t="s">
        <v>439</v>
      </c>
      <c r="C844" s="16">
        <v>0.175196850393701</v>
      </c>
      <c r="D844" s="16">
        <v>0.10344827586206901</v>
      </c>
      <c r="E844" s="16">
        <v>0.125</v>
      </c>
      <c r="F844" s="16">
        <v>0.14893617021276601</v>
      </c>
      <c r="G844" s="16">
        <v>0.17791411042944799</v>
      </c>
      <c r="H844" s="16">
        <v>0.221518987341772</v>
      </c>
      <c r="I844" s="16"/>
      <c r="J844" s="16">
        <v>0.16433566433566399</v>
      </c>
      <c r="K844" s="16">
        <v>0.19004524886877799</v>
      </c>
      <c r="L844" s="16"/>
      <c r="M844" s="16">
        <v>0.157894736842105</v>
      </c>
      <c r="N844" s="16">
        <v>0.16</v>
      </c>
      <c r="O844" s="16">
        <v>0.21666666666666701</v>
      </c>
      <c r="P844" s="16">
        <v>0.27500000000000002</v>
      </c>
      <c r="Q844" s="16"/>
      <c r="R844" s="16">
        <v>0.13600000000000001</v>
      </c>
      <c r="S844" s="16">
        <v>0.172839506172839</v>
      </c>
      <c r="T844" s="16">
        <v>0.21568627450980399</v>
      </c>
      <c r="U844" s="16">
        <v>0.33333333333333298</v>
      </c>
      <c r="V844" s="16"/>
      <c r="W844" s="16">
        <v>0.121621621621622</v>
      </c>
      <c r="X844" s="16">
        <v>0.17525773195876301</v>
      </c>
      <c r="Y844" s="16">
        <v>0.230769230769231</v>
      </c>
      <c r="Z844" s="16">
        <v>0.173913043478261</v>
      </c>
      <c r="AA844" s="16">
        <v>0.18918918918918901</v>
      </c>
      <c r="AB844" s="16">
        <v>0.20408163265306101</v>
      </c>
      <c r="AC844" s="16">
        <v>0.16326530612244899</v>
      </c>
      <c r="AD844" s="16">
        <v>0.11111111111111099</v>
      </c>
      <c r="AE844" s="16">
        <v>0.114285714285714</v>
      </c>
      <c r="AF844" s="16">
        <v>0.42857142857142899</v>
      </c>
      <c r="AG844" s="16">
        <v>0</v>
      </c>
      <c r="AH844" s="16">
        <v>0</v>
      </c>
      <c r="AI844" s="16"/>
      <c r="AJ844" s="16">
        <v>0.28358208955223901</v>
      </c>
      <c r="AK844" s="16">
        <v>0.21333333333333299</v>
      </c>
      <c r="AL844" s="16">
        <v>0.13218390804597699</v>
      </c>
      <c r="AM844" s="16">
        <v>0.159574468085106</v>
      </c>
      <c r="AN844" s="16">
        <v>0.18518518518518501</v>
      </c>
      <c r="AO844" s="16"/>
      <c r="AP844" s="16">
        <v>0.187845303867403</v>
      </c>
      <c r="AQ844" s="16">
        <v>0.152</v>
      </c>
      <c r="AR844" s="16">
        <v>9.5238095238095205E-2</v>
      </c>
      <c r="AS844" s="16"/>
      <c r="AT844" s="16">
        <v>0.14393939393939401</v>
      </c>
      <c r="AU844" s="16">
        <v>0.19292604501607699</v>
      </c>
      <c r="AV844" s="16">
        <v>8.8888888888888906E-2</v>
      </c>
      <c r="AW844" s="16">
        <v>0.3</v>
      </c>
      <c r="AX844" s="16"/>
      <c r="AY844" s="16">
        <v>0.18918918918918901</v>
      </c>
      <c r="AZ844" s="16">
        <v>0.17409766454352399</v>
      </c>
      <c r="BA844" s="16"/>
      <c r="BB844" s="16">
        <v>0.13888888888888901</v>
      </c>
      <c r="BC844" s="16">
        <v>0.25</v>
      </c>
      <c r="BD844" s="16">
        <v>0.161993769470405</v>
      </c>
      <c r="BE844" s="16">
        <v>0.164179104477612</v>
      </c>
      <c r="BF844" s="16"/>
      <c r="BG844" s="16">
        <v>0.16129032258064499</v>
      </c>
      <c r="BH844" s="16">
        <v>0.14693877551020401</v>
      </c>
      <c r="BI844" s="16">
        <v>0.195945945945946</v>
      </c>
      <c r="BJ844" s="16">
        <v>0.173913043478261</v>
      </c>
      <c r="BK844" s="16">
        <v>0.33333333333333298</v>
      </c>
      <c r="BL844" s="16">
        <v>0.33333333333333298</v>
      </c>
    </row>
    <row r="845" spans="2:64" x14ac:dyDescent="0.35">
      <c r="B845" t="s">
        <v>440</v>
      </c>
      <c r="C845" s="16">
        <v>0.17322834645669299</v>
      </c>
      <c r="D845" s="16">
        <v>0.13793103448275901</v>
      </c>
      <c r="E845" s="16">
        <v>0.234375</v>
      </c>
      <c r="F845" s="16">
        <v>0.180851063829787</v>
      </c>
      <c r="G845" s="16">
        <v>0.184049079754601</v>
      </c>
      <c r="H845" s="16">
        <v>0.139240506329114</v>
      </c>
      <c r="I845" s="16"/>
      <c r="J845" s="16">
        <v>0.160839160839161</v>
      </c>
      <c r="K845" s="16">
        <v>0.19004524886877799</v>
      </c>
      <c r="L845" s="16"/>
      <c r="M845" s="16">
        <v>0.18421052631578899</v>
      </c>
      <c r="N845" s="16">
        <v>0.18</v>
      </c>
      <c r="O845" s="16">
        <v>0.116666666666667</v>
      </c>
      <c r="P845" s="16">
        <v>0.15</v>
      </c>
      <c r="Q845" s="16"/>
      <c r="R845" s="16">
        <v>0.20399999999999999</v>
      </c>
      <c r="S845" s="16">
        <v>0.16049382716049401</v>
      </c>
      <c r="T845" s="16">
        <v>0.13725490196078399</v>
      </c>
      <c r="U845" s="16">
        <v>0.125</v>
      </c>
      <c r="V845" s="16"/>
      <c r="W845" s="16">
        <v>0.18918918918918901</v>
      </c>
      <c r="X845" s="16">
        <v>0.11340206185567001</v>
      </c>
      <c r="Y845" s="16">
        <v>0.15384615384615399</v>
      </c>
      <c r="Z845" s="16">
        <v>0.23913043478260901</v>
      </c>
      <c r="AA845" s="16">
        <v>0.18918918918918901</v>
      </c>
      <c r="AB845" s="16">
        <v>0.122448979591837</v>
      </c>
      <c r="AC845" s="16">
        <v>0.28571428571428598</v>
      </c>
      <c r="AD845" s="16">
        <v>5.5555555555555601E-2</v>
      </c>
      <c r="AE845" s="16">
        <v>0.22857142857142901</v>
      </c>
      <c r="AF845" s="16">
        <v>0.107142857142857</v>
      </c>
      <c r="AG845" s="16">
        <v>0.25</v>
      </c>
      <c r="AH845" s="16">
        <v>0</v>
      </c>
      <c r="AI845" s="16"/>
      <c r="AJ845" s="16">
        <v>0.134328358208955</v>
      </c>
      <c r="AK845" s="16">
        <v>9.3333333333333296E-2</v>
      </c>
      <c r="AL845" s="16">
        <v>0.18965517241379301</v>
      </c>
      <c r="AM845" s="16">
        <v>0.22340425531914901</v>
      </c>
      <c r="AN845" s="16">
        <v>0.22222222222222199</v>
      </c>
      <c r="AO845" s="16"/>
      <c r="AP845" s="16">
        <v>0.15193370165745901</v>
      </c>
      <c r="AQ845" s="16">
        <v>0.224</v>
      </c>
      <c r="AR845" s="16">
        <v>0.238095238095238</v>
      </c>
      <c r="AS845" s="16"/>
      <c r="AT845" s="16">
        <v>0.13636363636363599</v>
      </c>
      <c r="AU845" s="16">
        <v>0.18327974276527301</v>
      </c>
      <c r="AV845" s="16">
        <v>0.22222222222222199</v>
      </c>
      <c r="AW845" s="16">
        <v>0.15</v>
      </c>
      <c r="AX845" s="16"/>
      <c r="AY845" s="16">
        <v>8.1081081081081099E-2</v>
      </c>
      <c r="AZ845" s="16">
        <v>0.18046709129511701</v>
      </c>
      <c r="BA845" s="16"/>
      <c r="BB845" s="16">
        <v>0.30555555555555602</v>
      </c>
      <c r="BC845" s="16">
        <v>0.16666666666666699</v>
      </c>
      <c r="BD845" s="16">
        <v>0.14953271028037399</v>
      </c>
      <c r="BE845" s="16">
        <v>0.22388059701492499</v>
      </c>
      <c r="BF845" s="16"/>
      <c r="BG845" s="16">
        <v>0.16129032258064499</v>
      </c>
      <c r="BH845" s="16">
        <v>0.22040816326530599</v>
      </c>
      <c r="BI845" s="16">
        <v>0.141891891891892</v>
      </c>
      <c r="BJ845" s="16">
        <v>0</v>
      </c>
      <c r="BK845" s="16">
        <v>0.11111111111111099</v>
      </c>
      <c r="BL845" s="16">
        <v>0</v>
      </c>
    </row>
    <row r="846" spans="2:64" x14ac:dyDescent="0.35">
      <c r="B846" t="s">
        <v>441</v>
      </c>
      <c r="C846" s="16">
        <v>0.15354330708661401</v>
      </c>
      <c r="D846" s="16">
        <v>0.34482758620689702</v>
      </c>
      <c r="E846" s="16">
        <v>0.234375</v>
      </c>
      <c r="F846" s="16">
        <v>0.20212765957446799</v>
      </c>
      <c r="G846" s="16">
        <v>0.14110429447852799</v>
      </c>
      <c r="H846" s="16">
        <v>6.9620253164557E-2</v>
      </c>
      <c r="I846" s="16"/>
      <c r="J846" s="16">
        <v>0.178321678321678</v>
      </c>
      <c r="K846" s="16">
        <v>0.122171945701357</v>
      </c>
      <c r="L846" s="16"/>
      <c r="M846" s="16">
        <v>0.17105263157894701</v>
      </c>
      <c r="N846" s="16">
        <v>0.13</v>
      </c>
      <c r="O846" s="16">
        <v>0.116666666666667</v>
      </c>
      <c r="P846" s="16">
        <v>0.15</v>
      </c>
      <c r="Q846" s="16"/>
      <c r="R846" s="16">
        <v>0.22</v>
      </c>
      <c r="S846" s="16">
        <v>0.13580246913580199</v>
      </c>
      <c r="T846" s="16">
        <v>5.22875816993464E-2</v>
      </c>
      <c r="U846" s="16">
        <v>0.16666666666666699</v>
      </c>
      <c r="V846" s="16"/>
      <c r="W846" s="16">
        <v>0.20270270270270299</v>
      </c>
      <c r="X846" s="16">
        <v>0.10309278350515499</v>
      </c>
      <c r="Y846" s="16">
        <v>3.8461538461538498E-2</v>
      </c>
      <c r="Z846" s="16">
        <v>0.15217391304347799</v>
      </c>
      <c r="AA846" s="16">
        <v>0.108108108108108</v>
      </c>
      <c r="AB846" s="16">
        <v>0.20408163265306101</v>
      </c>
      <c r="AC846" s="16">
        <v>0.183673469387755</v>
      </c>
      <c r="AD846" s="16">
        <v>5.5555555555555601E-2</v>
      </c>
      <c r="AE846" s="16">
        <v>0.28571428571428598</v>
      </c>
      <c r="AF846" s="16">
        <v>7.1428571428571397E-2</v>
      </c>
      <c r="AG846" s="16">
        <v>0.35</v>
      </c>
      <c r="AH846" s="16">
        <v>0.33333333333333298</v>
      </c>
      <c r="AI846" s="16"/>
      <c r="AJ846" s="16">
        <v>7.4626865671641798E-2</v>
      </c>
      <c r="AK846" s="16">
        <v>0.12</v>
      </c>
      <c r="AL846" s="16">
        <v>0.15517241379310301</v>
      </c>
      <c r="AM846" s="16">
        <v>0.170212765957447</v>
      </c>
      <c r="AN846" s="16">
        <v>0.407407407407407</v>
      </c>
      <c r="AO846" s="16"/>
      <c r="AP846" s="16">
        <v>0.13535911602209899</v>
      </c>
      <c r="AQ846" s="16">
        <v>0.2</v>
      </c>
      <c r="AR846" s="16">
        <v>0.19047619047618999</v>
      </c>
      <c r="AS846" s="16"/>
      <c r="AT846" s="16">
        <v>0.16666666666666699</v>
      </c>
      <c r="AU846" s="16">
        <v>0.14469453376205799</v>
      </c>
      <c r="AV846" s="16">
        <v>0.2</v>
      </c>
      <c r="AW846" s="16">
        <v>0.1</v>
      </c>
      <c r="AX846" s="16"/>
      <c r="AY846" s="16">
        <v>0.108108108108108</v>
      </c>
      <c r="AZ846" s="16">
        <v>0.15711252653927801</v>
      </c>
      <c r="BA846" s="16"/>
      <c r="BB846" s="16">
        <v>0.22222222222222199</v>
      </c>
      <c r="BC846" s="16">
        <v>0.15476190476190499</v>
      </c>
      <c r="BD846" s="16">
        <v>0.146417445482866</v>
      </c>
      <c r="BE846" s="16">
        <v>0.14925373134328401</v>
      </c>
      <c r="BF846" s="16"/>
      <c r="BG846" s="16">
        <v>0.19354838709677399</v>
      </c>
      <c r="BH846" s="16">
        <v>0.12653061224489801</v>
      </c>
      <c r="BI846" s="16">
        <v>0.18918918918918901</v>
      </c>
      <c r="BJ846" s="16">
        <v>0.13043478260869601</v>
      </c>
      <c r="BK846" s="16">
        <v>0.148148148148148</v>
      </c>
      <c r="BL846" s="16">
        <v>0</v>
      </c>
    </row>
    <row r="847" spans="2:64" x14ac:dyDescent="0.35">
      <c r="B847" t="s">
        <v>442</v>
      </c>
      <c r="C847" s="16">
        <v>0.122047244094488</v>
      </c>
      <c r="D847" s="16">
        <v>0.17241379310344801</v>
      </c>
      <c r="E847" s="16">
        <v>6.25E-2</v>
      </c>
      <c r="F847" s="16">
        <v>0.159574468085106</v>
      </c>
      <c r="G847" s="16">
        <v>0.128834355828221</v>
      </c>
      <c r="H847" s="16">
        <v>0.107594936708861</v>
      </c>
      <c r="I847" s="16"/>
      <c r="J847" s="16">
        <v>0.12937062937062899</v>
      </c>
      <c r="K847" s="16">
        <v>0.113122171945701</v>
      </c>
      <c r="L847" s="16"/>
      <c r="M847" s="16">
        <v>0.118421052631579</v>
      </c>
      <c r="N847" s="16">
        <v>0.14000000000000001</v>
      </c>
      <c r="O847" s="16">
        <v>0.15</v>
      </c>
      <c r="P847" s="16">
        <v>7.4999999999999997E-2</v>
      </c>
      <c r="Q847" s="16"/>
      <c r="R847" s="16">
        <v>0.14000000000000001</v>
      </c>
      <c r="S847" s="16">
        <v>0.148148148148148</v>
      </c>
      <c r="T847" s="16">
        <v>9.8039215686274495E-2</v>
      </c>
      <c r="U847" s="16">
        <v>0</v>
      </c>
      <c r="V847" s="16"/>
      <c r="W847" s="16">
        <v>0.121621621621622</v>
      </c>
      <c r="X847" s="16">
        <v>0.15463917525773199</v>
      </c>
      <c r="Y847" s="16">
        <v>5.7692307692307702E-2</v>
      </c>
      <c r="Z847" s="16">
        <v>0.15217391304347799</v>
      </c>
      <c r="AA847" s="16">
        <v>8.1081081081081099E-2</v>
      </c>
      <c r="AB847" s="16">
        <v>0.16326530612244899</v>
      </c>
      <c r="AC847" s="16">
        <v>0.14285714285714299</v>
      </c>
      <c r="AD847" s="16">
        <v>0</v>
      </c>
      <c r="AE847" s="16">
        <v>0.2</v>
      </c>
      <c r="AF847" s="16">
        <v>7.1428571428571397E-2</v>
      </c>
      <c r="AG847" s="16">
        <v>0</v>
      </c>
      <c r="AH847" s="16">
        <v>0.33333333333333298</v>
      </c>
      <c r="AI847" s="16"/>
      <c r="AJ847" s="16">
        <v>8.9552238805970102E-2</v>
      </c>
      <c r="AK847" s="16">
        <v>0.10666666666666701</v>
      </c>
      <c r="AL847" s="16">
        <v>9.1954022988505704E-2</v>
      </c>
      <c r="AM847" s="16">
        <v>0.117021276595745</v>
      </c>
      <c r="AN847" s="16">
        <v>0.22222222222222199</v>
      </c>
      <c r="AO847" s="16"/>
      <c r="AP847" s="16">
        <v>0.113259668508287</v>
      </c>
      <c r="AQ847" s="16">
        <v>0.112</v>
      </c>
      <c r="AR847" s="16">
        <v>0.33333333333333298</v>
      </c>
      <c r="AS847" s="16"/>
      <c r="AT847" s="16">
        <v>0.16666666666666699</v>
      </c>
      <c r="AU847" s="16">
        <v>0.102893890675241</v>
      </c>
      <c r="AV847" s="16">
        <v>0.155555555555556</v>
      </c>
      <c r="AW847" s="16">
        <v>0.05</v>
      </c>
      <c r="AX847" s="16"/>
      <c r="AY847" s="16">
        <v>0.108108108108108</v>
      </c>
      <c r="AZ847" s="16">
        <v>0.12314225053078599</v>
      </c>
      <c r="BA847" s="16"/>
      <c r="BB847" s="16">
        <v>0.13888888888888901</v>
      </c>
      <c r="BC847" s="16">
        <v>0.107142857142857</v>
      </c>
      <c r="BD847" s="16">
        <v>0.124610591900312</v>
      </c>
      <c r="BE847" s="16">
        <v>0.119402985074627</v>
      </c>
      <c r="BF847" s="16"/>
      <c r="BG847" s="16">
        <v>0.17741935483870999</v>
      </c>
      <c r="BH847" s="16">
        <v>0.130612244897959</v>
      </c>
      <c r="BI847" s="16">
        <v>0.101351351351351</v>
      </c>
      <c r="BJ847" s="16">
        <v>0.173913043478261</v>
      </c>
      <c r="BK847" s="16">
        <v>0</v>
      </c>
      <c r="BL847" s="16">
        <v>0</v>
      </c>
    </row>
    <row r="848" spans="2:64" x14ac:dyDescent="0.35">
      <c r="B848" t="s">
        <v>443</v>
      </c>
      <c r="C848" s="16">
        <v>0.11220472440944899</v>
      </c>
      <c r="D848" s="16">
        <v>0.27586206896551702</v>
      </c>
      <c r="E848" s="16">
        <v>0.140625</v>
      </c>
      <c r="F848" s="16">
        <v>0.117021276595745</v>
      </c>
      <c r="G848" s="16">
        <v>7.9754601226993904E-2</v>
      </c>
      <c r="H848" s="16">
        <v>0.10126582278481</v>
      </c>
      <c r="I848" s="16"/>
      <c r="J848" s="16">
        <v>0.11888111888111901</v>
      </c>
      <c r="K848" s="16">
        <v>9.9547511312217202E-2</v>
      </c>
      <c r="L848" s="16"/>
      <c r="M848" s="16">
        <v>0.14144736842105299</v>
      </c>
      <c r="N848" s="16">
        <v>7.0000000000000007E-2</v>
      </c>
      <c r="O848" s="16">
        <v>8.3333333333333301E-2</v>
      </c>
      <c r="P848" s="16">
        <v>0.05</v>
      </c>
      <c r="Q848" s="16"/>
      <c r="R848" s="16">
        <v>0.13600000000000001</v>
      </c>
      <c r="S848" s="16">
        <v>9.8765432098765399E-2</v>
      </c>
      <c r="T848" s="16">
        <v>9.8039215686274495E-2</v>
      </c>
      <c r="U848" s="16">
        <v>0</v>
      </c>
      <c r="V848" s="16"/>
      <c r="W848" s="16">
        <v>8.1081081081081099E-2</v>
      </c>
      <c r="X848" s="16">
        <v>0.11340206185567001</v>
      </c>
      <c r="Y848" s="16">
        <v>7.69230769230769E-2</v>
      </c>
      <c r="Z848" s="16">
        <v>8.6956521739130405E-2</v>
      </c>
      <c r="AA848" s="16">
        <v>8.1081081081081099E-2</v>
      </c>
      <c r="AB848" s="16">
        <v>0.14285714285714299</v>
      </c>
      <c r="AC848" s="16">
        <v>0.122448979591837</v>
      </c>
      <c r="AD848" s="16">
        <v>0</v>
      </c>
      <c r="AE848" s="16">
        <v>0.22857142857142901</v>
      </c>
      <c r="AF848" s="16">
        <v>3.5714285714285698E-2</v>
      </c>
      <c r="AG848" s="16">
        <v>0.3</v>
      </c>
      <c r="AH848" s="16">
        <v>0.33333333333333298</v>
      </c>
      <c r="AI848" s="16"/>
      <c r="AJ848" s="16">
        <v>7.4626865671641798E-2</v>
      </c>
      <c r="AK848" s="16">
        <v>0.08</v>
      </c>
      <c r="AL848" s="16">
        <v>0.13793103448275901</v>
      </c>
      <c r="AM848" s="16">
        <v>0.12765957446808501</v>
      </c>
      <c r="AN848" s="16">
        <v>0.11111111111111099</v>
      </c>
      <c r="AO848" s="16"/>
      <c r="AP848" s="16">
        <v>0.121546961325967</v>
      </c>
      <c r="AQ848" s="16">
        <v>0.104</v>
      </c>
      <c r="AR848" s="16">
        <v>0</v>
      </c>
      <c r="AS848" s="16"/>
      <c r="AT848" s="16">
        <v>9.0909090909090898E-2</v>
      </c>
      <c r="AU848" s="16">
        <v>0.102893890675241</v>
      </c>
      <c r="AV848" s="16">
        <v>0.28888888888888897</v>
      </c>
      <c r="AW848" s="16">
        <v>0</v>
      </c>
      <c r="AX848" s="16"/>
      <c r="AY848" s="16">
        <v>0.135135135135135</v>
      </c>
      <c r="AZ848" s="16">
        <v>0.11040339702760101</v>
      </c>
      <c r="BA848" s="16"/>
      <c r="BB848" s="16">
        <v>0.13888888888888901</v>
      </c>
      <c r="BC848" s="16">
        <v>0.119047619047619</v>
      </c>
      <c r="BD848" s="16">
        <v>9.6573208722741402E-2</v>
      </c>
      <c r="BE848" s="16">
        <v>0.164179104477612</v>
      </c>
      <c r="BF848" s="16"/>
      <c r="BG848" s="16">
        <v>8.0645161290322606E-2</v>
      </c>
      <c r="BH848" s="16">
        <v>0.15102040816326501</v>
      </c>
      <c r="BI848" s="16">
        <v>7.4324324324324301E-2</v>
      </c>
      <c r="BJ848" s="16">
        <v>4.3478260869565202E-2</v>
      </c>
      <c r="BK848" s="16">
        <v>7.4074074074074098E-2</v>
      </c>
      <c r="BL848" s="16">
        <v>0.33333333333333298</v>
      </c>
    </row>
    <row r="849" spans="2:64" x14ac:dyDescent="0.35">
      <c r="B849" t="s">
        <v>444</v>
      </c>
      <c r="C849" s="16">
        <v>0.10629921259842499</v>
      </c>
      <c r="D849" s="16">
        <v>0.10344827586206901</v>
      </c>
      <c r="E849" s="16">
        <v>0.203125</v>
      </c>
      <c r="F849" s="16">
        <v>0.12765957446808501</v>
      </c>
      <c r="G849" s="16">
        <v>7.9754601226993904E-2</v>
      </c>
      <c r="H849" s="16">
        <v>8.2278481012658194E-2</v>
      </c>
      <c r="I849" s="16"/>
      <c r="J849" s="16">
        <v>0.111888111888112</v>
      </c>
      <c r="K849" s="16">
        <v>9.9547511312217202E-2</v>
      </c>
      <c r="L849" s="16"/>
      <c r="M849" s="16">
        <v>0.12171052631578901</v>
      </c>
      <c r="N849" s="16">
        <v>0.1</v>
      </c>
      <c r="O849" s="16">
        <v>0.05</v>
      </c>
      <c r="P849" s="16">
        <v>0.1</v>
      </c>
      <c r="Q849" s="16"/>
      <c r="R849" s="16">
        <v>0.13600000000000001</v>
      </c>
      <c r="S849" s="16">
        <v>9.8765432098765399E-2</v>
      </c>
      <c r="T849" s="16">
        <v>7.1895424836601302E-2</v>
      </c>
      <c r="U849" s="16">
        <v>4.1666666666666699E-2</v>
      </c>
      <c r="V849" s="16"/>
      <c r="W849" s="16">
        <v>0.108108108108108</v>
      </c>
      <c r="X849" s="16">
        <v>8.2474226804123696E-2</v>
      </c>
      <c r="Y849" s="16">
        <v>0.134615384615385</v>
      </c>
      <c r="Z849" s="16">
        <v>2.1739130434782601E-2</v>
      </c>
      <c r="AA849" s="16">
        <v>8.1081081081081099E-2</v>
      </c>
      <c r="AB849" s="16">
        <v>0.14285714285714299</v>
      </c>
      <c r="AC849" s="16">
        <v>0.16326530612244899</v>
      </c>
      <c r="AD849" s="16">
        <v>0</v>
      </c>
      <c r="AE849" s="16">
        <v>0.17142857142857101</v>
      </c>
      <c r="AF849" s="16">
        <v>3.5714285714285698E-2</v>
      </c>
      <c r="AG849" s="16">
        <v>0.2</v>
      </c>
      <c r="AH849" s="16">
        <v>0.33333333333333298</v>
      </c>
      <c r="AI849" s="16"/>
      <c r="AJ849" s="16">
        <v>4.47761194029851E-2</v>
      </c>
      <c r="AK849" s="16">
        <v>6.6666666666666693E-2</v>
      </c>
      <c r="AL849" s="16">
        <v>0.13218390804597699</v>
      </c>
      <c r="AM849" s="16">
        <v>0.13829787234042601</v>
      </c>
      <c r="AN849" s="16">
        <v>0.148148148148148</v>
      </c>
      <c r="AO849" s="16"/>
      <c r="AP849" s="16">
        <v>0.10497237569060799</v>
      </c>
      <c r="AQ849" s="16">
        <v>0.12</v>
      </c>
      <c r="AR849" s="16">
        <v>4.7619047619047603E-2</v>
      </c>
      <c r="AS849" s="16"/>
      <c r="AT849" s="16">
        <v>0.10606060606060599</v>
      </c>
      <c r="AU849" s="16">
        <v>9.0032154340836001E-2</v>
      </c>
      <c r="AV849" s="16">
        <v>0.22222222222222199</v>
      </c>
      <c r="AW849" s="16">
        <v>0.1</v>
      </c>
      <c r="AX849" s="16"/>
      <c r="AY849" s="16">
        <v>0.162162162162162</v>
      </c>
      <c r="AZ849" s="16">
        <v>0.101910828025478</v>
      </c>
      <c r="BA849" s="16"/>
      <c r="BB849" s="16">
        <v>0.25</v>
      </c>
      <c r="BC849" s="16">
        <v>0.13095238095238099</v>
      </c>
      <c r="BD849" s="16">
        <v>8.7227414330218106E-2</v>
      </c>
      <c r="BE849" s="16">
        <v>8.9552238805970102E-2</v>
      </c>
      <c r="BF849" s="16"/>
      <c r="BG849" s="16">
        <v>0.112903225806452</v>
      </c>
      <c r="BH849" s="16">
        <v>0.11020408163265299</v>
      </c>
      <c r="BI849" s="16">
        <v>0.114864864864865</v>
      </c>
      <c r="BJ849" s="16">
        <v>4.3478260869565202E-2</v>
      </c>
      <c r="BK849" s="16">
        <v>7.4074074074074098E-2</v>
      </c>
      <c r="BL849" s="16">
        <v>0</v>
      </c>
    </row>
    <row r="850" spans="2:64" x14ac:dyDescent="0.35">
      <c r="B850" t="s">
        <v>445</v>
      </c>
      <c r="C850" s="16">
        <v>0.102362204724409</v>
      </c>
      <c r="D850" s="16">
        <v>0.20689655172413801</v>
      </c>
      <c r="E850" s="16">
        <v>9.375E-2</v>
      </c>
      <c r="F850" s="16">
        <v>0.10638297872340401</v>
      </c>
      <c r="G850" s="16">
        <v>0.104294478527607</v>
      </c>
      <c r="H850" s="16">
        <v>8.2278481012658194E-2</v>
      </c>
      <c r="I850" s="16"/>
      <c r="J850" s="16">
        <v>0.11888111888111901</v>
      </c>
      <c r="K850" s="16">
        <v>8.1447963800904993E-2</v>
      </c>
      <c r="L850" s="16"/>
      <c r="M850" s="16">
        <v>0.12171052631578901</v>
      </c>
      <c r="N850" s="16">
        <v>7.0000000000000007E-2</v>
      </c>
      <c r="O850" s="16">
        <v>6.6666666666666693E-2</v>
      </c>
      <c r="P850" s="16">
        <v>7.4999999999999997E-2</v>
      </c>
      <c r="Q850" s="16"/>
      <c r="R850" s="16">
        <v>0.13200000000000001</v>
      </c>
      <c r="S850" s="16">
        <v>4.9382716049382699E-2</v>
      </c>
      <c r="T850" s="16">
        <v>8.4967320261437898E-2</v>
      </c>
      <c r="U850" s="16">
        <v>8.3333333333333301E-2</v>
      </c>
      <c r="V850" s="16"/>
      <c r="W850" s="16">
        <v>0.121621621621622</v>
      </c>
      <c r="X850" s="16">
        <v>0.123711340206186</v>
      </c>
      <c r="Y850" s="16">
        <v>5.7692307692307702E-2</v>
      </c>
      <c r="Z850" s="16">
        <v>2.1739130434782601E-2</v>
      </c>
      <c r="AA850" s="16">
        <v>0.108108108108108</v>
      </c>
      <c r="AB850" s="16">
        <v>4.08163265306122E-2</v>
      </c>
      <c r="AC850" s="16">
        <v>0.14285714285714299</v>
      </c>
      <c r="AD850" s="16">
        <v>0</v>
      </c>
      <c r="AE850" s="16">
        <v>0.17142857142857101</v>
      </c>
      <c r="AF850" s="16">
        <v>7.1428571428571397E-2</v>
      </c>
      <c r="AG850" s="16">
        <v>0.25</v>
      </c>
      <c r="AH850" s="16">
        <v>0.33333333333333298</v>
      </c>
      <c r="AI850" s="16"/>
      <c r="AJ850" s="16">
        <v>7.4626865671641798E-2</v>
      </c>
      <c r="AK850" s="16">
        <v>6.6666666666666693E-2</v>
      </c>
      <c r="AL850" s="16">
        <v>0.14367816091954</v>
      </c>
      <c r="AM850" s="16">
        <v>7.4468085106383003E-2</v>
      </c>
      <c r="AN850" s="16">
        <v>0.11111111111111099</v>
      </c>
      <c r="AO850" s="16"/>
      <c r="AP850" s="16">
        <v>0.10497237569060799</v>
      </c>
      <c r="AQ850" s="16">
        <v>9.6000000000000002E-2</v>
      </c>
      <c r="AR850" s="16">
        <v>9.5238095238095205E-2</v>
      </c>
      <c r="AS850" s="16"/>
      <c r="AT850" s="16">
        <v>0.10606060606060599</v>
      </c>
      <c r="AU850" s="16">
        <v>9.0032154340836001E-2</v>
      </c>
      <c r="AV850" s="16">
        <v>0.2</v>
      </c>
      <c r="AW850" s="16">
        <v>0.05</v>
      </c>
      <c r="AX850" s="16"/>
      <c r="AY850" s="16">
        <v>0.108108108108108</v>
      </c>
      <c r="AZ850" s="16">
        <v>0.101910828025478</v>
      </c>
      <c r="BA850" s="16"/>
      <c r="BB850" s="16">
        <v>0.194444444444444</v>
      </c>
      <c r="BC850" s="16">
        <v>0.107142857142857</v>
      </c>
      <c r="BD850" s="16">
        <v>9.6573208722741402E-2</v>
      </c>
      <c r="BE850" s="16">
        <v>7.4626865671641798E-2</v>
      </c>
      <c r="BF850" s="16"/>
      <c r="BG850" s="16">
        <v>0.16129032258064499</v>
      </c>
      <c r="BH850" s="16">
        <v>0.122448979591837</v>
      </c>
      <c r="BI850" s="16">
        <v>8.1081081081081099E-2</v>
      </c>
      <c r="BJ850" s="16">
        <v>0</v>
      </c>
      <c r="BK850" s="16">
        <v>0</v>
      </c>
      <c r="BL850" s="16">
        <v>0</v>
      </c>
    </row>
    <row r="851" spans="2:64" x14ac:dyDescent="0.35">
      <c r="B851" t="s">
        <v>159</v>
      </c>
      <c r="C851" s="16">
        <v>7.2834645669291306E-2</v>
      </c>
      <c r="D851" s="16">
        <v>0</v>
      </c>
      <c r="E851" s="16">
        <v>9.375E-2</v>
      </c>
      <c r="F851" s="16">
        <v>9.5744680851063801E-2</v>
      </c>
      <c r="G851" s="16">
        <v>7.3619631901840496E-2</v>
      </c>
      <c r="H851" s="16">
        <v>6.3291139240506306E-2</v>
      </c>
      <c r="I851" s="16"/>
      <c r="J851" s="16">
        <v>6.6433566433566404E-2</v>
      </c>
      <c r="K851" s="16">
        <v>8.1447963800904993E-2</v>
      </c>
      <c r="L851" s="16"/>
      <c r="M851" s="16">
        <v>5.5921052631578899E-2</v>
      </c>
      <c r="N851" s="16">
        <v>0.14000000000000001</v>
      </c>
      <c r="O851" s="16">
        <v>6.6666666666666693E-2</v>
      </c>
      <c r="P851" s="16">
        <v>0.05</v>
      </c>
      <c r="Q851" s="16"/>
      <c r="R851" s="16">
        <v>7.1999999999999995E-2</v>
      </c>
      <c r="S851" s="16">
        <v>8.6419753086419707E-2</v>
      </c>
      <c r="T851" s="16">
        <v>7.8431372549019607E-2</v>
      </c>
      <c r="U851" s="16">
        <v>0</v>
      </c>
      <c r="V851" s="16"/>
      <c r="W851" s="16">
        <v>9.45945945945946E-2</v>
      </c>
      <c r="X851" s="16">
        <v>5.1546391752577303E-2</v>
      </c>
      <c r="Y851" s="16">
        <v>5.7692307692307702E-2</v>
      </c>
      <c r="Z851" s="16">
        <v>0.13043478260869601</v>
      </c>
      <c r="AA851" s="16">
        <v>8.1081081081081099E-2</v>
      </c>
      <c r="AB851" s="16">
        <v>6.1224489795918401E-2</v>
      </c>
      <c r="AC851" s="16">
        <v>2.04081632653061E-2</v>
      </c>
      <c r="AD851" s="16">
        <v>0.16666666666666699</v>
      </c>
      <c r="AE851" s="16">
        <v>2.8571428571428598E-2</v>
      </c>
      <c r="AF851" s="16">
        <v>0.107142857142857</v>
      </c>
      <c r="AG851" s="16">
        <v>0.05</v>
      </c>
      <c r="AH851" s="16">
        <v>0.33333333333333298</v>
      </c>
      <c r="AI851" s="16"/>
      <c r="AJ851" s="16">
        <v>7.4626865671641798E-2</v>
      </c>
      <c r="AK851" s="16">
        <v>0.16</v>
      </c>
      <c r="AL851" s="16">
        <v>5.7471264367816098E-2</v>
      </c>
      <c r="AM851" s="16">
        <v>6.3829787234042507E-2</v>
      </c>
      <c r="AN851" s="16">
        <v>3.7037037037037E-2</v>
      </c>
      <c r="AO851" s="16"/>
      <c r="AP851" s="16">
        <v>5.8011049723756897E-2</v>
      </c>
      <c r="AQ851" s="16">
        <v>0.12</v>
      </c>
      <c r="AR851" s="16">
        <v>4.7619047619047603E-2</v>
      </c>
      <c r="AS851" s="16"/>
      <c r="AT851" s="16">
        <v>7.5757575757575801E-2</v>
      </c>
      <c r="AU851" s="16">
        <v>6.1093247588424403E-2</v>
      </c>
      <c r="AV851" s="16">
        <v>8.8888888888888906E-2</v>
      </c>
      <c r="AW851" s="16">
        <v>0.2</v>
      </c>
      <c r="AX851" s="16"/>
      <c r="AY851" s="16">
        <v>0</v>
      </c>
      <c r="AZ851" s="16">
        <v>7.8556263269639104E-2</v>
      </c>
      <c r="BA851" s="16"/>
      <c r="BB851" s="16">
        <v>0</v>
      </c>
      <c r="BC851" s="16">
        <v>5.95238095238095E-2</v>
      </c>
      <c r="BD851" s="16">
        <v>7.1651090342679094E-2</v>
      </c>
      <c r="BE851" s="16">
        <v>0.134328358208955</v>
      </c>
      <c r="BF851" s="16"/>
      <c r="BG851" s="16">
        <v>6.4516129032258104E-2</v>
      </c>
      <c r="BH851" s="16">
        <v>6.9387755102040802E-2</v>
      </c>
      <c r="BI851" s="16">
        <v>7.4324324324324301E-2</v>
      </c>
      <c r="BJ851" s="16">
        <v>4.3478260869565202E-2</v>
      </c>
      <c r="BK851" s="16">
        <v>0.11111111111111099</v>
      </c>
      <c r="BL851" s="16">
        <v>0.33333333333333298</v>
      </c>
    </row>
    <row r="852" spans="2:64" x14ac:dyDescent="0.35">
      <c r="B852" t="s">
        <v>446</v>
      </c>
      <c r="C852" s="16">
        <v>5.7086614173228301E-2</v>
      </c>
      <c r="D852" s="16">
        <v>0.17241379310344801</v>
      </c>
      <c r="E852" s="16">
        <v>0.125</v>
      </c>
      <c r="F852" s="16">
        <v>5.31914893617021E-2</v>
      </c>
      <c r="G852" s="16">
        <v>4.2944785276073601E-2</v>
      </c>
      <c r="H852" s="16">
        <v>2.53164556962025E-2</v>
      </c>
      <c r="I852" s="16"/>
      <c r="J852" s="16">
        <v>7.3426573426573397E-2</v>
      </c>
      <c r="K852" s="16">
        <v>3.6199095022624403E-2</v>
      </c>
      <c r="L852" s="16"/>
      <c r="M852" s="16">
        <v>6.9078947368421101E-2</v>
      </c>
      <c r="N852" s="16">
        <v>0.05</v>
      </c>
      <c r="O852" s="16">
        <v>3.3333333333333298E-2</v>
      </c>
      <c r="P852" s="16">
        <v>2.5000000000000001E-2</v>
      </c>
      <c r="Q852" s="16"/>
      <c r="R852" s="16">
        <v>9.6000000000000002E-2</v>
      </c>
      <c r="S852" s="16">
        <v>3.7037037037037E-2</v>
      </c>
      <c r="T852" s="16">
        <v>1.30718954248366E-2</v>
      </c>
      <c r="U852" s="16">
        <v>0</v>
      </c>
      <c r="V852" s="16"/>
      <c r="W852" s="16">
        <v>6.7567567567567599E-2</v>
      </c>
      <c r="X852" s="16">
        <v>5.1546391752577303E-2</v>
      </c>
      <c r="Y852" s="16">
        <v>3.8461538461538498E-2</v>
      </c>
      <c r="Z852" s="16">
        <v>4.3478260869565202E-2</v>
      </c>
      <c r="AA852" s="16">
        <v>8.1081081081081099E-2</v>
      </c>
      <c r="AB852" s="16">
        <v>4.08163265306122E-2</v>
      </c>
      <c r="AC852" s="16">
        <v>4.08163265306122E-2</v>
      </c>
      <c r="AD852" s="16">
        <v>0</v>
      </c>
      <c r="AE852" s="16">
        <v>0.114285714285714</v>
      </c>
      <c r="AF852" s="16">
        <v>3.5714285714285698E-2</v>
      </c>
      <c r="AG852" s="16">
        <v>0.15</v>
      </c>
      <c r="AH852" s="16">
        <v>0</v>
      </c>
      <c r="AI852" s="16"/>
      <c r="AJ852" s="16">
        <v>4.47761194029851E-2</v>
      </c>
      <c r="AK852" s="16">
        <v>0.04</v>
      </c>
      <c r="AL852" s="16">
        <v>3.4482758620689703E-2</v>
      </c>
      <c r="AM852" s="16">
        <v>9.5744680851063801E-2</v>
      </c>
      <c r="AN852" s="16">
        <v>0.22222222222222199</v>
      </c>
      <c r="AO852" s="16"/>
      <c r="AP852" s="16">
        <v>5.24861878453039E-2</v>
      </c>
      <c r="AQ852" s="16">
        <v>7.1999999999999995E-2</v>
      </c>
      <c r="AR852" s="16">
        <v>4.7619047619047603E-2</v>
      </c>
      <c r="AS852" s="16"/>
      <c r="AT852" s="16">
        <v>6.0606060606060601E-2</v>
      </c>
      <c r="AU852" s="16">
        <v>5.1446945337620599E-2</v>
      </c>
      <c r="AV852" s="16">
        <v>8.8888888888888906E-2</v>
      </c>
      <c r="AW852" s="16">
        <v>0.05</v>
      </c>
      <c r="AX852" s="16"/>
      <c r="AY852" s="16">
        <v>5.4054054054054099E-2</v>
      </c>
      <c r="AZ852" s="16">
        <v>5.7324840764331197E-2</v>
      </c>
      <c r="BA852" s="16"/>
      <c r="BB852" s="16">
        <v>0.16666666666666699</v>
      </c>
      <c r="BC852" s="16">
        <v>5.95238095238095E-2</v>
      </c>
      <c r="BD852" s="16">
        <v>4.9844236760124602E-2</v>
      </c>
      <c r="BE852" s="16">
        <v>2.9850746268656699E-2</v>
      </c>
      <c r="BF852" s="16"/>
      <c r="BG852" s="16">
        <v>3.2258064516128997E-2</v>
      </c>
      <c r="BH852" s="16">
        <v>8.5714285714285701E-2</v>
      </c>
      <c r="BI852" s="16">
        <v>3.37837837837838E-2</v>
      </c>
      <c r="BJ852" s="16">
        <v>4.3478260869565202E-2</v>
      </c>
      <c r="BK852" s="16">
        <v>0</v>
      </c>
      <c r="BL852" s="16">
        <v>0</v>
      </c>
    </row>
    <row r="853" spans="2:64" x14ac:dyDescent="0.35">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c r="BI853" s="16"/>
      <c r="BJ853" s="16"/>
      <c r="BK853" s="16"/>
      <c r="BL853" s="16"/>
    </row>
    <row r="854" spans="2:64" x14ac:dyDescent="0.35">
      <c r="B854" s="5" t="s">
        <v>448</v>
      </c>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c r="AK854" s="16"/>
      <c r="AL854" s="16"/>
      <c r="AM854" s="16"/>
      <c r="AN854" s="16"/>
      <c r="AO854" s="16"/>
      <c r="AP854" s="16"/>
      <c r="AQ854" s="16"/>
      <c r="AR854" s="16"/>
      <c r="AS854" s="16"/>
      <c r="AT854" s="16"/>
      <c r="AU854" s="16"/>
      <c r="AV854" s="16"/>
      <c r="AW854" s="16"/>
      <c r="AX854" s="16"/>
      <c r="AY854" s="16"/>
      <c r="AZ854" s="16"/>
      <c r="BA854" s="16"/>
      <c r="BB854" s="16"/>
      <c r="BC854" s="16"/>
      <c r="BD854" s="16"/>
      <c r="BE854" s="16"/>
      <c r="BF854" s="16"/>
      <c r="BG854" s="16"/>
      <c r="BH854" s="16"/>
      <c r="BI854" s="16"/>
      <c r="BJ854" s="16"/>
      <c r="BK854" s="16"/>
      <c r="BL854" s="16"/>
    </row>
    <row r="855" spans="2:64" x14ac:dyDescent="0.35">
      <c r="B855" s="23" t="s">
        <v>449</v>
      </c>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row>
    <row r="856" spans="2:64" x14ac:dyDescent="0.35">
      <c r="B856" t="s">
        <v>438</v>
      </c>
      <c r="C856" s="16">
        <v>0.112565445026178</v>
      </c>
      <c r="D856" s="16">
        <v>0.15384615384615399</v>
      </c>
      <c r="E856" s="16">
        <v>0.14000000000000001</v>
      </c>
      <c r="F856" s="16">
        <v>0.11267605633802801</v>
      </c>
      <c r="G856" s="16">
        <v>8.1967213114754106E-2</v>
      </c>
      <c r="H856" s="16">
        <v>0.123893805309735</v>
      </c>
      <c r="I856" s="16"/>
      <c r="J856" s="16">
        <v>0.109090909090909</v>
      </c>
      <c r="K856" s="16">
        <v>0.118012422360248</v>
      </c>
      <c r="L856" s="16"/>
      <c r="M856" s="16">
        <v>0.11715481171548101</v>
      </c>
      <c r="N856" s="16">
        <v>0.114285714285714</v>
      </c>
      <c r="O856" s="16">
        <v>6.9767441860465101E-2</v>
      </c>
      <c r="P856" s="16">
        <v>0.148148148148148</v>
      </c>
      <c r="Q856" s="16"/>
      <c r="R856" s="16">
        <v>0.10606060606060599</v>
      </c>
      <c r="S856" s="16">
        <v>0.1</v>
      </c>
      <c r="T856" s="16">
        <v>0.12037037037037</v>
      </c>
      <c r="U856" s="16">
        <v>0.1875</v>
      </c>
      <c r="V856" s="16"/>
      <c r="W856" s="16">
        <v>0.10344827586206901</v>
      </c>
      <c r="X856" s="16">
        <v>0.133333333333333</v>
      </c>
      <c r="Y856" s="16">
        <v>5.4054054054054099E-2</v>
      </c>
      <c r="Z856" s="16">
        <v>0.125</v>
      </c>
      <c r="AA856" s="16">
        <v>0.18518518518518501</v>
      </c>
      <c r="AB856" s="16">
        <v>0.13888888888888901</v>
      </c>
      <c r="AC856" s="16">
        <v>0.1</v>
      </c>
      <c r="AD856" s="16">
        <v>0</v>
      </c>
      <c r="AE856" s="16">
        <v>3.3333333333333298E-2</v>
      </c>
      <c r="AF856" s="16">
        <v>0.15384615384615399</v>
      </c>
      <c r="AG856" s="16">
        <v>0.21052631578947401</v>
      </c>
      <c r="AH856" s="16">
        <v>0</v>
      </c>
      <c r="AI856" s="16"/>
      <c r="AJ856" s="16">
        <v>6.9767441860465101E-2</v>
      </c>
      <c r="AK856" s="16">
        <v>6.3829787234042507E-2</v>
      </c>
      <c r="AL856" s="16">
        <v>0.11347517730496499</v>
      </c>
      <c r="AM856" s="16">
        <v>0.150684931506849</v>
      </c>
      <c r="AN856" s="16">
        <v>4.7619047619047603E-2</v>
      </c>
      <c r="AO856" s="16"/>
      <c r="AP856" s="16">
        <v>0.10989010989011</v>
      </c>
      <c r="AQ856" s="16">
        <v>0.120879120879121</v>
      </c>
      <c r="AR856" s="16">
        <v>0.11111111111111099</v>
      </c>
      <c r="AS856" s="16"/>
      <c r="AT856" s="16">
        <v>0.13592233009708701</v>
      </c>
      <c r="AU856" s="16">
        <v>0.10344827586206901</v>
      </c>
      <c r="AV856" s="16">
        <v>8.1081081081081099E-2</v>
      </c>
      <c r="AW856" s="16">
        <v>0.2</v>
      </c>
      <c r="AX856" s="16"/>
      <c r="AY856" s="16">
        <v>0.16666666666666699</v>
      </c>
      <c r="AZ856" s="16">
        <v>0.107954545454545</v>
      </c>
      <c r="BA856" s="16"/>
      <c r="BB856" s="16">
        <v>9.6774193548387094E-2</v>
      </c>
      <c r="BC856" s="16">
        <v>0.13793103448275901</v>
      </c>
      <c r="BD856" s="16">
        <v>0.101626016260163</v>
      </c>
      <c r="BE856" s="16">
        <v>0.14893617021276601</v>
      </c>
      <c r="BF856" s="16"/>
      <c r="BG856" s="16">
        <v>4.1666666666666699E-2</v>
      </c>
      <c r="BH856" s="16">
        <v>0.140625</v>
      </c>
      <c r="BI856" s="16">
        <v>0.11111111111111099</v>
      </c>
      <c r="BJ856" s="16">
        <v>5.5555555555555601E-2</v>
      </c>
      <c r="BK856" s="16">
        <v>6.6666666666666693E-2</v>
      </c>
      <c r="BL856" s="16">
        <v>0</v>
      </c>
    </row>
    <row r="857" spans="2:64" x14ac:dyDescent="0.35">
      <c r="B857" t="s">
        <v>437</v>
      </c>
      <c r="C857" s="16">
        <v>9.4240837696335095E-2</v>
      </c>
      <c r="D857" s="16">
        <v>3.8461538461538498E-2</v>
      </c>
      <c r="E857" s="16">
        <v>0.04</v>
      </c>
      <c r="F857" s="16">
        <v>4.2253521126760597E-2</v>
      </c>
      <c r="G857" s="16">
        <v>0.12295081967213101</v>
      </c>
      <c r="H857" s="16">
        <v>0.132743362831858</v>
      </c>
      <c r="I857" s="16"/>
      <c r="J857" s="16">
        <v>9.54545454545455E-2</v>
      </c>
      <c r="K857" s="16">
        <v>9.3167701863354005E-2</v>
      </c>
      <c r="L857" s="16"/>
      <c r="M857" s="16">
        <v>8.3682008368200805E-2</v>
      </c>
      <c r="N857" s="16">
        <v>0.114285714285714</v>
      </c>
      <c r="O857" s="16">
        <v>6.9767441860465101E-2</v>
      </c>
      <c r="P857" s="16">
        <v>0.148148148148148</v>
      </c>
      <c r="Q857" s="16"/>
      <c r="R857" s="16">
        <v>6.5656565656565705E-2</v>
      </c>
      <c r="S857" s="16">
        <v>6.6666666666666693E-2</v>
      </c>
      <c r="T857" s="16">
        <v>0.148148148148148</v>
      </c>
      <c r="U857" s="16">
        <v>0.1875</v>
      </c>
      <c r="V857" s="16"/>
      <c r="W857" s="16">
        <v>5.1724137931034503E-2</v>
      </c>
      <c r="X857" s="16">
        <v>0.08</v>
      </c>
      <c r="Y857" s="16">
        <v>0.135135135135135</v>
      </c>
      <c r="Z857" s="16">
        <v>0.125</v>
      </c>
      <c r="AA857" s="16">
        <v>0.148148148148148</v>
      </c>
      <c r="AB857" s="16">
        <v>5.5555555555555601E-2</v>
      </c>
      <c r="AC857" s="16">
        <v>0.125</v>
      </c>
      <c r="AD857" s="16">
        <v>7.69230769230769E-2</v>
      </c>
      <c r="AE857" s="16">
        <v>3.3333333333333298E-2</v>
      </c>
      <c r="AF857" s="16">
        <v>0.15384615384615399</v>
      </c>
      <c r="AG857" s="16">
        <v>0.157894736842105</v>
      </c>
      <c r="AH857" s="16">
        <v>0</v>
      </c>
      <c r="AI857" s="16"/>
      <c r="AJ857" s="16">
        <v>6.9767441860465101E-2</v>
      </c>
      <c r="AK857" s="16">
        <v>0.14893617021276601</v>
      </c>
      <c r="AL857" s="16">
        <v>7.09219858156028E-2</v>
      </c>
      <c r="AM857" s="16">
        <v>8.2191780821917804E-2</v>
      </c>
      <c r="AN857" s="16">
        <v>0.14285714285714299</v>
      </c>
      <c r="AO857" s="16"/>
      <c r="AP857" s="16">
        <v>9.5238095238095205E-2</v>
      </c>
      <c r="AQ857" s="16">
        <v>6.5934065934065894E-2</v>
      </c>
      <c r="AR857" s="16">
        <v>0.22222222222222199</v>
      </c>
      <c r="AS857" s="16"/>
      <c r="AT857" s="16">
        <v>7.7669902912621394E-2</v>
      </c>
      <c r="AU857" s="16">
        <v>9.4827586206896505E-2</v>
      </c>
      <c r="AV857" s="16">
        <v>0.135135135135135</v>
      </c>
      <c r="AW857" s="16">
        <v>0.1</v>
      </c>
      <c r="AX857" s="16"/>
      <c r="AY857" s="16">
        <v>0.233333333333333</v>
      </c>
      <c r="AZ857" s="16">
        <v>8.2386363636363605E-2</v>
      </c>
      <c r="BA857" s="16"/>
      <c r="BB857" s="16">
        <v>6.4516129032258104E-2</v>
      </c>
      <c r="BC857" s="16">
        <v>0.10344827586206901</v>
      </c>
      <c r="BD857" s="16">
        <v>9.3495934959349603E-2</v>
      </c>
      <c r="BE857" s="16">
        <v>0.10638297872340401</v>
      </c>
      <c r="BF857" s="16"/>
      <c r="BG857" s="16">
        <v>0.16666666666666699</v>
      </c>
      <c r="BH857" s="16">
        <v>8.8541666666666699E-2</v>
      </c>
      <c r="BI857" s="16">
        <v>5.5555555555555601E-2</v>
      </c>
      <c r="BJ857" s="16">
        <v>0.11111111111111099</v>
      </c>
      <c r="BK857" s="16">
        <v>0.2</v>
      </c>
      <c r="BL857" s="16">
        <v>0</v>
      </c>
    </row>
    <row r="858" spans="2:64" x14ac:dyDescent="0.35">
      <c r="B858" t="s">
        <v>440</v>
      </c>
      <c r="C858" s="16">
        <v>0.104712041884817</v>
      </c>
      <c r="D858" s="16">
        <v>0.15384615384615399</v>
      </c>
      <c r="E858" s="16">
        <v>0.14000000000000001</v>
      </c>
      <c r="F858" s="16">
        <v>8.4507042253521097E-2</v>
      </c>
      <c r="G858" s="16">
        <v>9.0163934426229497E-2</v>
      </c>
      <c r="H858" s="16">
        <v>0.106194690265487</v>
      </c>
      <c r="I858" s="16"/>
      <c r="J858" s="16">
        <v>9.0909090909090898E-2</v>
      </c>
      <c r="K858" s="16">
        <v>0.12422360248447201</v>
      </c>
      <c r="L858" s="16"/>
      <c r="M858" s="16">
        <v>0.100418410041841</v>
      </c>
      <c r="N858" s="16">
        <v>0.128571428571429</v>
      </c>
      <c r="O858" s="16">
        <v>9.3023255813953501E-2</v>
      </c>
      <c r="P858" s="16">
        <v>7.4074074074074098E-2</v>
      </c>
      <c r="Q858" s="16"/>
      <c r="R858" s="16">
        <v>0.11616161616161599</v>
      </c>
      <c r="S858" s="16">
        <v>0.133333333333333</v>
      </c>
      <c r="T858" s="16">
        <v>7.4074074074074098E-2</v>
      </c>
      <c r="U858" s="16">
        <v>6.25E-2</v>
      </c>
      <c r="V858" s="16"/>
      <c r="W858" s="16">
        <v>0.12068965517241401</v>
      </c>
      <c r="X858" s="16">
        <v>6.6666666666666693E-2</v>
      </c>
      <c r="Y858" s="16">
        <v>0.108108108108108</v>
      </c>
      <c r="Z858" s="16">
        <v>0.125</v>
      </c>
      <c r="AA858" s="16">
        <v>0.148148148148148</v>
      </c>
      <c r="AB858" s="16">
        <v>0.13888888888888901</v>
      </c>
      <c r="AC858" s="16">
        <v>0.125</v>
      </c>
      <c r="AD858" s="16">
        <v>0</v>
      </c>
      <c r="AE858" s="16">
        <v>0.1</v>
      </c>
      <c r="AF858" s="16">
        <v>0.15384615384615399</v>
      </c>
      <c r="AG858" s="16">
        <v>5.2631578947368397E-2</v>
      </c>
      <c r="AH858" s="16">
        <v>0</v>
      </c>
      <c r="AI858" s="16"/>
      <c r="AJ858" s="16">
        <v>9.3023255813953501E-2</v>
      </c>
      <c r="AK858" s="16">
        <v>6.3829787234042507E-2</v>
      </c>
      <c r="AL858" s="16">
        <v>0.10638297872340401</v>
      </c>
      <c r="AM858" s="16">
        <v>0.123287671232877</v>
      </c>
      <c r="AN858" s="16">
        <v>9.5238095238095205E-2</v>
      </c>
      <c r="AO858" s="16"/>
      <c r="AP858" s="16">
        <v>8.4249084249084297E-2</v>
      </c>
      <c r="AQ858" s="16">
        <v>0.164835164835165</v>
      </c>
      <c r="AR858" s="16">
        <v>0.11111111111111099</v>
      </c>
      <c r="AS858" s="16"/>
      <c r="AT858" s="16">
        <v>8.7378640776699004E-2</v>
      </c>
      <c r="AU858" s="16">
        <v>0.10344827586206901</v>
      </c>
      <c r="AV858" s="16">
        <v>0.162162162162162</v>
      </c>
      <c r="AW858" s="16">
        <v>0.1</v>
      </c>
      <c r="AX858" s="16"/>
      <c r="AY858" s="16">
        <v>6.6666666666666693E-2</v>
      </c>
      <c r="AZ858" s="16">
        <v>0.107954545454545</v>
      </c>
      <c r="BA858" s="16"/>
      <c r="BB858" s="16">
        <v>0.225806451612903</v>
      </c>
      <c r="BC858" s="16">
        <v>0.12068965517241401</v>
      </c>
      <c r="BD858" s="16">
        <v>9.3495934959349603E-2</v>
      </c>
      <c r="BE858" s="16">
        <v>6.3829787234042507E-2</v>
      </c>
      <c r="BF858" s="16"/>
      <c r="BG858" s="16">
        <v>8.3333333333333301E-2</v>
      </c>
      <c r="BH858" s="16">
        <v>0.125</v>
      </c>
      <c r="BI858" s="16">
        <v>9.2592592592592601E-2</v>
      </c>
      <c r="BJ858" s="16">
        <v>0</v>
      </c>
      <c r="BK858" s="16">
        <v>0.133333333333333</v>
      </c>
      <c r="BL858" s="16">
        <v>0</v>
      </c>
    </row>
    <row r="859" spans="2:64" x14ac:dyDescent="0.35">
      <c r="B859" t="s">
        <v>443</v>
      </c>
      <c r="C859" s="16">
        <v>6.2827225130889994E-2</v>
      </c>
      <c r="D859" s="16">
        <v>0.19230769230769201</v>
      </c>
      <c r="E859" s="16">
        <v>0.08</v>
      </c>
      <c r="F859" s="16">
        <v>5.63380281690141E-2</v>
      </c>
      <c r="G859" s="16">
        <v>3.2786885245901599E-2</v>
      </c>
      <c r="H859" s="16">
        <v>6.1946902654867297E-2</v>
      </c>
      <c r="I859" s="16"/>
      <c r="J859" s="16">
        <v>6.3636363636363602E-2</v>
      </c>
      <c r="K859" s="16">
        <v>5.5900621118012403E-2</v>
      </c>
      <c r="L859" s="16"/>
      <c r="M859" s="16">
        <v>7.1129707112970703E-2</v>
      </c>
      <c r="N859" s="16">
        <v>4.2857142857142899E-2</v>
      </c>
      <c r="O859" s="16">
        <v>4.6511627906976702E-2</v>
      </c>
      <c r="P859" s="16">
        <v>7.4074074074074098E-2</v>
      </c>
      <c r="Q859" s="16"/>
      <c r="R859" s="16">
        <v>6.0606060606060601E-2</v>
      </c>
      <c r="S859" s="16">
        <v>8.3333333333333301E-2</v>
      </c>
      <c r="T859" s="16">
        <v>6.4814814814814797E-2</v>
      </c>
      <c r="U859" s="16">
        <v>0</v>
      </c>
      <c r="V859" s="16"/>
      <c r="W859" s="16">
        <v>5.1724137931034503E-2</v>
      </c>
      <c r="X859" s="16">
        <v>0.08</v>
      </c>
      <c r="Y859" s="16">
        <v>8.1081081081081099E-2</v>
      </c>
      <c r="Z859" s="16">
        <v>3.125E-2</v>
      </c>
      <c r="AA859" s="16">
        <v>3.7037037037037E-2</v>
      </c>
      <c r="AB859" s="16">
        <v>8.3333333333333301E-2</v>
      </c>
      <c r="AC859" s="16">
        <v>0.05</v>
      </c>
      <c r="AD859" s="16">
        <v>0</v>
      </c>
      <c r="AE859" s="16">
        <v>6.6666666666666693E-2</v>
      </c>
      <c r="AF859" s="16">
        <v>0</v>
      </c>
      <c r="AG859" s="16">
        <v>0.105263157894737</v>
      </c>
      <c r="AH859" s="16">
        <v>0.5</v>
      </c>
      <c r="AI859" s="16"/>
      <c r="AJ859" s="16">
        <v>6.9767441860465101E-2</v>
      </c>
      <c r="AK859" s="16">
        <v>4.2553191489361701E-2</v>
      </c>
      <c r="AL859" s="16">
        <v>7.09219858156028E-2</v>
      </c>
      <c r="AM859" s="16">
        <v>8.2191780821917804E-2</v>
      </c>
      <c r="AN859" s="16">
        <v>4.7619047619047603E-2</v>
      </c>
      <c r="AO859" s="16"/>
      <c r="AP859" s="16">
        <v>6.5934065934065894E-2</v>
      </c>
      <c r="AQ859" s="16">
        <v>6.5934065934065894E-2</v>
      </c>
      <c r="AR859" s="16">
        <v>0</v>
      </c>
      <c r="AS859" s="16"/>
      <c r="AT859" s="16">
        <v>3.8834951456310697E-2</v>
      </c>
      <c r="AU859" s="16">
        <v>5.6034482758620698E-2</v>
      </c>
      <c r="AV859" s="16">
        <v>0.18918918918918901</v>
      </c>
      <c r="AW859" s="16">
        <v>0</v>
      </c>
      <c r="AX859" s="16"/>
      <c r="AY859" s="16">
        <v>0.1</v>
      </c>
      <c r="AZ859" s="16">
        <v>5.9659090909090898E-2</v>
      </c>
      <c r="BA859" s="16"/>
      <c r="BB859" s="16">
        <v>3.2258064516128997E-2</v>
      </c>
      <c r="BC859" s="16">
        <v>6.8965517241379296E-2</v>
      </c>
      <c r="BD859" s="16">
        <v>6.9105691056910598E-2</v>
      </c>
      <c r="BE859" s="16">
        <v>4.2553191489361701E-2</v>
      </c>
      <c r="BF859" s="16"/>
      <c r="BG859" s="16">
        <v>8.3333333333333301E-2</v>
      </c>
      <c r="BH859" s="16">
        <v>7.2916666666666699E-2</v>
      </c>
      <c r="BI859" s="16">
        <v>3.7037037037037E-2</v>
      </c>
      <c r="BJ859" s="16">
        <v>5.5555555555555601E-2</v>
      </c>
      <c r="BK859" s="16">
        <v>0</v>
      </c>
      <c r="BL859" s="16">
        <v>1</v>
      </c>
    </row>
    <row r="860" spans="2:64" x14ac:dyDescent="0.35">
      <c r="B860" t="s">
        <v>446</v>
      </c>
      <c r="C860" s="16">
        <v>2.0942408376963401E-2</v>
      </c>
      <c r="D860" s="16">
        <v>0</v>
      </c>
      <c r="E860" s="16">
        <v>0.02</v>
      </c>
      <c r="F860" s="16">
        <v>1.4084507042253501E-2</v>
      </c>
      <c r="G860" s="16">
        <v>3.2786885245901599E-2</v>
      </c>
      <c r="H860" s="16">
        <v>1.7699115044247801E-2</v>
      </c>
      <c r="I860" s="16"/>
      <c r="J860" s="16">
        <v>2.27272727272727E-2</v>
      </c>
      <c r="K860" s="16">
        <v>1.8633540372670801E-2</v>
      </c>
      <c r="L860" s="16"/>
      <c r="M860" s="16">
        <v>2.5104602510460299E-2</v>
      </c>
      <c r="N860" s="16">
        <v>2.8571428571428598E-2</v>
      </c>
      <c r="O860" s="16">
        <v>0</v>
      </c>
      <c r="P860" s="16">
        <v>0</v>
      </c>
      <c r="Q860" s="16"/>
      <c r="R860" s="16">
        <v>3.03030303030303E-2</v>
      </c>
      <c r="S860" s="16">
        <v>1.6666666666666701E-2</v>
      </c>
      <c r="T860" s="16">
        <v>9.2592592592592605E-3</v>
      </c>
      <c r="U860" s="16">
        <v>0</v>
      </c>
      <c r="V860" s="16"/>
      <c r="W860" s="16">
        <v>0</v>
      </c>
      <c r="X860" s="16">
        <v>0.04</v>
      </c>
      <c r="Y860" s="16">
        <v>2.7027027027027001E-2</v>
      </c>
      <c r="Z860" s="16">
        <v>3.125E-2</v>
      </c>
      <c r="AA860" s="16">
        <v>3.7037037037037E-2</v>
      </c>
      <c r="AB860" s="16">
        <v>0</v>
      </c>
      <c r="AC860" s="16">
        <v>0</v>
      </c>
      <c r="AD860" s="16">
        <v>0</v>
      </c>
      <c r="AE860" s="16">
        <v>3.3333333333333298E-2</v>
      </c>
      <c r="AF860" s="16">
        <v>0</v>
      </c>
      <c r="AG860" s="16">
        <v>5.2631578947368397E-2</v>
      </c>
      <c r="AH860" s="16">
        <v>0</v>
      </c>
      <c r="AI860" s="16"/>
      <c r="AJ860" s="16">
        <v>0</v>
      </c>
      <c r="AK860" s="16">
        <v>0</v>
      </c>
      <c r="AL860" s="16">
        <v>2.1276595744680899E-2</v>
      </c>
      <c r="AM860" s="16">
        <v>1.3698630136986301E-2</v>
      </c>
      <c r="AN860" s="16">
        <v>9.5238095238095205E-2</v>
      </c>
      <c r="AO860" s="16"/>
      <c r="AP860" s="16">
        <v>1.0989010989011E-2</v>
      </c>
      <c r="AQ860" s="16">
        <v>4.3956043956044001E-2</v>
      </c>
      <c r="AR860" s="16">
        <v>5.5555555555555601E-2</v>
      </c>
      <c r="AS860" s="16"/>
      <c r="AT860" s="16">
        <v>0</v>
      </c>
      <c r="AU860" s="16">
        <v>3.4482758620689703E-2</v>
      </c>
      <c r="AV860" s="16">
        <v>0</v>
      </c>
      <c r="AW860" s="16">
        <v>0</v>
      </c>
      <c r="AX860" s="16"/>
      <c r="AY860" s="16">
        <v>0</v>
      </c>
      <c r="AZ860" s="16">
        <v>2.27272727272727E-2</v>
      </c>
      <c r="BA860" s="16"/>
      <c r="BB860" s="16">
        <v>3.2258064516128997E-2</v>
      </c>
      <c r="BC860" s="16">
        <v>1.72413793103448E-2</v>
      </c>
      <c r="BD860" s="16">
        <v>2.0325203252032499E-2</v>
      </c>
      <c r="BE860" s="16">
        <v>2.1276595744680899E-2</v>
      </c>
      <c r="BF860" s="16"/>
      <c r="BG860" s="16">
        <v>2.0833333333333301E-2</v>
      </c>
      <c r="BH860" s="16">
        <v>3.125E-2</v>
      </c>
      <c r="BI860" s="16">
        <v>9.2592592592592605E-3</v>
      </c>
      <c r="BJ860" s="16">
        <v>0</v>
      </c>
      <c r="BK860" s="16">
        <v>0</v>
      </c>
      <c r="BL860" s="16">
        <v>0</v>
      </c>
    </row>
    <row r="861" spans="2:64" x14ac:dyDescent="0.35">
      <c r="B861" t="s">
        <v>445</v>
      </c>
      <c r="C861" s="16">
        <v>6.8062827225130906E-2</v>
      </c>
      <c r="D861" s="16">
        <v>0.15384615384615399</v>
      </c>
      <c r="E861" s="16">
        <v>0.04</v>
      </c>
      <c r="F861" s="16">
        <v>4.2253521126760597E-2</v>
      </c>
      <c r="G861" s="16">
        <v>9.0163934426229497E-2</v>
      </c>
      <c r="H861" s="16">
        <v>5.3097345132743397E-2</v>
      </c>
      <c r="I861" s="16"/>
      <c r="J861" s="16">
        <v>6.8181818181818205E-2</v>
      </c>
      <c r="K861" s="16">
        <v>6.8322981366459604E-2</v>
      </c>
      <c r="L861" s="16"/>
      <c r="M861" s="16">
        <v>8.3682008368200805E-2</v>
      </c>
      <c r="N861" s="16">
        <v>4.2857142857142899E-2</v>
      </c>
      <c r="O861" s="16">
        <v>2.32558139534884E-2</v>
      </c>
      <c r="P861" s="16">
        <v>7.4074074074074098E-2</v>
      </c>
      <c r="Q861" s="16"/>
      <c r="R861" s="16">
        <v>8.5858585858585898E-2</v>
      </c>
      <c r="S861" s="16">
        <v>1.6666666666666701E-2</v>
      </c>
      <c r="T861" s="16">
        <v>5.5555555555555601E-2</v>
      </c>
      <c r="U861" s="16">
        <v>0.125</v>
      </c>
      <c r="V861" s="16"/>
      <c r="W861" s="16">
        <v>8.6206896551724102E-2</v>
      </c>
      <c r="X861" s="16">
        <v>9.3333333333333296E-2</v>
      </c>
      <c r="Y861" s="16">
        <v>8.1081081081081099E-2</v>
      </c>
      <c r="Z861" s="16">
        <v>3.125E-2</v>
      </c>
      <c r="AA861" s="16">
        <v>3.7037037037037E-2</v>
      </c>
      <c r="AB861" s="16">
        <v>0</v>
      </c>
      <c r="AC861" s="16">
        <v>0.1</v>
      </c>
      <c r="AD861" s="16">
        <v>0</v>
      </c>
      <c r="AE861" s="16">
        <v>6.6666666666666693E-2</v>
      </c>
      <c r="AF861" s="16">
        <v>0.15384615384615399</v>
      </c>
      <c r="AG861" s="16">
        <v>5.2631578947368397E-2</v>
      </c>
      <c r="AH861" s="16">
        <v>0</v>
      </c>
      <c r="AI861" s="16"/>
      <c r="AJ861" s="16">
        <v>6.9767441860465101E-2</v>
      </c>
      <c r="AK861" s="16">
        <v>8.5106382978723402E-2</v>
      </c>
      <c r="AL861" s="16">
        <v>9.2198581560283696E-2</v>
      </c>
      <c r="AM861" s="16">
        <v>4.1095890410958902E-2</v>
      </c>
      <c r="AN861" s="16">
        <v>0</v>
      </c>
      <c r="AO861" s="16"/>
      <c r="AP861" s="16">
        <v>7.3260073260073305E-2</v>
      </c>
      <c r="AQ861" s="16">
        <v>4.3956043956044001E-2</v>
      </c>
      <c r="AR861" s="16">
        <v>0.11111111111111099</v>
      </c>
      <c r="AS861" s="16"/>
      <c r="AT861" s="16">
        <v>6.7961165048543701E-2</v>
      </c>
      <c r="AU861" s="16">
        <v>5.6034482758620698E-2</v>
      </c>
      <c r="AV861" s="16">
        <v>0.162162162162162</v>
      </c>
      <c r="AW861" s="16">
        <v>0</v>
      </c>
      <c r="AX861" s="16"/>
      <c r="AY861" s="16">
        <v>6.6666666666666693E-2</v>
      </c>
      <c r="AZ861" s="16">
        <v>6.8181818181818205E-2</v>
      </c>
      <c r="BA861" s="16"/>
      <c r="BB861" s="16">
        <v>0.16129032258064499</v>
      </c>
      <c r="BC861" s="16">
        <v>0.10344827586206901</v>
      </c>
      <c r="BD861" s="16">
        <v>5.2845528455284597E-2</v>
      </c>
      <c r="BE861" s="16">
        <v>4.2553191489361701E-2</v>
      </c>
      <c r="BF861" s="16"/>
      <c r="BG861" s="16">
        <v>8.3333333333333301E-2</v>
      </c>
      <c r="BH861" s="16">
        <v>8.3333333333333301E-2</v>
      </c>
      <c r="BI861" s="16">
        <v>5.5555555555555601E-2</v>
      </c>
      <c r="BJ861" s="16">
        <v>0</v>
      </c>
      <c r="BK861" s="16">
        <v>0</v>
      </c>
      <c r="BL861" s="16">
        <v>0</v>
      </c>
    </row>
    <row r="862" spans="2:64" x14ac:dyDescent="0.35">
      <c r="B862" t="s">
        <v>435</v>
      </c>
      <c r="C862" s="16">
        <v>0.28534031413612598</v>
      </c>
      <c r="D862" s="16">
        <v>7.69230769230769E-2</v>
      </c>
      <c r="E862" s="16">
        <v>0.34</v>
      </c>
      <c r="F862" s="16">
        <v>0.36619718309859201</v>
      </c>
      <c r="G862" s="16">
        <v>0.26229508196721302</v>
      </c>
      <c r="H862" s="16">
        <v>0.28318584070796499</v>
      </c>
      <c r="I862" s="16"/>
      <c r="J862" s="16">
        <v>0.27272727272727298</v>
      </c>
      <c r="K862" s="16">
        <v>0.30434782608695699</v>
      </c>
      <c r="L862" s="16"/>
      <c r="M862" s="16">
        <v>0.27196652719665299</v>
      </c>
      <c r="N862" s="16">
        <v>0.28571428571428598</v>
      </c>
      <c r="O862" s="16">
        <v>0.372093023255814</v>
      </c>
      <c r="P862" s="16">
        <v>0.25925925925925902</v>
      </c>
      <c r="Q862" s="16"/>
      <c r="R862" s="16">
        <v>0.27777777777777801</v>
      </c>
      <c r="S862" s="16">
        <v>0.266666666666667</v>
      </c>
      <c r="T862" s="16">
        <v>0.31481481481481499</v>
      </c>
      <c r="U862" s="16">
        <v>0.25</v>
      </c>
      <c r="V862" s="16"/>
      <c r="W862" s="16">
        <v>0.25862068965517199</v>
      </c>
      <c r="X862" s="16">
        <v>0.28000000000000003</v>
      </c>
      <c r="Y862" s="16">
        <v>0.27027027027027001</v>
      </c>
      <c r="Z862" s="16">
        <v>0.28125</v>
      </c>
      <c r="AA862" s="16">
        <v>0.22222222222222199</v>
      </c>
      <c r="AB862" s="16">
        <v>0.13888888888888901</v>
      </c>
      <c r="AC862" s="16">
        <v>0.27500000000000002</v>
      </c>
      <c r="AD862" s="16">
        <v>0.76923076923076905</v>
      </c>
      <c r="AE862" s="16">
        <v>0.36666666666666697</v>
      </c>
      <c r="AF862" s="16">
        <v>0.30769230769230799</v>
      </c>
      <c r="AG862" s="16">
        <v>0.31578947368421101</v>
      </c>
      <c r="AH862" s="16">
        <v>0.5</v>
      </c>
      <c r="AI862" s="16"/>
      <c r="AJ862" s="16">
        <v>0.34883720930232598</v>
      </c>
      <c r="AK862" s="16">
        <v>0.23404255319148901</v>
      </c>
      <c r="AL862" s="16">
        <v>0.290780141843972</v>
      </c>
      <c r="AM862" s="16">
        <v>0.27397260273972601</v>
      </c>
      <c r="AN862" s="16">
        <v>0.238095238095238</v>
      </c>
      <c r="AO862" s="16"/>
      <c r="AP862" s="16">
        <v>0.31135531135531103</v>
      </c>
      <c r="AQ862" s="16">
        <v>0.230769230769231</v>
      </c>
      <c r="AR862" s="16">
        <v>0.16666666666666699</v>
      </c>
      <c r="AS862" s="16"/>
      <c r="AT862" s="16">
        <v>0.31067961165048502</v>
      </c>
      <c r="AU862" s="16">
        <v>0.30172413793103398</v>
      </c>
      <c r="AV862" s="16">
        <v>0.135135135135135</v>
      </c>
      <c r="AW862" s="16">
        <v>0.2</v>
      </c>
      <c r="AX862" s="16"/>
      <c r="AY862" s="16">
        <v>0.2</v>
      </c>
      <c r="AZ862" s="16">
        <v>0.29261363636363602</v>
      </c>
      <c r="BA862" s="16"/>
      <c r="BB862" s="16">
        <v>0.12903225806451599</v>
      </c>
      <c r="BC862" s="16">
        <v>0.18965517241379301</v>
      </c>
      <c r="BD862" s="16">
        <v>0.30894308943089399</v>
      </c>
      <c r="BE862" s="16">
        <v>0.38297872340425498</v>
      </c>
      <c r="BF862" s="16"/>
      <c r="BG862" s="16">
        <v>0.33333333333333298</v>
      </c>
      <c r="BH862" s="16">
        <v>0.23958333333333301</v>
      </c>
      <c r="BI862" s="16">
        <v>0.31481481481481499</v>
      </c>
      <c r="BJ862" s="16">
        <v>0.44444444444444398</v>
      </c>
      <c r="BK862" s="16">
        <v>0.33333333333333298</v>
      </c>
      <c r="BL862" s="16">
        <v>0</v>
      </c>
    </row>
    <row r="863" spans="2:64" x14ac:dyDescent="0.35">
      <c r="B863" t="s">
        <v>436</v>
      </c>
      <c r="C863" s="16">
        <v>0.133507853403141</v>
      </c>
      <c r="D863" s="16">
        <v>0</v>
      </c>
      <c r="E863" s="16">
        <v>0.02</v>
      </c>
      <c r="F863" s="16">
        <v>0.183098591549296</v>
      </c>
      <c r="G863" s="16">
        <v>0.18032786885245899</v>
      </c>
      <c r="H863" s="16">
        <v>0.132743362831858</v>
      </c>
      <c r="I863" s="16"/>
      <c r="J863" s="16">
        <v>0.13636363636363599</v>
      </c>
      <c r="K863" s="16">
        <v>0.13043478260869601</v>
      </c>
      <c r="L863" s="16"/>
      <c r="M863" s="16">
        <v>0.13389121338912099</v>
      </c>
      <c r="N863" s="16">
        <v>0.114285714285714</v>
      </c>
      <c r="O863" s="16">
        <v>0.186046511627907</v>
      </c>
      <c r="P863" s="16">
        <v>0.11111111111111099</v>
      </c>
      <c r="Q863" s="16"/>
      <c r="R863" s="16">
        <v>0.11111111111111099</v>
      </c>
      <c r="S863" s="16">
        <v>0.16666666666666699</v>
      </c>
      <c r="T863" s="16">
        <v>0.16666666666666699</v>
      </c>
      <c r="U863" s="16">
        <v>6.25E-2</v>
      </c>
      <c r="V863" s="16"/>
      <c r="W863" s="16">
        <v>0.10344827586206901</v>
      </c>
      <c r="X863" s="16">
        <v>0.16</v>
      </c>
      <c r="Y863" s="16">
        <v>0.135135135135135</v>
      </c>
      <c r="Z863" s="16">
        <v>6.25E-2</v>
      </c>
      <c r="AA863" s="16">
        <v>0.11111111111111099</v>
      </c>
      <c r="AB863" s="16">
        <v>0.22222222222222199</v>
      </c>
      <c r="AC863" s="16">
        <v>0.125</v>
      </c>
      <c r="AD863" s="16">
        <v>0.15384615384615399</v>
      </c>
      <c r="AE863" s="16">
        <v>0.2</v>
      </c>
      <c r="AF863" s="16">
        <v>7.69230769230769E-2</v>
      </c>
      <c r="AG863" s="16">
        <v>5.2631578947368397E-2</v>
      </c>
      <c r="AH863" s="16">
        <v>0</v>
      </c>
      <c r="AI863" s="16"/>
      <c r="AJ863" s="16">
        <v>0.209302325581395</v>
      </c>
      <c r="AK863" s="16">
        <v>0.19148936170212799</v>
      </c>
      <c r="AL863" s="16">
        <v>0.14184397163120599</v>
      </c>
      <c r="AM863" s="16">
        <v>9.5890410958904104E-2</v>
      </c>
      <c r="AN863" s="16">
        <v>4.7619047619047603E-2</v>
      </c>
      <c r="AO863" s="16"/>
      <c r="AP863" s="16">
        <v>0.13186813186813201</v>
      </c>
      <c r="AQ863" s="16">
        <v>0.14285714285714299</v>
      </c>
      <c r="AR863" s="16">
        <v>0.11111111111111099</v>
      </c>
      <c r="AS863" s="16"/>
      <c r="AT863" s="16">
        <v>0.15533980582524301</v>
      </c>
      <c r="AU863" s="16">
        <v>0.13362068965517199</v>
      </c>
      <c r="AV863" s="16">
        <v>2.7027027027027001E-2</v>
      </c>
      <c r="AW863" s="16">
        <v>0.3</v>
      </c>
      <c r="AX863" s="16"/>
      <c r="AY863" s="16">
        <v>3.3333333333333298E-2</v>
      </c>
      <c r="AZ863" s="16">
        <v>0.142045454545455</v>
      </c>
      <c r="BA863" s="16"/>
      <c r="BB863" s="16">
        <v>6.4516129032258104E-2</v>
      </c>
      <c r="BC863" s="16">
        <v>0.12068965517241401</v>
      </c>
      <c r="BD863" s="16">
        <v>0.16260162601625999</v>
      </c>
      <c r="BE863" s="16">
        <v>4.2553191489361701E-2</v>
      </c>
      <c r="BF863" s="16"/>
      <c r="BG863" s="16">
        <v>0.104166666666667</v>
      </c>
      <c r="BH863" s="16">
        <v>0.13541666666666699</v>
      </c>
      <c r="BI863" s="16">
        <v>0.157407407407407</v>
      </c>
      <c r="BJ863" s="16">
        <v>0.11111111111111099</v>
      </c>
      <c r="BK863" s="16">
        <v>6.6666666666666693E-2</v>
      </c>
      <c r="BL863" s="16">
        <v>0</v>
      </c>
    </row>
    <row r="864" spans="2:64" x14ac:dyDescent="0.35">
      <c r="B864" t="s">
        <v>442</v>
      </c>
      <c r="C864" s="16">
        <v>2.0942408376963401E-2</v>
      </c>
      <c r="D864" s="16">
        <v>7.69230769230769E-2</v>
      </c>
      <c r="E864" s="16">
        <v>0</v>
      </c>
      <c r="F864" s="16">
        <v>1.4084507042253501E-2</v>
      </c>
      <c r="G864" s="16">
        <v>3.2786885245901599E-2</v>
      </c>
      <c r="H864" s="16">
        <v>8.8495575221238902E-3</v>
      </c>
      <c r="I864" s="16"/>
      <c r="J864" s="16">
        <v>1.8181818181818198E-2</v>
      </c>
      <c r="K864" s="16">
        <v>2.4844720496894401E-2</v>
      </c>
      <c r="L864" s="16"/>
      <c r="M864" s="16">
        <v>2.0920502092050201E-2</v>
      </c>
      <c r="N864" s="16">
        <v>1.4285714285714299E-2</v>
      </c>
      <c r="O864" s="16">
        <v>4.6511627906976702E-2</v>
      </c>
      <c r="P864" s="16">
        <v>0</v>
      </c>
      <c r="Q864" s="16"/>
      <c r="R864" s="16">
        <v>2.5252525252525301E-2</v>
      </c>
      <c r="S864" s="16">
        <v>3.3333333333333298E-2</v>
      </c>
      <c r="T864" s="16">
        <v>9.2592592592592605E-3</v>
      </c>
      <c r="U864" s="16">
        <v>0</v>
      </c>
      <c r="V864" s="16"/>
      <c r="W864" s="16">
        <v>5.1724137931034503E-2</v>
      </c>
      <c r="X864" s="16">
        <v>1.3333333333333299E-2</v>
      </c>
      <c r="Y864" s="16">
        <v>0</v>
      </c>
      <c r="Z864" s="16">
        <v>3.125E-2</v>
      </c>
      <c r="AA864" s="16">
        <v>0</v>
      </c>
      <c r="AB864" s="16">
        <v>5.5555555555555601E-2</v>
      </c>
      <c r="AC864" s="16">
        <v>2.5000000000000001E-2</v>
      </c>
      <c r="AD864" s="16">
        <v>0</v>
      </c>
      <c r="AE864" s="16">
        <v>0</v>
      </c>
      <c r="AF864" s="16">
        <v>0</v>
      </c>
      <c r="AG864" s="16">
        <v>0</v>
      </c>
      <c r="AH864" s="16">
        <v>0</v>
      </c>
      <c r="AI864" s="16"/>
      <c r="AJ864" s="16">
        <v>0</v>
      </c>
      <c r="AK864" s="16">
        <v>4.2553191489361701E-2</v>
      </c>
      <c r="AL864" s="16">
        <v>2.1276595744680899E-2</v>
      </c>
      <c r="AM864" s="16">
        <v>2.7397260273972601E-2</v>
      </c>
      <c r="AN864" s="16">
        <v>4.7619047619047603E-2</v>
      </c>
      <c r="AO864" s="16"/>
      <c r="AP864" s="16">
        <v>2.1978021978022001E-2</v>
      </c>
      <c r="AQ864" s="16">
        <v>1.0989010989011E-2</v>
      </c>
      <c r="AR864" s="16">
        <v>5.5555555555555601E-2</v>
      </c>
      <c r="AS864" s="16"/>
      <c r="AT864" s="16">
        <v>3.8834951456310697E-2</v>
      </c>
      <c r="AU864" s="16">
        <v>1.72413793103448E-2</v>
      </c>
      <c r="AV864" s="16">
        <v>0</v>
      </c>
      <c r="AW864" s="16">
        <v>0</v>
      </c>
      <c r="AX864" s="16"/>
      <c r="AY864" s="16">
        <v>6.6666666666666693E-2</v>
      </c>
      <c r="AZ864" s="16">
        <v>1.7045454545454499E-2</v>
      </c>
      <c r="BA864" s="16"/>
      <c r="BB864" s="16">
        <v>3.2258064516128997E-2</v>
      </c>
      <c r="BC864" s="16">
        <v>0</v>
      </c>
      <c r="BD864" s="16">
        <v>2.4390243902439001E-2</v>
      </c>
      <c r="BE864" s="16">
        <v>2.1276595744680899E-2</v>
      </c>
      <c r="BF864" s="16"/>
      <c r="BG864" s="16">
        <v>2.0833333333333301E-2</v>
      </c>
      <c r="BH864" s="16">
        <v>2.6041666666666699E-2</v>
      </c>
      <c r="BI864" s="16">
        <v>1.85185185185185E-2</v>
      </c>
      <c r="BJ864" s="16">
        <v>0</v>
      </c>
      <c r="BK864" s="16">
        <v>0</v>
      </c>
      <c r="BL864" s="16">
        <v>0</v>
      </c>
    </row>
    <row r="865" spans="2:64" x14ac:dyDescent="0.35">
      <c r="B865" t="s">
        <v>441</v>
      </c>
      <c r="C865" s="16">
        <v>8.1151832460733E-2</v>
      </c>
      <c r="D865" s="16">
        <v>0.115384615384615</v>
      </c>
      <c r="E865" s="16">
        <v>0.12</v>
      </c>
      <c r="F865" s="16">
        <v>8.4507042253521097E-2</v>
      </c>
      <c r="G865" s="16">
        <v>6.5573770491803296E-2</v>
      </c>
      <c r="H865" s="16">
        <v>7.0796460176991094E-2</v>
      </c>
      <c r="I865" s="16"/>
      <c r="J865" s="16">
        <v>0.104545454545455</v>
      </c>
      <c r="K865" s="16">
        <v>4.9689440993788803E-2</v>
      </c>
      <c r="L865" s="16"/>
      <c r="M865" s="16">
        <v>7.5313807531380797E-2</v>
      </c>
      <c r="N865" s="16">
        <v>0.1</v>
      </c>
      <c r="O865" s="16">
        <v>9.3023255813953501E-2</v>
      </c>
      <c r="P865" s="16">
        <v>7.4074074074074098E-2</v>
      </c>
      <c r="Q865" s="16"/>
      <c r="R865" s="16">
        <v>0.10606060606060599</v>
      </c>
      <c r="S865" s="16">
        <v>8.3333333333333301E-2</v>
      </c>
      <c r="T865" s="16">
        <v>2.7777777777777801E-2</v>
      </c>
      <c r="U865" s="16">
        <v>0.125</v>
      </c>
      <c r="V865" s="16"/>
      <c r="W865" s="16">
        <v>0.13793103448275901</v>
      </c>
      <c r="X865" s="16">
        <v>5.3333333333333302E-2</v>
      </c>
      <c r="Y865" s="16">
        <v>5.4054054054054099E-2</v>
      </c>
      <c r="Z865" s="16">
        <v>0.15625</v>
      </c>
      <c r="AA865" s="16">
        <v>7.4074074074074098E-2</v>
      </c>
      <c r="AB865" s="16">
        <v>0.11111111111111099</v>
      </c>
      <c r="AC865" s="16">
        <v>7.4999999999999997E-2</v>
      </c>
      <c r="AD865" s="16">
        <v>0</v>
      </c>
      <c r="AE865" s="16">
        <v>0.1</v>
      </c>
      <c r="AF865" s="16">
        <v>0</v>
      </c>
      <c r="AG865" s="16">
        <v>0</v>
      </c>
      <c r="AH865" s="16">
        <v>0</v>
      </c>
      <c r="AI865" s="16"/>
      <c r="AJ865" s="16">
        <v>6.9767441860465101E-2</v>
      </c>
      <c r="AK865" s="16">
        <v>8.5106382978723402E-2</v>
      </c>
      <c r="AL865" s="16">
        <v>6.3829787234042507E-2</v>
      </c>
      <c r="AM865" s="16">
        <v>6.8493150684931503E-2</v>
      </c>
      <c r="AN865" s="16">
        <v>0.238095238095238</v>
      </c>
      <c r="AO865" s="16"/>
      <c r="AP865" s="16">
        <v>7.69230769230769E-2</v>
      </c>
      <c r="AQ865" s="16">
        <v>9.8901098901098897E-2</v>
      </c>
      <c r="AR865" s="16">
        <v>5.5555555555555601E-2</v>
      </c>
      <c r="AS865" s="16"/>
      <c r="AT865" s="16">
        <v>7.7669902912621394E-2</v>
      </c>
      <c r="AU865" s="16">
        <v>8.18965517241379E-2</v>
      </c>
      <c r="AV865" s="16">
        <v>8.1081081081081099E-2</v>
      </c>
      <c r="AW865" s="16">
        <v>0.1</v>
      </c>
      <c r="AX865" s="16"/>
      <c r="AY865" s="16">
        <v>6.6666666666666693E-2</v>
      </c>
      <c r="AZ865" s="16">
        <v>8.2386363636363605E-2</v>
      </c>
      <c r="BA865" s="16"/>
      <c r="BB865" s="16">
        <v>9.6774193548387094E-2</v>
      </c>
      <c r="BC865" s="16">
        <v>0.10344827586206901</v>
      </c>
      <c r="BD865" s="16">
        <v>6.50406504065041E-2</v>
      </c>
      <c r="BE865" s="16">
        <v>0.12765957446808501</v>
      </c>
      <c r="BF865" s="16"/>
      <c r="BG865" s="16">
        <v>6.25E-2</v>
      </c>
      <c r="BH865" s="16">
        <v>4.1666666666666699E-2</v>
      </c>
      <c r="BI865" s="16">
        <v>0.12962962962963001</v>
      </c>
      <c r="BJ865" s="16">
        <v>0.16666666666666699</v>
      </c>
      <c r="BK865" s="16">
        <v>0.2</v>
      </c>
      <c r="BL865" s="16">
        <v>0</v>
      </c>
    </row>
    <row r="866" spans="2:64" x14ac:dyDescent="0.35">
      <c r="B866" t="s">
        <v>444</v>
      </c>
      <c r="C866" s="16">
        <v>1.5706806282722498E-2</v>
      </c>
      <c r="D866" s="16">
        <v>3.8461538461538498E-2</v>
      </c>
      <c r="E866" s="16">
        <v>0.06</v>
      </c>
      <c r="F866" s="16">
        <v>0</v>
      </c>
      <c r="G866" s="16">
        <v>8.1967213114754103E-3</v>
      </c>
      <c r="H866" s="16">
        <v>8.8495575221238902E-3</v>
      </c>
      <c r="I866" s="16"/>
      <c r="J866" s="16">
        <v>1.8181818181818198E-2</v>
      </c>
      <c r="K866" s="16">
        <v>1.2422360248447201E-2</v>
      </c>
      <c r="L866" s="16"/>
      <c r="M866" s="16">
        <v>1.6736401673640201E-2</v>
      </c>
      <c r="N866" s="16">
        <v>1.4285714285714299E-2</v>
      </c>
      <c r="O866" s="16">
        <v>0</v>
      </c>
      <c r="P866" s="16">
        <v>3.7037037037037E-2</v>
      </c>
      <c r="Q866" s="16"/>
      <c r="R866" s="16">
        <v>1.5151515151515201E-2</v>
      </c>
      <c r="S866" s="16">
        <v>3.3333333333333298E-2</v>
      </c>
      <c r="T866" s="16">
        <v>9.2592592592592605E-3</v>
      </c>
      <c r="U866" s="16">
        <v>0</v>
      </c>
      <c r="V866" s="16"/>
      <c r="W866" s="16">
        <v>3.4482758620689703E-2</v>
      </c>
      <c r="X866" s="16">
        <v>0</v>
      </c>
      <c r="Y866" s="16">
        <v>5.4054054054054099E-2</v>
      </c>
      <c r="Z866" s="16">
        <v>0</v>
      </c>
      <c r="AA866" s="16">
        <v>0</v>
      </c>
      <c r="AB866" s="16">
        <v>5.5555555555555601E-2</v>
      </c>
      <c r="AC866" s="16">
        <v>0</v>
      </c>
      <c r="AD866" s="16">
        <v>0</v>
      </c>
      <c r="AE866" s="16">
        <v>0</v>
      </c>
      <c r="AF866" s="16">
        <v>0</v>
      </c>
      <c r="AG866" s="16">
        <v>0</v>
      </c>
      <c r="AH866" s="16">
        <v>0</v>
      </c>
      <c r="AI866" s="16"/>
      <c r="AJ866" s="16">
        <v>0</v>
      </c>
      <c r="AK866" s="16">
        <v>4.2553191489361701E-2</v>
      </c>
      <c r="AL866" s="16">
        <v>7.09219858156028E-3</v>
      </c>
      <c r="AM866" s="16">
        <v>4.1095890410958902E-2</v>
      </c>
      <c r="AN866" s="16">
        <v>0</v>
      </c>
      <c r="AO866" s="16"/>
      <c r="AP866" s="16">
        <v>1.8315018315018299E-2</v>
      </c>
      <c r="AQ866" s="16">
        <v>1.0989010989011E-2</v>
      </c>
      <c r="AR866" s="16">
        <v>0</v>
      </c>
      <c r="AS866" s="16"/>
      <c r="AT866" s="16">
        <v>9.7087378640776708E-3</v>
      </c>
      <c r="AU866" s="16">
        <v>1.72413793103448E-2</v>
      </c>
      <c r="AV866" s="16">
        <v>2.7027027027027001E-2</v>
      </c>
      <c r="AW866" s="16">
        <v>0</v>
      </c>
      <c r="AX866" s="16"/>
      <c r="AY866" s="16">
        <v>0</v>
      </c>
      <c r="AZ866" s="16">
        <v>1.7045454545454499E-2</v>
      </c>
      <c r="BA866" s="16"/>
      <c r="BB866" s="16">
        <v>6.4516129032258104E-2</v>
      </c>
      <c r="BC866" s="16">
        <v>3.4482758620689703E-2</v>
      </c>
      <c r="BD866" s="16">
        <v>8.1300813008130107E-3</v>
      </c>
      <c r="BE866" s="16">
        <v>0</v>
      </c>
      <c r="BF866" s="16"/>
      <c r="BG866" s="16">
        <v>0</v>
      </c>
      <c r="BH866" s="16">
        <v>1.5625E-2</v>
      </c>
      <c r="BI866" s="16">
        <v>1.85185185185185E-2</v>
      </c>
      <c r="BJ866" s="16">
        <v>5.5555555555555601E-2</v>
      </c>
      <c r="BK866" s="16">
        <v>0</v>
      </c>
      <c r="BL866" s="16">
        <v>0</v>
      </c>
    </row>
    <row r="867" spans="2:64" x14ac:dyDescent="0.35">
      <c r="B867" t="s">
        <v>439</v>
      </c>
      <c r="C867" s="16">
        <v>0</v>
      </c>
      <c r="D867" s="16">
        <v>0</v>
      </c>
      <c r="E867" s="16">
        <v>0</v>
      </c>
      <c r="F867" s="16">
        <v>0</v>
      </c>
      <c r="G867" s="16">
        <v>0</v>
      </c>
      <c r="H867" s="16">
        <v>0</v>
      </c>
      <c r="I867" s="16"/>
      <c r="J867" s="16">
        <v>0</v>
      </c>
      <c r="K867" s="16">
        <v>0</v>
      </c>
      <c r="L867" s="16"/>
      <c r="M867" s="16">
        <v>0</v>
      </c>
      <c r="N867" s="16">
        <v>0</v>
      </c>
      <c r="O867" s="16">
        <v>0</v>
      </c>
      <c r="P867" s="16">
        <v>0</v>
      </c>
      <c r="Q867" s="16"/>
      <c r="R867" s="16">
        <v>0</v>
      </c>
      <c r="S867" s="16">
        <v>0</v>
      </c>
      <c r="T867" s="16">
        <v>0</v>
      </c>
      <c r="U867" s="16">
        <v>0</v>
      </c>
      <c r="V867" s="16"/>
      <c r="W867" s="16">
        <v>0</v>
      </c>
      <c r="X867" s="16">
        <v>0</v>
      </c>
      <c r="Y867" s="16">
        <v>0</v>
      </c>
      <c r="Z867" s="16">
        <v>0</v>
      </c>
      <c r="AA867" s="16">
        <v>0</v>
      </c>
      <c r="AB867" s="16">
        <v>0</v>
      </c>
      <c r="AC867" s="16">
        <v>0</v>
      </c>
      <c r="AD867" s="16">
        <v>0</v>
      </c>
      <c r="AE867" s="16">
        <v>0</v>
      </c>
      <c r="AF867" s="16">
        <v>0</v>
      </c>
      <c r="AG867" s="16">
        <v>0</v>
      </c>
      <c r="AH867" s="16">
        <v>0</v>
      </c>
      <c r="AI867" s="16"/>
      <c r="AJ867" s="16">
        <v>0</v>
      </c>
      <c r="AK867" s="16">
        <v>0</v>
      </c>
      <c r="AL867" s="16">
        <v>0</v>
      </c>
      <c r="AM867" s="16">
        <v>0</v>
      </c>
      <c r="AN867" s="16">
        <v>0</v>
      </c>
      <c r="AO867" s="16"/>
      <c r="AP867" s="16">
        <v>0</v>
      </c>
      <c r="AQ867" s="16">
        <v>0</v>
      </c>
      <c r="AR867" s="16">
        <v>0</v>
      </c>
      <c r="AS867" s="16"/>
      <c r="AT867" s="16">
        <v>0</v>
      </c>
      <c r="AU867" s="16">
        <v>0</v>
      </c>
      <c r="AV867" s="16">
        <v>0</v>
      </c>
      <c r="AW867" s="16">
        <v>0</v>
      </c>
      <c r="AX867" s="16"/>
      <c r="AY867" s="16">
        <v>0</v>
      </c>
      <c r="AZ867" s="16">
        <v>0</v>
      </c>
      <c r="BA867" s="16"/>
      <c r="BB867" s="16">
        <v>0</v>
      </c>
      <c r="BC867" s="16">
        <v>0</v>
      </c>
      <c r="BD867" s="16">
        <v>0</v>
      </c>
      <c r="BE867" s="16">
        <v>0</v>
      </c>
      <c r="BF867" s="16"/>
      <c r="BG867" s="16">
        <v>0</v>
      </c>
      <c r="BH867" s="16">
        <v>0</v>
      </c>
      <c r="BI867" s="16">
        <v>0</v>
      </c>
      <c r="BJ867" s="16">
        <v>0</v>
      </c>
      <c r="BK867" s="16">
        <v>0</v>
      </c>
      <c r="BL867" s="16">
        <v>0</v>
      </c>
    </row>
    <row r="868" spans="2:64" x14ac:dyDescent="0.35">
      <c r="B868" t="s">
        <v>159</v>
      </c>
      <c r="C868" s="16">
        <v>0</v>
      </c>
      <c r="D868" s="16">
        <v>0</v>
      </c>
      <c r="E868" s="16">
        <v>0</v>
      </c>
      <c r="F868" s="16">
        <v>0</v>
      </c>
      <c r="G868" s="16">
        <v>0</v>
      </c>
      <c r="H868" s="16">
        <v>0</v>
      </c>
      <c r="I868" s="16"/>
      <c r="J868" s="16">
        <v>0</v>
      </c>
      <c r="K868" s="16">
        <v>0</v>
      </c>
      <c r="L868" s="16"/>
      <c r="M868" s="16">
        <v>0</v>
      </c>
      <c r="N868" s="16">
        <v>0</v>
      </c>
      <c r="O868" s="16">
        <v>0</v>
      </c>
      <c r="P868" s="16">
        <v>0</v>
      </c>
      <c r="Q868" s="16"/>
      <c r="R868" s="16">
        <v>0</v>
      </c>
      <c r="S868" s="16">
        <v>0</v>
      </c>
      <c r="T868" s="16">
        <v>0</v>
      </c>
      <c r="U868" s="16">
        <v>0</v>
      </c>
      <c r="V868" s="16"/>
      <c r="W868" s="16">
        <v>0</v>
      </c>
      <c r="X868" s="16">
        <v>0</v>
      </c>
      <c r="Y868" s="16">
        <v>0</v>
      </c>
      <c r="Z868" s="16">
        <v>0</v>
      </c>
      <c r="AA868" s="16">
        <v>0</v>
      </c>
      <c r="AB868" s="16">
        <v>0</v>
      </c>
      <c r="AC868" s="16">
        <v>0</v>
      </c>
      <c r="AD868" s="16">
        <v>0</v>
      </c>
      <c r="AE868" s="16">
        <v>0</v>
      </c>
      <c r="AF868" s="16">
        <v>0</v>
      </c>
      <c r="AG868" s="16">
        <v>0</v>
      </c>
      <c r="AH868" s="16">
        <v>0</v>
      </c>
      <c r="AI868" s="16"/>
      <c r="AJ868" s="16">
        <v>0</v>
      </c>
      <c r="AK868" s="16">
        <v>0</v>
      </c>
      <c r="AL868" s="16">
        <v>0</v>
      </c>
      <c r="AM868" s="16">
        <v>0</v>
      </c>
      <c r="AN868" s="16">
        <v>0</v>
      </c>
      <c r="AO868" s="16"/>
      <c r="AP868" s="16">
        <v>0</v>
      </c>
      <c r="AQ868" s="16">
        <v>0</v>
      </c>
      <c r="AR868" s="16">
        <v>0</v>
      </c>
      <c r="AS868" s="16"/>
      <c r="AT868" s="16">
        <v>0</v>
      </c>
      <c r="AU868" s="16">
        <v>0</v>
      </c>
      <c r="AV868" s="16">
        <v>0</v>
      </c>
      <c r="AW868" s="16">
        <v>0</v>
      </c>
      <c r="AX868" s="16"/>
      <c r="AY868" s="16">
        <v>0</v>
      </c>
      <c r="AZ868" s="16">
        <v>0</v>
      </c>
      <c r="BA868" s="16"/>
      <c r="BB868" s="16">
        <v>0</v>
      </c>
      <c r="BC868" s="16">
        <v>0</v>
      </c>
      <c r="BD868" s="16">
        <v>0</v>
      </c>
      <c r="BE868" s="16">
        <v>0</v>
      </c>
      <c r="BF868" s="16"/>
      <c r="BG868" s="16">
        <v>0</v>
      </c>
      <c r="BH868" s="16">
        <v>0</v>
      </c>
      <c r="BI868" s="16">
        <v>0</v>
      </c>
      <c r="BJ868" s="16">
        <v>0</v>
      </c>
      <c r="BK868" s="16">
        <v>0</v>
      </c>
      <c r="BL868" s="16">
        <v>0</v>
      </c>
    </row>
    <row r="869" spans="2:64" x14ac:dyDescent="0.3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c r="BI869" s="16"/>
      <c r="BJ869" s="16"/>
      <c r="BK869" s="16"/>
      <c r="BL869" s="16"/>
    </row>
    <row r="870" spans="2:64" x14ac:dyDescent="0.35">
      <c r="B870" s="5" t="s">
        <v>463</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row>
    <row r="871" spans="2:64" x14ac:dyDescent="0.35">
      <c r="B871" s="43" t="s">
        <v>490</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c r="BF871" s="16"/>
      <c r="BG871" s="16"/>
      <c r="BH871" s="16"/>
      <c r="BI871" s="16"/>
      <c r="BJ871" s="16"/>
      <c r="BK871" s="16"/>
      <c r="BL871" s="16"/>
    </row>
    <row r="872" spans="2:64" x14ac:dyDescent="0.35">
      <c r="B872" t="s">
        <v>450</v>
      </c>
      <c r="C872" s="16">
        <v>0.26429980276134102</v>
      </c>
      <c r="D872" s="16">
        <v>0.32142857142857101</v>
      </c>
      <c r="E872" s="16">
        <v>0.34375</v>
      </c>
      <c r="F872" s="16">
        <v>0.329787234042553</v>
      </c>
      <c r="G872" s="16">
        <v>0.23926380368098199</v>
      </c>
      <c r="H872" s="16">
        <v>0.208860759493671</v>
      </c>
      <c r="I872" s="16"/>
      <c r="J872" s="16">
        <v>0.24210526315789499</v>
      </c>
      <c r="K872" s="16">
        <v>0.29411764705882398</v>
      </c>
      <c r="L872" s="16"/>
      <c r="M872" s="16">
        <v>0.24752475247524799</v>
      </c>
      <c r="N872" s="16">
        <v>0.27</v>
      </c>
      <c r="O872" s="16">
        <v>0.33333333333333298</v>
      </c>
      <c r="P872" s="16">
        <v>0.3</v>
      </c>
      <c r="Q872" s="16"/>
      <c r="R872" s="16">
        <v>0.25702811244979901</v>
      </c>
      <c r="S872" s="16">
        <v>0.32098765432098803</v>
      </c>
      <c r="T872" s="16">
        <v>0.24836601307189499</v>
      </c>
      <c r="U872" s="16">
        <v>0.25</v>
      </c>
      <c r="V872" s="16"/>
      <c r="W872" s="16">
        <v>0.22972972972972999</v>
      </c>
      <c r="X872" s="16">
        <v>0.28125</v>
      </c>
      <c r="Y872" s="16">
        <v>0.19230769230769201</v>
      </c>
      <c r="Z872" s="16">
        <v>0.23913043478260901</v>
      </c>
      <c r="AA872" s="16">
        <v>0.35135135135135098</v>
      </c>
      <c r="AB872" s="16">
        <v>0.24489795918367299</v>
      </c>
      <c r="AC872" s="16">
        <v>0.28571428571428598</v>
      </c>
      <c r="AD872" s="16">
        <v>0.33333333333333298</v>
      </c>
      <c r="AE872" s="16">
        <v>0.28571428571428598</v>
      </c>
      <c r="AF872" s="16">
        <v>0.214285714285714</v>
      </c>
      <c r="AG872" s="16">
        <v>0.4</v>
      </c>
      <c r="AH872" s="16">
        <v>0</v>
      </c>
      <c r="AI872" s="16"/>
      <c r="AJ872" s="16">
        <v>0.19402985074626899</v>
      </c>
      <c r="AK872" s="16">
        <v>0.28000000000000003</v>
      </c>
      <c r="AL872" s="16">
        <v>0.27745664739884401</v>
      </c>
      <c r="AM872" s="16">
        <v>0.25531914893617003</v>
      </c>
      <c r="AN872" s="16">
        <v>7.4074074074074098E-2</v>
      </c>
      <c r="AO872" s="16"/>
      <c r="AP872" s="16">
        <v>0.28808864265928003</v>
      </c>
      <c r="AQ872" s="16">
        <v>0.224</v>
      </c>
      <c r="AR872" s="16">
        <v>9.5238095238095205E-2</v>
      </c>
      <c r="AS872" s="16"/>
      <c r="AT872" s="16">
        <v>0.40151515151515099</v>
      </c>
      <c r="AU872" s="16">
        <v>0.206451612903226</v>
      </c>
      <c r="AV872" s="16">
        <v>0.33333333333333298</v>
      </c>
      <c r="AW872" s="16">
        <v>0.1</v>
      </c>
      <c r="AX872" s="16"/>
      <c r="AY872" s="16">
        <v>0.35135135135135098</v>
      </c>
      <c r="AZ872" s="16">
        <v>0.257446808510638</v>
      </c>
      <c r="BA872" s="16"/>
      <c r="BB872" s="16">
        <v>0.22857142857142901</v>
      </c>
      <c r="BC872" s="16">
        <v>0.26190476190476197</v>
      </c>
      <c r="BD872" s="16">
        <v>0.27102803738317799</v>
      </c>
      <c r="BE872" s="16">
        <v>0.25373134328358199</v>
      </c>
      <c r="BF872" s="16"/>
      <c r="BG872" s="16">
        <v>0.27419354838709697</v>
      </c>
      <c r="BH872" s="16">
        <v>0.27459016393442598</v>
      </c>
      <c r="BI872" s="16">
        <v>0.25</v>
      </c>
      <c r="BJ872" s="16">
        <v>0.26086956521739102</v>
      </c>
      <c r="BK872" s="16">
        <v>0.25925925925925902</v>
      </c>
      <c r="BL872" s="16">
        <v>0</v>
      </c>
    </row>
    <row r="873" spans="2:64" x14ac:dyDescent="0.35">
      <c r="B873" t="s">
        <v>451</v>
      </c>
      <c r="C873" s="16">
        <v>0.224852071005917</v>
      </c>
      <c r="D873" s="16">
        <v>0.107142857142857</v>
      </c>
      <c r="E873" s="16">
        <v>0.140625</v>
      </c>
      <c r="F873" s="16">
        <v>0.20212765957446799</v>
      </c>
      <c r="G873" s="16">
        <v>0.23926380368098199</v>
      </c>
      <c r="H873" s="16">
        <v>0.278481012658228</v>
      </c>
      <c r="I873" s="16"/>
      <c r="J873" s="16">
        <v>0.249122807017544</v>
      </c>
      <c r="K873" s="16">
        <v>0.19004524886877799</v>
      </c>
      <c r="L873" s="16"/>
      <c r="M873" s="16">
        <v>0.237623762376238</v>
      </c>
      <c r="N873" s="16">
        <v>0.2</v>
      </c>
      <c r="O873" s="16">
        <v>0.21666666666666701</v>
      </c>
      <c r="P873" s="16">
        <v>0.2</v>
      </c>
      <c r="Q873" s="16"/>
      <c r="R873" s="16">
        <v>0.19678714859437799</v>
      </c>
      <c r="S873" s="16">
        <v>0.234567901234568</v>
      </c>
      <c r="T873" s="16">
        <v>0.28104575163398698</v>
      </c>
      <c r="U873" s="16">
        <v>0.125</v>
      </c>
      <c r="V873" s="16"/>
      <c r="W873" s="16">
        <v>0.18918918918918901</v>
      </c>
      <c r="X873" s="16">
        <v>0.22916666666666699</v>
      </c>
      <c r="Y873" s="16">
        <v>0.32692307692307698</v>
      </c>
      <c r="Z873" s="16">
        <v>0.173913043478261</v>
      </c>
      <c r="AA873" s="16">
        <v>0.18918918918918901</v>
      </c>
      <c r="AB873" s="16">
        <v>0.20408163265306101</v>
      </c>
      <c r="AC873" s="16">
        <v>0.24489795918367299</v>
      </c>
      <c r="AD873" s="16">
        <v>0.33333333333333298</v>
      </c>
      <c r="AE873" s="16">
        <v>0.17142857142857101</v>
      </c>
      <c r="AF873" s="16">
        <v>0.25</v>
      </c>
      <c r="AG873" s="16">
        <v>0.25</v>
      </c>
      <c r="AH873" s="16">
        <v>0</v>
      </c>
      <c r="AI873" s="16"/>
      <c r="AJ873" s="16">
        <v>0.328358208955224</v>
      </c>
      <c r="AK873" s="16">
        <v>0.24</v>
      </c>
      <c r="AL873" s="16">
        <v>0.20809248554913301</v>
      </c>
      <c r="AM873" s="16">
        <v>0.19148936170212799</v>
      </c>
      <c r="AN873" s="16">
        <v>0.22222222222222199</v>
      </c>
      <c r="AO873" s="16"/>
      <c r="AP873" s="16">
        <v>0.21052631578947401</v>
      </c>
      <c r="AQ873" s="16">
        <v>0.25600000000000001</v>
      </c>
      <c r="AR873" s="16">
        <v>0.28571428571428598</v>
      </c>
      <c r="AS873" s="16"/>
      <c r="AT873" s="16">
        <v>0.15151515151515199</v>
      </c>
      <c r="AU873" s="16">
        <v>0.26451612903225802</v>
      </c>
      <c r="AV873" s="16">
        <v>0.133333333333333</v>
      </c>
      <c r="AW873" s="16">
        <v>0.3</v>
      </c>
      <c r="AX873" s="16"/>
      <c r="AY873" s="16">
        <v>0.135135135135135</v>
      </c>
      <c r="AZ873" s="16">
        <v>0.231914893617021</v>
      </c>
      <c r="BA873" s="16"/>
      <c r="BB873" s="16">
        <v>0.114285714285714</v>
      </c>
      <c r="BC873" s="16">
        <v>0.214285714285714</v>
      </c>
      <c r="BD873" s="16">
        <v>0.25233644859813098</v>
      </c>
      <c r="BE873" s="16">
        <v>0.164179104477612</v>
      </c>
      <c r="BF873" s="16"/>
      <c r="BG873" s="16">
        <v>0.16129032258064499</v>
      </c>
      <c r="BH873" s="16">
        <v>0.27459016393442598</v>
      </c>
      <c r="BI873" s="16">
        <v>0.20270270270270299</v>
      </c>
      <c r="BJ873" s="16">
        <v>0.173913043478261</v>
      </c>
      <c r="BK873" s="16">
        <v>0.11111111111111099</v>
      </c>
      <c r="BL873" s="16">
        <v>0</v>
      </c>
    </row>
    <row r="874" spans="2:64" x14ac:dyDescent="0.35">
      <c r="B874" t="s">
        <v>452</v>
      </c>
      <c r="C874" s="16">
        <v>0.19723865877711999</v>
      </c>
      <c r="D874" s="16">
        <v>7.1428571428571397E-2</v>
      </c>
      <c r="E874" s="16">
        <v>0.15625</v>
      </c>
      <c r="F874" s="16">
        <v>0.20212765957446799</v>
      </c>
      <c r="G874" s="16">
        <v>0.214723926380368</v>
      </c>
      <c r="H874" s="16">
        <v>0.215189873417722</v>
      </c>
      <c r="I874" s="16"/>
      <c r="J874" s="16">
        <v>0.21754385964912301</v>
      </c>
      <c r="K874" s="16">
        <v>0.17194570135746601</v>
      </c>
      <c r="L874" s="16"/>
      <c r="M874" s="16">
        <v>0.211221122112211</v>
      </c>
      <c r="N874" s="16">
        <v>0.24</v>
      </c>
      <c r="O874" s="16">
        <v>0.1</v>
      </c>
      <c r="P874" s="16">
        <v>0.125</v>
      </c>
      <c r="Q874" s="16"/>
      <c r="R874" s="16">
        <v>0.19678714859437799</v>
      </c>
      <c r="S874" s="16">
        <v>0.172839506172839</v>
      </c>
      <c r="T874" s="16">
        <v>0.22875816993464099</v>
      </c>
      <c r="U874" s="16">
        <v>8.3333333333333301E-2</v>
      </c>
      <c r="V874" s="16"/>
      <c r="W874" s="16">
        <v>0.18918918918918901</v>
      </c>
      <c r="X874" s="16">
        <v>0.20833333333333301</v>
      </c>
      <c r="Y874" s="16">
        <v>0.15384615384615399</v>
      </c>
      <c r="Z874" s="16">
        <v>0.26086956521739102</v>
      </c>
      <c r="AA874" s="16">
        <v>0.32432432432432401</v>
      </c>
      <c r="AB874" s="16">
        <v>0.183673469387755</v>
      </c>
      <c r="AC874" s="16">
        <v>0.183673469387755</v>
      </c>
      <c r="AD874" s="16">
        <v>5.5555555555555601E-2</v>
      </c>
      <c r="AE874" s="16">
        <v>0.14285714285714299</v>
      </c>
      <c r="AF874" s="16">
        <v>0.28571428571428598</v>
      </c>
      <c r="AG874" s="16">
        <v>0.05</v>
      </c>
      <c r="AH874" s="16">
        <v>0.33333333333333298</v>
      </c>
      <c r="AI874" s="16"/>
      <c r="AJ874" s="16">
        <v>0.22388059701492499</v>
      </c>
      <c r="AK874" s="16">
        <v>0.18666666666666701</v>
      </c>
      <c r="AL874" s="16">
        <v>0.179190751445087</v>
      </c>
      <c r="AM874" s="16">
        <v>0.23404255319148901</v>
      </c>
      <c r="AN874" s="16">
        <v>0.148148148148148</v>
      </c>
      <c r="AO874" s="16"/>
      <c r="AP874" s="16">
        <v>0.191135734072022</v>
      </c>
      <c r="AQ874" s="16">
        <v>0.216</v>
      </c>
      <c r="AR874" s="16">
        <v>0.19047619047618999</v>
      </c>
      <c r="AS874" s="16"/>
      <c r="AT874" s="16">
        <v>0.19696969696969699</v>
      </c>
      <c r="AU874" s="16">
        <v>0.21290322580645199</v>
      </c>
      <c r="AV874" s="16">
        <v>0.17777777777777801</v>
      </c>
      <c r="AW874" s="16">
        <v>0</v>
      </c>
      <c r="AX874" s="16"/>
      <c r="AY874" s="16">
        <v>0.135135135135135</v>
      </c>
      <c r="AZ874" s="16">
        <v>0.20212765957446799</v>
      </c>
      <c r="BA874" s="16"/>
      <c r="BB874" s="16">
        <v>0.17142857142857101</v>
      </c>
      <c r="BC874" s="16">
        <v>0.226190476190476</v>
      </c>
      <c r="BD874" s="16">
        <v>0.208722741433022</v>
      </c>
      <c r="BE874" s="16">
        <v>0.119402985074627</v>
      </c>
      <c r="BF874" s="16"/>
      <c r="BG874" s="16">
        <v>0.14516129032258099</v>
      </c>
      <c r="BH874" s="16">
        <v>0.13114754098360701</v>
      </c>
      <c r="BI874" s="16">
        <v>0.28378378378378399</v>
      </c>
      <c r="BJ874" s="16">
        <v>0.34782608695652201</v>
      </c>
      <c r="BK874" s="16">
        <v>0.33333333333333298</v>
      </c>
      <c r="BL874" s="16">
        <v>0</v>
      </c>
    </row>
    <row r="875" spans="2:64" x14ac:dyDescent="0.35">
      <c r="B875" t="s">
        <v>453</v>
      </c>
      <c r="C875" s="16">
        <v>0.183431952662722</v>
      </c>
      <c r="D875" s="16">
        <v>0.107142857142857</v>
      </c>
      <c r="E875" s="16">
        <v>0.21875</v>
      </c>
      <c r="F875" s="16">
        <v>0.19148936170212799</v>
      </c>
      <c r="G875" s="16">
        <v>0.17791411042944799</v>
      </c>
      <c r="H875" s="16">
        <v>0.183544303797468</v>
      </c>
      <c r="I875" s="16"/>
      <c r="J875" s="16">
        <v>0.203508771929825</v>
      </c>
      <c r="K875" s="16">
        <v>0.158371040723982</v>
      </c>
      <c r="L875" s="16"/>
      <c r="M875" s="16">
        <v>0.19471947194719499</v>
      </c>
      <c r="N875" s="16">
        <v>0.2</v>
      </c>
      <c r="O875" s="16">
        <v>0.1</v>
      </c>
      <c r="P875" s="16">
        <v>0.17499999999999999</v>
      </c>
      <c r="Q875" s="16"/>
      <c r="R875" s="16">
        <v>0.188755020080321</v>
      </c>
      <c r="S875" s="16">
        <v>0.12345679012345701</v>
      </c>
      <c r="T875" s="16">
        <v>0.19607843137254899</v>
      </c>
      <c r="U875" s="16">
        <v>0.25</v>
      </c>
      <c r="V875" s="16"/>
      <c r="W875" s="16">
        <v>0.25675675675675702</v>
      </c>
      <c r="X875" s="16">
        <v>0.13541666666666699</v>
      </c>
      <c r="Y875" s="16">
        <v>9.6153846153846201E-2</v>
      </c>
      <c r="Z875" s="16">
        <v>0.26086956521739102</v>
      </c>
      <c r="AA875" s="16">
        <v>0.162162162162162</v>
      </c>
      <c r="AB875" s="16">
        <v>0.20408163265306101</v>
      </c>
      <c r="AC875" s="16">
        <v>0.20408163265306101</v>
      </c>
      <c r="AD875" s="16">
        <v>0.22222222222222199</v>
      </c>
      <c r="AE875" s="16">
        <v>0.17142857142857101</v>
      </c>
      <c r="AF875" s="16">
        <v>7.1428571428571397E-2</v>
      </c>
      <c r="AG875" s="16">
        <v>0.2</v>
      </c>
      <c r="AH875" s="16">
        <v>0.66666666666666696</v>
      </c>
      <c r="AI875" s="16"/>
      <c r="AJ875" s="16">
        <v>0.119402985074627</v>
      </c>
      <c r="AK875" s="16">
        <v>0.08</v>
      </c>
      <c r="AL875" s="16">
        <v>0.219653179190751</v>
      </c>
      <c r="AM875" s="16">
        <v>0.26595744680851102</v>
      </c>
      <c r="AN875" s="16">
        <v>0.18518518518518501</v>
      </c>
      <c r="AO875" s="16"/>
      <c r="AP875" s="16">
        <v>0.17728531855955701</v>
      </c>
      <c r="AQ875" s="16">
        <v>0.20799999999999999</v>
      </c>
      <c r="AR875" s="16">
        <v>0.14285714285714299</v>
      </c>
      <c r="AS875" s="16"/>
      <c r="AT875" s="16">
        <v>0.22727272727272699</v>
      </c>
      <c r="AU875" s="16">
        <v>0.18064516129032299</v>
      </c>
      <c r="AV875" s="16">
        <v>0.11111111111111099</v>
      </c>
      <c r="AW875" s="16">
        <v>0.1</v>
      </c>
      <c r="AX875" s="16"/>
      <c r="AY875" s="16">
        <v>0.18918918918918901</v>
      </c>
      <c r="AZ875" s="16">
        <v>0.182978723404255</v>
      </c>
      <c r="BA875" s="16"/>
      <c r="BB875" s="16">
        <v>0.14285714285714299</v>
      </c>
      <c r="BC875" s="16">
        <v>0.19047619047618999</v>
      </c>
      <c r="BD875" s="16">
        <v>0.18691588785046701</v>
      </c>
      <c r="BE875" s="16">
        <v>0.17910447761194001</v>
      </c>
      <c r="BF875" s="16"/>
      <c r="BG875" s="16">
        <v>0.19354838709677399</v>
      </c>
      <c r="BH875" s="16">
        <v>0.18442622950819701</v>
      </c>
      <c r="BI875" s="16">
        <v>0.15540540540540501</v>
      </c>
      <c r="BJ875" s="16">
        <v>0.30434782608695699</v>
      </c>
      <c r="BK875" s="16">
        <v>0.22222222222222199</v>
      </c>
      <c r="BL875" s="16">
        <v>0</v>
      </c>
    </row>
    <row r="876" spans="2:64" x14ac:dyDescent="0.35">
      <c r="B876" t="s">
        <v>454</v>
      </c>
      <c r="C876" s="16">
        <v>0.165680473372781</v>
      </c>
      <c r="D876" s="16">
        <v>3.5714285714285698E-2</v>
      </c>
      <c r="E876" s="16">
        <v>0.140625</v>
      </c>
      <c r="F876" s="16">
        <v>0.13829787234042601</v>
      </c>
      <c r="G876" s="16">
        <v>0.184049079754601</v>
      </c>
      <c r="H876" s="16">
        <v>0.19620253164557</v>
      </c>
      <c r="I876" s="16"/>
      <c r="J876" s="16">
        <v>0.140350877192982</v>
      </c>
      <c r="K876" s="16">
        <v>0.19909502262443399</v>
      </c>
      <c r="L876" s="16"/>
      <c r="M876" s="16">
        <v>0.18151815181518199</v>
      </c>
      <c r="N876" s="16">
        <v>0.18</v>
      </c>
      <c r="O876" s="16">
        <v>6.6666666666666693E-2</v>
      </c>
      <c r="P876" s="16">
        <v>0.15</v>
      </c>
      <c r="Q876" s="16"/>
      <c r="R876" s="16">
        <v>0.120481927710843</v>
      </c>
      <c r="S876" s="16">
        <v>0.24691358024691401</v>
      </c>
      <c r="T876" s="16">
        <v>0.20915032679738599</v>
      </c>
      <c r="U876" s="16">
        <v>8.3333333333333301E-2</v>
      </c>
      <c r="V876" s="16"/>
      <c r="W876" s="16">
        <v>0.14864864864864899</v>
      </c>
      <c r="X876" s="16">
        <v>0.1875</v>
      </c>
      <c r="Y876" s="16">
        <v>0.134615384615385</v>
      </c>
      <c r="Z876" s="16">
        <v>0.173913043478261</v>
      </c>
      <c r="AA876" s="16">
        <v>8.1081081081081099E-2</v>
      </c>
      <c r="AB876" s="16">
        <v>0.22448979591836701</v>
      </c>
      <c r="AC876" s="16">
        <v>0.26530612244898</v>
      </c>
      <c r="AD876" s="16">
        <v>0.11111111111111099</v>
      </c>
      <c r="AE876" s="16">
        <v>5.7142857142857099E-2</v>
      </c>
      <c r="AF876" s="16">
        <v>0.214285714285714</v>
      </c>
      <c r="AG876" s="16">
        <v>0.15</v>
      </c>
      <c r="AH876" s="16">
        <v>0</v>
      </c>
      <c r="AI876" s="16"/>
      <c r="AJ876" s="16">
        <v>0.134328358208955</v>
      </c>
      <c r="AK876" s="16">
        <v>0.08</v>
      </c>
      <c r="AL876" s="16">
        <v>0.16184971098265899</v>
      </c>
      <c r="AM876" s="16">
        <v>0.25531914893617003</v>
      </c>
      <c r="AN876" s="16">
        <v>0.148148148148148</v>
      </c>
      <c r="AO876" s="16"/>
      <c r="AP876" s="16">
        <v>0.15512465373961201</v>
      </c>
      <c r="AQ876" s="16">
        <v>0.192</v>
      </c>
      <c r="AR876" s="16">
        <v>0.19047619047618999</v>
      </c>
      <c r="AS876" s="16"/>
      <c r="AT876" s="16">
        <v>0.13636363636363599</v>
      </c>
      <c r="AU876" s="16">
        <v>0.19677419354838699</v>
      </c>
      <c r="AV876" s="16">
        <v>8.8888888888888906E-2</v>
      </c>
      <c r="AW876" s="16">
        <v>0.05</v>
      </c>
      <c r="AX876" s="16"/>
      <c r="AY876" s="16">
        <v>0.21621621621621601</v>
      </c>
      <c r="AZ876" s="16">
        <v>0.16170212765957401</v>
      </c>
      <c r="BA876" s="16"/>
      <c r="BB876" s="16">
        <v>0.2</v>
      </c>
      <c r="BC876" s="16">
        <v>0.15476190476190499</v>
      </c>
      <c r="BD876" s="16">
        <v>0.16510903426791301</v>
      </c>
      <c r="BE876" s="16">
        <v>0.164179104477612</v>
      </c>
      <c r="BF876" s="16"/>
      <c r="BG876" s="16">
        <v>0.17741935483870999</v>
      </c>
      <c r="BH876" s="16">
        <v>0.17213114754098399</v>
      </c>
      <c r="BI876" s="16">
        <v>0.15540540540540501</v>
      </c>
      <c r="BJ876" s="16">
        <v>0.173913043478261</v>
      </c>
      <c r="BK876" s="16">
        <v>0.148148148148148</v>
      </c>
      <c r="BL876" s="16">
        <v>0</v>
      </c>
    </row>
    <row r="877" spans="2:64" x14ac:dyDescent="0.35">
      <c r="B877" t="s">
        <v>455</v>
      </c>
      <c r="C877" s="16">
        <v>0.102564102564103</v>
      </c>
      <c r="D877" s="16">
        <v>0.107142857142857</v>
      </c>
      <c r="E877" s="16">
        <v>0.109375</v>
      </c>
      <c r="F877" s="16">
        <v>0.117021276595745</v>
      </c>
      <c r="G877" s="16">
        <v>7.3619631901840496E-2</v>
      </c>
      <c r="H877" s="16">
        <v>0.120253164556962</v>
      </c>
      <c r="I877" s="16"/>
      <c r="J877" s="16">
        <v>0.133333333333333</v>
      </c>
      <c r="K877" s="16">
        <v>6.3348416289592799E-2</v>
      </c>
      <c r="L877" s="16"/>
      <c r="M877" s="16">
        <v>0.12211221122112199</v>
      </c>
      <c r="N877" s="16">
        <v>7.0000000000000007E-2</v>
      </c>
      <c r="O877" s="16">
        <v>0.05</v>
      </c>
      <c r="P877" s="16">
        <v>7.4999999999999997E-2</v>
      </c>
      <c r="Q877" s="16"/>
      <c r="R877" s="16">
        <v>0.104417670682731</v>
      </c>
      <c r="S877" s="16">
        <v>8.6419753086419707E-2</v>
      </c>
      <c r="T877" s="16">
        <v>0.10457516339869299</v>
      </c>
      <c r="U877" s="16">
        <v>0.125</v>
      </c>
      <c r="V877" s="16"/>
      <c r="W877" s="16">
        <v>9.45945945945946E-2</v>
      </c>
      <c r="X877" s="16">
        <v>0.13541666666666699</v>
      </c>
      <c r="Y877" s="16">
        <v>7.69230769230769E-2</v>
      </c>
      <c r="Z877" s="16">
        <v>4.3478260869565202E-2</v>
      </c>
      <c r="AA877" s="16">
        <v>8.1081081081081099E-2</v>
      </c>
      <c r="AB877" s="16">
        <v>8.1632653061224497E-2</v>
      </c>
      <c r="AC877" s="16">
        <v>6.1224489795918401E-2</v>
      </c>
      <c r="AD877" s="16">
        <v>0.11111111111111099</v>
      </c>
      <c r="AE877" s="16">
        <v>0.17142857142857101</v>
      </c>
      <c r="AF877" s="16">
        <v>0.14285714285714299</v>
      </c>
      <c r="AG877" s="16">
        <v>0.15</v>
      </c>
      <c r="AH877" s="16">
        <v>0.33333333333333298</v>
      </c>
      <c r="AI877" s="16"/>
      <c r="AJ877" s="16">
        <v>5.9701492537313397E-2</v>
      </c>
      <c r="AK877" s="16">
        <v>0.04</v>
      </c>
      <c r="AL877" s="16">
        <v>0.12138728323699401</v>
      </c>
      <c r="AM877" s="16">
        <v>9.5744680851063801E-2</v>
      </c>
      <c r="AN877" s="16">
        <v>0.25925925925925902</v>
      </c>
      <c r="AO877" s="16"/>
      <c r="AP877" s="16">
        <v>9.9722991689750698E-2</v>
      </c>
      <c r="AQ877" s="16">
        <v>0.104</v>
      </c>
      <c r="AR877" s="16">
        <v>0.14285714285714299</v>
      </c>
      <c r="AS877" s="16"/>
      <c r="AT877" s="16">
        <v>8.3333333333333301E-2</v>
      </c>
      <c r="AU877" s="16">
        <v>0.103225806451613</v>
      </c>
      <c r="AV877" s="16">
        <v>0.155555555555556</v>
      </c>
      <c r="AW877" s="16">
        <v>0.1</v>
      </c>
      <c r="AX877" s="16"/>
      <c r="AY877" s="16">
        <v>0.18918918918918901</v>
      </c>
      <c r="AZ877" s="16">
        <v>9.5744680851063801E-2</v>
      </c>
      <c r="BA877" s="16"/>
      <c r="BB877" s="16">
        <v>0.14285714285714299</v>
      </c>
      <c r="BC877" s="16">
        <v>9.5238095238095205E-2</v>
      </c>
      <c r="BD877" s="16">
        <v>9.9688473520249204E-2</v>
      </c>
      <c r="BE877" s="16">
        <v>0.104477611940299</v>
      </c>
      <c r="BF877" s="16"/>
      <c r="BG877" s="16">
        <v>0.14516129032258099</v>
      </c>
      <c r="BH877" s="16">
        <v>0.110655737704918</v>
      </c>
      <c r="BI877" s="16">
        <v>6.08108108108108E-2</v>
      </c>
      <c r="BJ877" s="16">
        <v>0.13043478260869601</v>
      </c>
      <c r="BK877" s="16">
        <v>0.148148148148148</v>
      </c>
      <c r="BL877" s="16">
        <v>0</v>
      </c>
    </row>
    <row r="878" spans="2:64" x14ac:dyDescent="0.35">
      <c r="B878" t="s">
        <v>159</v>
      </c>
      <c r="C878" s="16">
        <v>6.1143984220907298E-2</v>
      </c>
      <c r="D878" s="16">
        <v>3.5714285714285698E-2</v>
      </c>
      <c r="E878" s="16">
        <v>0.109375</v>
      </c>
      <c r="F878" s="16">
        <v>4.2553191489361701E-2</v>
      </c>
      <c r="G878" s="16">
        <v>6.13496932515337E-2</v>
      </c>
      <c r="H878" s="16">
        <v>5.6962025316455701E-2</v>
      </c>
      <c r="I878" s="16"/>
      <c r="J878" s="16">
        <v>5.2631578947368397E-2</v>
      </c>
      <c r="K878" s="16">
        <v>7.2398190045248903E-2</v>
      </c>
      <c r="L878" s="16"/>
      <c r="M878" s="16">
        <v>3.6303630363036299E-2</v>
      </c>
      <c r="N878" s="16">
        <v>0.1</v>
      </c>
      <c r="O878" s="16">
        <v>0.15</v>
      </c>
      <c r="P878" s="16">
        <v>2.5000000000000001E-2</v>
      </c>
      <c r="Q878" s="16"/>
      <c r="R878" s="16">
        <v>7.2289156626505993E-2</v>
      </c>
      <c r="S878" s="16">
        <v>7.4074074074074098E-2</v>
      </c>
      <c r="T878" s="16">
        <v>3.2679738562091498E-2</v>
      </c>
      <c r="U878" s="16">
        <v>8.3333333333333301E-2</v>
      </c>
      <c r="V878" s="16"/>
      <c r="W878" s="16">
        <v>9.45945945945946E-2</v>
      </c>
      <c r="X878" s="16">
        <v>4.1666666666666699E-2</v>
      </c>
      <c r="Y878" s="16">
        <v>1.9230769230769201E-2</v>
      </c>
      <c r="Z878" s="16">
        <v>6.5217391304347797E-2</v>
      </c>
      <c r="AA878" s="16">
        <v>5.4054054054054099E-2</v>
      </c>
      <c r="AB878" s="16">
        <v>0.102040816326531</v>
      </c>
      <c r="AC878" s="16">
        <v>2.04081632653061E-2</v>
      </c>
      <c r="AD878" s="16">
        <v>5.5555555555555601E-2</v>
      </c>
      <c r="AE878" s="16">
        <v>8.5714285714285701E-2</v>
      </c>
      <c r="AF878" s="16">
        <v>7.1428571428571397E-2</v>
      </c>
      <c r="AG878" s="16">
        <v>0.05</v>
      </c>
      <c r="AH878" s="16">
        <v>0.33333333333333298</v>
      </c>
      <c r="AI878" s="16"/>
      <c r="AJ878" s="16">
        <v>8.9552238805970102E-2</v>
      </c>
      <c r="AK878" s="16">
        <v>0.133333333333333</v>
      </c>
      <c r="AL878" s="16">
        <v>3.4682080924855502E-2</v>
      </c>
      <c r="AM878" s="16">
        <v>8.5106382978723402E-2</v>
      </c>
      <c r="AN878" s="16">
        <v>0</v>
      </c>
      <c r="AO878" s="16"/>
      <c r="AP878" s="16">
        <v>5.8171745152354598E-2</v>
      </c>
      <c r="AQ878" s="16">
        <v>7.1999999999999995E-2</v>
      </c>
      <c r="AR878" s="16">
        <v>4.7619047619047603E-2</v>
      </c>
      <c r="AS878" s="16"/>
      <c r="AT878" s="16">
        <v>6.0606060606060601E-2</v>
      </c>
      <c r="AU878" s="16">
        <v>4.8387096774193498E-2</v>
      </c>
      <c r="AV878" s="16">
        <v>6.6666666666666693E-2</v>
      </c>
      <c r="AW878" s="16">
        <v>0.25</v>
      </c>
      <c r="AX878" s="16"/>
      <c r="AY878" s="16">
        <v>5.4054054054054099E-2</v>
      </c>
      <c r="AZ878" s="16">
        <v>6.1702127659574502E-2</v>
      </c>
      <c r="BA878" s="16"/>
      <c r="BB878" s="16">
        <v>2.8571428571428598E-2</v>
      </c>
      <c r="BC878" s="16">
        <v>3.5714285714285698E-2</v>
      </c>
      <c r="BD878" s="16">
        <v>4.9844236760124602E-2</v>
      </c>
      <c r="BE878" s="16">
        <v>0.164179104477612</v>
      </c>
      <c r="BF878" s="16"/>
      <c r="BG878" s="16">
        <v>4.8387096774193498E-2</v>
      </c>
      <c r="BH878" s="16">
        <v>4.5081967213114797E-2</v>
      </c>
      <c r="BI878" s="16">
        <v>7.4324324324324301E-2</v>
      </c>
      <c r="BJ878" s="16">
        <v>0</v>
      </c>
      <c r="BK878" s="16">
        <v>0.11111111111111099</v>
      </c>
      <c r="BL878" s="16">
        <v>1</v>
      </c>
    </row>
    <row r="879" spans="2:64" x14ac:dyDescent="0.35">
      <c r="B879" t="s">
        <v>456</v>
      </c>
      <c r="C879" s="16">
        <v>5.9171597633136098E-2</v>
      </c>
      <c r="D879" s="16">
        <v>0.17857142857142899</v>
      </c>
      <c r="E879" s="16">
        <v>7.8125E-2</v>
      </c>
      <c r="F879" s="16">
        <v>1.0638297872340399E-2</v>
      </c>
      <c r="G879" s="16">
        <v>4.9079754601227002E-2</v>
      </c>
      <c r="H879" s="16">
        <v>6.9620253164557E-2</v>
      </c>
      <c r="I879" s="16"/>
      <c r="J879" s="16">
        <v>7.0175438596491196E-2</v>
      </c>
      <c r="K879" s="16">
        <v>4.52488687782805E-2</v>
      </c>
      <c r="L879" s="16"/>
      <c r="M879" s="16">
        <v>5.2805280528052799E-2</v>
      </c>
      <c r="N879" s="16">
        <v>0.08</v>
      </c>
      <c r="O879" s="16">
        <v>0.05</v>
      </c>
      <c r="P879" s="16">
        <v>0.05</v>
      </c>
      <c r="Q879" s="16"/>
      <c r="R879" s="16">
        <v>7.2289156626505993E-2</v>
      </c>
      <c r="S879" s="16">
        <v>1.2345679012345699E-2</v>
      </c>
      <c r="T879" s="16">
        <v>6.5359477124182996E-2</v>
      </c>
      <c r="U879" s="16">
        <v>4.1666666666666699E-2</v>
      </c>
      <c r="V879" s="16"/>
      <c r="W879" s="16">
        <v>9.45945945945946E-2</v>
      </c>
      <c r="X879" s="16">
        <v>7.2916666666666699E-2</v>
      </c>
      <c r="Y879" s="16">
        <v>3.8461538461538498E-2</v>
      </c>
      <c r="Z879" s="16">
        <v>4.3478260869565202E-2</v>
      </c>
      <c r="AA879" s="16">
        <v>0.162162162162162</v>
      </c>
      <c r="AB879" s="16">
        <v>0</v>
      </c>
      <c r="AC879" s="16">
        <v>2.04081632653061E-2</v>
      </c>
      <c r="AD879" s="16">
        <v>0</v>
      </c>
      <c r="AE879" s="16">
        <v>0.114285714285714</v>
      </c>
      <c r="AF879" s="16">
        <v>0</v>
      </c>
      <c r="AG879" s="16">
        <v>0.05</v>
      </c>
      <c r="AH879" s="16">
        <v>0</v>
      </c>
      <c r="AI879" s="16"/>
      <c r="AJ879" s="16">
        <v>4.47761194029851E-2</v>
      </c>
      <c r="AK879" s="16">
        <v>6.6666666666666693E-2</v>
      </c>
      <c r="AL879" s="16">
        <v>5.7803468208092498E-2</v>
      </c>
      <c r="AM879" s="16">
        <v>7.4468085106383003E-2</v>
      </c>
      <c r="AN879" s="16">
        <v>7.4074074074074098E-2</v>
      </c>
      <c r="AO879" s="16"/>
      <c r="AP879" s="16">
        <v>6.6481994459833799E-2</v>
      </c>
      <c r="AQ879" s="16">
        <v>4.8000000000000001E-2</v>
      </c>
      <c r="AR879" s="16">
        <v>0</v>
      </c>
      <c r="AS879" s="16"/>
      <c r="AT879" s="16">
        <v>6.0606060606060601E-2</v>
      </c>
      <c r="AU879" s="16">
        <v>6.4516129032258104E-2</v>
      </c>
      <c r="AV879" s="16">
        <v>4.4444444444444398E-2</v>
      </c>
      <c r="AW879" s="16">
        <v>0</v>
      </c>
      <c r="AX879" s="16"/>
      <c r="AY879" s="16">
        <v>0.135135135135135</v>
      </c>
      <c r="AZ879" s="16">
        <v>5.31914893617021E-2</v>
      </c>
      <c r="BA879" s="16"/>
      <c r="BB879" s="16">
        <v>0</v>
      </c>
      <c r="BC879" s="16">
        <v>8.3333333333333301E-2</v>
      </c>
      <c r="BD879" s="16">
        <v>6.8535825545171306E-2</v>
      </c>
      <c r="BE879" s="16">
        <v>1.49253731343284E-2</v>
      </c>
      <c r="BF879" s="16"/>
      <c r="BG879" s="16">
        <v>9.6774193548387094E-2</v>
      </c>
      <c r="BH879" s="16">
        <v>2.4590163934426201E-2</v>
      </c>
      <c r="BI879" s="16">
        <v>6.08108108108108E-2</v>
      </c>
      <c r="BJ879" s="16">
        <v>8.6956521739130405E-2</v>
      </c>
      <c r="BK879" s="16">
        <v>0.25925925925925902</v>
      </c>
      <c r="BL879" s="16">
        <v>0</v>
      </c>
    </row>
    <row r="880" spans="2:64" x14ac:dyDescent="0.35">
      <c r="B880" t="s">
        <v>457</v>
      </c>
      <c r="C880" s="16">
        <v>4.9309664694280102E-2</v>
      </c>
      <c r="D880" s="16">
        <v>0.107142857142857</v>
      </c>
      <c r="E880" s="16">
        <v>6.25E-2</v>
      </c>
      <c r="F880" s="16">
        <v>2.1276595744680899E-2</v>
      </c>
      <c r="G880" s="16">
        <v>6.13496932515337E-2</v>
      </c>
      <c r="H880" s="16">
        <v>3.7974683544303799E-2</v>
      </c>
      <c r="I880" s="16"/>
      <c r="J880" s="16">
        <v>3.8596491228070198E-2</v>
      </c>
      <c r="K880" s="16">
        <v>6.3348416289592799E-2</v>
      </c>
      <c r="L880" s="16"/>
      <c r="M880" s="16">
        <v>4.95049504950495E-2</v>
      </c>
      <c r="N880" s="16">
        <v>0.05</v>
      </c>
      <c r="O880" s="16">
        <v>6.6666666666666693E-2</v>
      </c>
      <c r="P880" s="16">
        <v>2.5000000000000001E-2</v>
      </c>
      <c r="Q880" s="16"/>
      <c r="R880" s="16">
        <v>4.81927710843374E-2</v>
      </c>
      <c r="S880" s="16">
        <v>7.4074074074074098E-2</v>
      </c>
      <c r="T880" s="16">
        <v>2.61437908496732E-2</v>
      </c>
      <c r="U880" s="16">
        <v>0.125</v>
      </c>
      <c r="V880" s="16"/>
      <c r="W880" s="16">
        <v>4.0540540540540501E-2</v>
      </c>
      <c r="X880" s="16">
        <v>7.2916666666666699E-2</v>
      </c>
      <c r="Y880" s="16">
        <v>1.9230769230769201E-2</v>
      </c>
      <c r="Z880" s="16">
        <v>6.5217391304347797E-2</v>
      </c>
      <c r="AA880" s="16">
        <v>8.1081081081081099E-2</v>
      </c>
      <c r="AB880" s="16">
        <v>6.1224489795918401E-2</v>
      </c>
      <c r="AC880" s="16">
        <v>4.08163265306122E-2</v>
      </c>
      <c r="AD880" s="16">
        <v>5.5555555555555601E-2</v>
      </c>
      <c r="AE880" s="16">
        <v>2.8571428571428598E-2</v>
      </c>
      <c r="AF880" s="16">
        <v>0</v>
      </c>
      <c r="AG880" s="16">
        <v>0.05</v>
      </c>
      <c r="AH880" s="16">
        <v>0</v>
      </c>
      <c r="AI880" s="16"/>
      <c r="AJ880" s="16">
        <v>2.9850746268656699E-2</v>
      </c>
      <c r="AK880" s="16">
        <v>2.66666666666667E-2</v>
      </c>
      <c r="AL880" s="16">
        <v>6.3583815028901702E-2</v>
      </c>
      <c r="AM880" s="16">
        <v>8.5106382978723402E-2</v>
      </c>
      <c r="AN880" s="16">
        <v>3.7037037037037E-2</v>
      </c>
      <c r="AO880" s="16"/>
      <c r="AP880" s="16">
        <v>5.2631578947368397E-2</v>
      </c>
      <c r="AQ880" s="16">
        <v>0.04</v>
      </c>
      <c r="AR880" s="16">
        <v>4.7619047619047603E-2</v>
      </c>
      <c r="AS880" s="16"/>
      <c r="AT880" s="16">
        <v>3.7878787878787901E-2</v>
      </c>
      <c r="AU880" s="16">
        <v>5.16129032258065E-2</v>
      </c>
      <c r="AV880" s="16">
        <v>8.8888888888888906E-2</v>
      </c>
      <c r="AW880" s="16">
        <v>0</v>
      </c>
      <c r="AX880" s="16"/>
      <c r="AY880" s="16">
        <v>0.135135135135135</v>
      </c>
      <c r="AZ880" s="16">
        <v>4.2553191489361701E-2</v>
      </c>
      <c r="BA880" s="16"/>
      <c r="BB880" s="16">
        <v>5.7142857142857099E-2</v>
      </c>
      <c r="BC880" s="16">
        <v>7.1428571428571397E-2</v>
      </c>
      <c r="BD880" s="16">
        <v>4.3613707165108997E-2</v>
      </c>
      <c r="BE880" s="16">
        <v>4.47761194029851E-2</v>
      </c>
      <c r="BF880" s="16"/>
      <c r="BG880" s="16">
        <v>3.2258064516128997E-2</v>
      </c>
      <c r="BH880" s="16">
        <v>6.14754098360656E-2</v>
      </c>
      <c r="BI880" s="16">
        <v>5.4054054054054099E-2</v>
      </c>
      <c r="BJ880" s="16">
        <v>0</v>
      </c>
      <c r="BK880" s="16">
        <v>0</v>
      </c>
      <c r="BL880" s="16">
        <v>0</v>
      </c>
    </row>
    <row r="881" spans="2:64" x14ac:dyDescent="0.35">
      <c r="B881" t="s">
        <v>458</v>
      </c>
      <c r="C881" s="16">
        <v>3.9447731755424098E-2</v>
      </c>
      <c r="D881" s="16">
        <v>0.107142857142857</v>
      </c>
      <c r="E881" s="16">
        <v>3.125E-2</v>
      </c>
      <c r="F881" s="16">
        <v>4.2553191489361701E-2</v>
      </c>
      <c r="G881" s="16">
        <v>5.5214723926380403E-2</v>
      </c>
      <c r="H881" s="16">
        <v>1.26582278481013E-2</v>
      </c>
      <c r="I881" s="16"/>
      <c r="J881" s="16">
        <v>3.1578947368421102E-2</v>
      </c>
      <c r="K881" s="16">
        <v>4.9773755656108601E-2</v>
      </c>
      <c r="L881" s="16"/>
      <c r="M881" s="16">
        <v>3.6303630363036299E-2</v>
      </c>
      <c r="N881" s="16">
        <v>0.03</v>
      </c>
      <c r="O881" s="16">
        <v>6.6666666666666693E-2</v>
      </c>
      <c r="P881" s="16">
        <v>0.05</v>
      </c>
      <c r="Q881" s="16"/>
      <c r="R881" s="16">
        <v>4.81927710843374E-2</v>
      </c>
      <c r="S881" s="16">
        <v>2.4691358024691398E-2</v>
      </c>
      <c r="T881" s="16">
        <v>1.9607843137254902E-2</v>
      </c>
      <c r="U881" s="16">
        <v>0.125</v>
      </c>
      <c r="V881" s="16"/>
      <c r="W881" s="16">
        <v>4.0540540540540501E-2</v>
      </c>
      <c r="X881" s="16">
        <v>3.125E-2</v>
      </c>
      <c r="Y881" s="16">
        <v>3.8461538461538498E-2</v>
      </c>
      <c r="Z881" s="16">
        <v>4.3478260869565202E-2</v>
      </c>
      <c r="AA881" s="16">
        <v>5.4054054054054099E-2</v>
      </c>
      <c r="AB881" s="16">
        <v>4.08163265306122E-2</v>
      </c>
      <c r="AC881" s="16">
        <v>6.1224489795918401E-2</v>
      </c>
      <c r="AD881" s="16">
        <v>5.5555555555555601E-2</v>
      </c>
      <c r="AE881" s="16">
        <v>5.7142857142857099E-2</v>
      </c>
      <c r="AF881" s="16">
        <v>0</v>
      </c>
      <c r="AG881" s="16">
        <v>0</v>
      </c>
      <c r="AH881" s="16">
        <v>0</v>
      </c>
      <c r="AI881" s="16"/>
      <c r="AJ881" s="16">
        <v>5.9701492537313397E-2</v>
      </c>
      <c r="AK881" s="16">
        <v>0</v>
      </c>
      <c r="AL881" s="16">
        <v>2.8901734104046201E-2</v>
      </c>
      <c r="AM881" s="16">
        <v>5.31914893617021E-2</v>
      </c>
      <c r="AN881" s="16">
        <v>0.11111111111111099</v>
      </c>
      <c r="AO881" s="16"/>
      <c r="AP881" s="16">
        <v>4.15512465373961E-2</v>
      </c>
      <c r="AQ881" s="16">
        <v>0.04</v>
      </c>
      <c r="AR881" s="16">
        <v>0</v>
      </c>
      <c r="AS881" s="16"/>
      <c r="AT881" s="16">
        <v>6.0606060606060601E-2</v>
      </c>
      <c r="AU881" s="16">
        <v>3.8709677419354799E-2</v>
      </c>
      <c r="AV881" s="16">
        <v>0</v>
      </c>
      <c r="AW881" s="16">
        <v>0</v>
      </c>
      <c r="AX881" s="16"/>
      <c r="AY881" s="16">
        <v>5.4054054054054099E-2</v>
      </c>
      <c r="AZ881" s="16">
        <v>3.8297872340425497E-2</v>
      </c>
      <c r="BA881" s="16"/>
      <c r="BB881" s="16">
        <v>0.114285714285714</v>
      </c>
      <c r="BC881" s="16">
        <v>3.5714285714285698E-2</v>
      </c>
      <c r="BD881" s="16">
        <v>3.4267912772585701E-2</v>
      </c>
      <c r="BE881" s="16">
        <v>2.9850746268656699E-2</v>
      </c>
      <c r="BF881" s="16"/>
      <c r="BG881" s="16">
        <v>4.8387096774193498E-2</v>
      </c>
      <c r="BH881" s="16">
        <v>2.0491803278688499E-2</v>
      </c>
      <c r="BI881" s="16">
        <v>6.7567567567567599E-2</v>
      </c>
      <c r="BJ881" s="16">
        <v>8.6956521739130405E-2</v>
      </c>
      <c r="BK881" s="16">
        <v>0</v>
      </c>
      <c r="BL881" s="16">
        <v>0</v>
      </c>
    </row>
    <row r="882" spans="2:64" x14ac:dyDescent="0.35">
      <c r="B882" t="s">
        <v>459</v>
      </c>
      <c r="C882" s="16">
        <v>3.9447731755424098E-2</v>
      </c>
      <c r="D882" s="16">
        <v>0.107142857142857</v>
      </c>
      <c r="E882" s="16">
        <v>4.6875E-2</v>
      </c>
      <c r="F882" s="16">
        <v>2.1276595744680899E-2</v>
      </c>
      <c r="G882" s="16">
        <v>4.2944785276073601E-2</v>
      </c>
      <c r="H882" s="16">
        <v>3.1645569620253201E-2</v>
      </c>
      <c r="I882" s="16"/>
      <c r="J882" s="16">
        <v>4.2105263157894701E-2</v>
      </c>
      <c r="K882" s="16">
        <v>3.6199095022624403E-2</v>
      </c>
      <c r="L882" s="16"/>
      <c r="M882" s="16">
        <v>3.6303630363036299E-2</v>
      </c>
      <c r="N882" s="16">
        <v>0.06</v>
      </c>
      <c r="O882" s="16">
        <v>3.3333333333333298E-2</v>
      </c>
      <c r="P882" s="16">
        <v>2.5000000000000001E-2</v>
      </c>
      <c r="Q882" s="16"/>
      <c r="R882" s="16">
        <v>4.81927710843374E-2</v>
      </c>
      <c r="S882" s="16">
        <v>2.4691358024691398E-2</v>
      </c>
      <c r="T882" s="16">
        <v>3.2679738562091498E-2</v>
      </c>
      <c r="U882" s="16">
        <v>4.1666666666666699E-2</v>
      </c>
      <c r="V882" s="16"/>
      <c r="W882" s="16">
        <v>2.7027027027027001E-2</v>
      </c>
      <c r="X882" s="16">
        <v>5.2083333333333301E-2</v>
      </c>
      <c r="Y882" s="16">
        <v>7.69230769230769E-2</v>
      </c>
      <c r="Z882" s="16">
        <v>2.1739130434782601E-2</v>
      </c>
      <c r="AA882" s="16">
        <v>8.1081081081081099E-2</v>
      </c>
      <c r="AB882" s="16">
        <v>2.04081632653061E-2</v>
      </c>
      <c r="AC882" s="16">
        <v>2.04081632653061E-2</v>
      </c>
      <c r="AD882" s="16">
        <v>0</v>
      </c>
      <c r="AE882" s="16">
        <v>0</v>
      </c>
      <c r="AF882" s="16">
        <v>3.5714285714285698E-2</v>
      </c>
      <c r="AG882" s="16">
        <v>0.1</v>
      </c>
      <c r="AH882" s="16">
        <v>0</v>
      </c>
      <c r="AI882" s="16"/>
      <c r="AJ882" s="16">
        <v>1.49253731343284E-2</v>
      </c>
      <c r="AK882" s="16">
        <v>2.66666666666667E-2</v>
      </c>
      <c r="AL882" s="16">
        <v>4.6242774566474E-2</v>
      </c>
      <c r="AM882" s="16">
        <v>3.1914893617021302E-2</v>
      </c>
      <c r="AN882" s="16">
        <v>7.4074074074074098E-2</v>
      </c>
      <c r="AO882" s="16"/>
      <c r="AP882" s="16">
        <v>4.15512465373961E-2</v>
      </c>
      <c r="AQ882" s="16">
        <v>3.2000000000000001E-2</v>
      </c>
      <c r="AR882" s="16">
        <v>4.7619047619047603E-2</v>
      </c>
      <c r="AS882" s="16"/>
      <c r="AT882" s="16">
        <v>3.7878787878787901E-2</v>
      </c>
      <c r="AU882" s="16">
        <v>4.5161290322580601E-2</v>
      </c>
      <c r="AV882" s="16">
        <v>2.2222222222222199E-2</v>
      </c>
      <c r="AW882" s="16">
        <v>0</v>
      </c>
      <c r="AX882" s="16"/>
      <c r="AY882" s="16">
        <v>5.4054054054054099E-2</v>
      </c>
      <c r="AZ882" s="16">
        <v>3.8297872340425497E-2</v>
      </c>
      <c r="BA882" s="16"/>
      <c r="BB882" s="16">
        <v>0.14285714285714299</v>
      </c>
      <c r="BC882" s="16">
        <v>7.1428571428571397E-2</v>
      </c>
      <c r="BD882" s="16">
        <v>1.86915887850467E-2</v>
      </c>
      <c r="BE882" s="16">
        <v>4.47761194029851E-2</v>
      </c>
      <c r="BF882" s="16"/>
      <c r="BG882" s="16">
        <v>3.2258064516128997E-2</v>
      </c>
      <c r="BH882" s="16">
        <v>3.2786885245901599E-2</v>
      </c>
      <c r="BI882" s="16">
        <v>2.7027027027027001E-2</v>
      </c>
      <c r="BJ882" s="16">
        <v>8.6956521739130405E-2</v>
      </c>
      <c r="BK882" s="16">
        <v>0.148148148148148</v>
      </c>
      <c r="BL882" s="16">
        <v>0</v>
      </c>
    </row>
    <row r="883" spans="2:64" x14ac:dyDescent="0.35">
      <c r="B883" t="s">
        <v>460</v>
      </c>
      <c r="C883" s="16">
        <v>3.9447731755424098E-2</v>
      </c>
      <c r="D883" s="16">
        <v>7.1428571428571397E-2</v>
      </c>
      <c r="E883" s="16">
        <v>3.125E-2</v>
      </c>
      <c r="F883" s="16">
        <v>2.1276595744680899E-2</v>
      </c>
      <c r="G883" s="16">
        <v>4.9079754601227002E-2</v>
      </c>
      <c r="H883" s="16">
        <v>3.7974683544303799E-2</v>
      </c>
      <c r="I883" s="16"/>
      <c r="J883" s="16">
        <v>4.2105263157894701E-2</v>
      </c>
      <c r="K883" s="16">
        <v>3.6199095022624403E-2</v>
      </c>
      <c r="L883" s="16"/>
      <c r="M883" s="16">
        <v>3.6303630363036299E-2</v>
      </c>
      <c r="N883" s="16">
        <v>0.05</v>
      </c>
      <c r="O883" s="16">
        <v>0.05</v>
      </c>
      <c r="P883" s="16">
        <v>2.5000000000000001E-2</v>
      </c>
      <c r="Q883" s="16"/>
      <c r="R883" s="16">
        <v>4.81927710843374E-2</v>
      </c>
      <c r="S883" s="16">
        <v>1.2345679012345699E-2</v>
      </c>
      <c r="T883" s="16">
        <v>3.9215686274509803E-2</v>
      </c>
      <c r="U883" s="16">
        <v>4.1666666666666699E-2</v>
      </c>
      <c r="V883" s="16"/>
      <c r="W883" s="16">
        <v>2.7027027027027001E-2</v>
      </c>
      <c r="X883" s="16">
        <v>4.1666666666666699E-2</v>
      </c>
      <c r="Y883" s="16">
        <v>0</v>
      </c>
      <c r="Z883" s="16">
        <v>4.3478260869565202E-2</v>
      </c>
      <c r="AA883" s="16">
        <v>5.4054054054054099E-2</v>
      </c>
      <c r="AB883" s="16">
        <v>2.04081632653061E-2</v>
      </c>
      <c r="AC883" s="16">
        <v>4.08163265306122E-2</v>
      </c>
      <c r="AD883" s="16">
        <v>0</v>
      </c>
      <c r="AE883" s="16">
        <v>5.7142857142857099E-2</v>
      </c>
      <c r="AF883" s="16">
        <v>0.107142857142857</v>
      </c>
      <c r="AG883" s="16">
        <v>0.1</v>
      </c>
      <c r="AH883" s="16">
        <v>0</v>
      </c>
      <c r="AI883" s="16"/>
      <c r="AJ883" s="16">
        <v>1.49253731343284E-2</v>
      </c>
      <c r="AK883" s="16">
        <v>1.3333333333333299E-2</v>
      </c>
      <c r="AL883" s="16">
        <v>5.2023121387283197E-2</v>
      </c>
      <c r="AM883" s="16">
        <v>2.1276595744680899E-2</v>
      </c>
      <c r="AN883" s="16">
        <v>3.7037037037037E-2</v>
      </c>
      <c r="AO883" s="16"/>
      <c r="AP883" s="16">
        <v>4.98614958448753E-2</v>
      </c>
      <c r="AQ883" s="16">
        <v>8.0000000000000002E-3</v>
      </c>
      <c r="AR883" s="16">
        <v>4.7619047619047603E-2</v>
      </c>
      <c r="AS883" s="16"/>
      <c r="AT883" s="16">
        <v>3.03030303030303E-2</v>
      </c>
      <c r="AU883" s="16">
        <v>3.5483870967741901E-2</v>
      </c>
      <c r="AV883" s="16">
        <v>0.11111111111111099</v>
      </c>
      <c r="AW883" s="16">
        <v>0</v>
      </c>
      <c r="AX883" s="16"/>
      <c r="AY883" s="16">
        <v>5.4054054054054099E-2</v>
      </c>
      <c r="AZ883" s="16">
        <v>3.8297872340425497E-2</v>
      </c>
      <c r="BA883" s="16"/>
      <c r="BB883" s="16">
        <v>2.8571428571428598E-2</v>
      </c>
      <c r="BC883" s="16">
        <v>0.119047619047619</v>
      </c>
      <c r="BD883" s="16">
        <v>2.4922118380062301E-2</v>
      </c>
      <c r="BE883" s="16">
        <v>1.49253731343284E-2</v>
      </c>
      <c r="BF883" s="16"/>
      <c r="BG883" s="16">
        <v>3.2258064516128997E-2</v>
      </c>
      <c r="BH883" s="16">
        <v>2.86885245901639E-2</v>
      </c>
      <c r="BI883" s="16">
        <v>2.7027027027027001E-2</v>
      </c>
      <c r="BJ883" s="16">
        <v>4.3478260869565202E-2</v>
      </c>
      <c r="BK883" s="16">
        <v>0.22222222222222199</v>
      </c>
      <c r="BL883" s="16">
        <v>0</v>
      </c>
    </row>
    <row r="884" spans="2:64" x14ac:dyDescent="0.35">
      <c r="B884" t="s">
        <v>461</v>
      </c>
      <c r="C884" s="16">
        <v>3.7475345167652899E-2</v>
      </c>
      <c r="D884" s="16">
        <v>0.107142857142857</v>
      </c>
      <c r="E884" s="16">
        <v>4.6875E-2</v>
      </c>
      <c r="F884" s="16">
        <v>4.2553191489361701E-2</v>
      </c>
      <c r="G884" s="16">
        <v>3.0674846625766899E-2</v>
      </c>
      <c r="H884" s="16">
        <v>2.53164556962025E-2</v>
      </c>
      <c r="I884" s="16"/>
      <c r="J884" s="16">
        <v>4.5614035087719301E-2</v>
      </c>
      <c r="K884" s="16">
        <v>2.7149321266968299E-2</v>
      </c>
      <c r="L884" s="16"/>
      <c r="M884" s="16">
        <v>2.9702970297029702E-2</v>
      </c>
      <c r="N884" s="16">
        <v>0.03</v>
      </c>
      <c r="O884" s="16">
        <v>0.05</v>
      </c>
      <c r="P884" s="16">
        <v>0.1</v>
      </c>
      <c r="Q884" s="16"/>
      <c r="R884" s="16">
        <v>5.62248995983936E-2</v>
      </c>
      <c r="S884" s="16">
        <v>1.2345679012345699E-2</v>
      </c>
      <c r="T884" s="16">
        <v>1.30718954248366E-2</v>
      </c>
      <c r="U884" s="16">
        <v>8.3333333333333301E-2</v>
      </c>
      <c r="V884" s="16"/>
      <c r="W884" s="16">
        <v>2.7027027027027001E-2</v>
      </c>
      <c r="X884" s="16">
        <v>2.0833333333333301E-2</v>
      </c>
      <c r="Y884" s="16">
        <v>5.7692307692307702E-2</v>
      </c>
      <c r="Z884" s="16">
        <v>6.5217391304347797E-2</v>
      </c>
      <c r="AA884" s="16">
        <v>8.1081081081081099E-2</v>
      </c>
      <c r="AB884" s="16">
        <v>8.1632653061224497E-2</v>
      </c>
      <c r="AC884" s="16">
        <v>4.08163265306122E-2</v>
      </c>
      <c r="AD884" s="16">
        <v>0</v>
      </c>
      <c r="AE884" s="16">
        <v>0</v>
      </c>
      <c r="AF884" s="16">
        <v>0</v>
      </c>
      <c r="AG884" s="16">
        <v>0</v>
      </c>
      <c r="AH884" s="16">
        <v>0</v>
      </c>
      <c r="AI884" s="16"/>
      <c r="AJ884" s="16">
        <v>5.9701492537313397E-2</v>
      </c>
      <c r="AK884" s="16">
        <v>0.04</v>
      </c>
      <c r="AL884" s="16">
        <v>2.8901734104046201E-2</v>
      </c>
      <c r="AM884" s="16">
        <v>3.1914893617021302E-2</v>
      </c>
      <c r="AN884" s="16">
        <v>7.4074074074074098E-2</v>
      </c>
      <c r="AO884" s="16"/>
      <c r="AP884" s="16">
        <v>4.98614958448753E-2</v>
      </c>
      <c r="AQ884" s="16">
        <v>8.0000000000000002E-3</v>
      </c>
      <c r="AR884" s="16">
        <v>0</v>
      </c>
      <c r="AS884" s="16"/>
      <c r="AT884" s="16">
        <v>2.27272727272727E-2</v>
      </c>
      <c r="AU884" s="16">
        <v>2.5806451612903201E-2</v>
      </c>
      <c r="AV884" s="16">
        <v>0.133333333333333</v>
      </c>
      <c r="AW884" s="16">
        <v>0.1</v>
      </c>
      <c r="AX884" s="16"/>
      <c r="AY884" s="16">
        <v>5.4054054054054099E-2</v>
      </c>
      <c r="AZ884" s="16">
        <v>3.6170212765957402E-2</v>
      </c>
      <c r="BA884" s="16"/>
      <c r="BB884" s="16">
        <v>0</v>
      </c>
      <c r="BC884" s="16">
        <v>4.7619047619047603E-2</v>
      </c>
      <c r="BD884" s="16">
        <v>3.4267912772585701E-2</v>
      </c>
      <c r="BE884" s="16">
        <v>5.9701492537313397E-2</v>
      </c>
      <c r="BF884" s="16"/>
      <c r="BG884" s="16">
        <v>3.2258064516128997E-2</v>
      </c>
      <c r="BH884" s="16">
        <v>3.2786885245901599E-2</v>
      </c>
      <c r="BI884" s="16">
        <v>5.4054054054054099E-2</v>
      </c>
      <c r="BJ884" s="16">
        <v>4.3478260869565202E-2</v>
      </c>
      <c r="BK884" s="16">
        <v>0</v>
      </c>
      <c r="BL884" s="16">
        <v>0</v>
      </c>
    </row>
    <row r="885" spans="2:64" x14ac:dyDescent="0.35">
      <c r="B885" t="s">
        <v>462</v>
      </c>
      <c r="C885" s="16">
        <v>1.3806706114398401E-2</v>
      </c>
      <c r="D885" s="16">
        <v>0</v>
      </c>
      <c r="E885" s="16">
        <v>6.25E-2</v>
      </c>
      <c r="F885" s="16">
        <v>1.0638297872340399E-2</v>
      </c>
      <c r="G885" s="16">
        <v>1.22699386503067E-2</v>
      </c>
      <c r="H885" s="16">
        <v>0</v>
      </c>
      <c r="I885" s="16"/>
      <c r="J885" s="16">
        <v>7.0175438596491203E-3</v>
      </c>
      <c r="K885" s="16">
        <v>2.2624434389140299E-2</v>
      </c>
      <c r="L885" s="16"/>
      <c r="M885" s="16">
        <v>1.32013201320132E-2</v>
      </c>
      <c r="N885" s="16">
        <v>0.03</v>
      </c>
      <c r="O885" s="16">
        <v>0</v>
      </c>
      <c r="P885" s="16">
        <v>0</v>
      </c>
      <c r="Q885" s="16"/>
      <c r="R885" s="16">
        <v>1.60642570281124E-2</v>
      </c>
      <c r="S885" s="16">
        <v>2.4691358024691398E-2</v>
      </c>
      <c r="T885" s="16">
        <v>6.5359477124183E-3</v>
      </c>
      <c r="U885" s="16">
        <v>0</v>
      </c>
      <c r="V885" s="16"/>
      <c r="W885" s="16">
        <v>1.35135135135135E-2</v>
      </c>
      <c r="X885" s="16">
        <v>1.0416666666666701E-2</v>
      </c>
      <c r="Y885" s="16">
        <v>0</v>
      </c>
      <c r="Z885" s="16">
        <v>2.1739130434782601E-2</v>
      </c>
      <c r="AA885" s="16">
        <v>0</v>
      </c>
      <c r="AB885" s="16">
        <v>2.04081632653061E-2</v>
      </c>
      <c r="AC885" s="16">
        <v>2.04081632653061E-2</v>
      </c>
      <c r="AD885" s="16">
        <v>0</v>
      </c>
      <c r="AE885" s="16">
        <v>0</v>
      </c>
      <c r="AF885" s="16">
        <v>0</v>
      </c>
      <c r="AG885" s="16">
        <v>0.1</v>
      </c>
      <c r="AH885" s="16">
        <v>0</v>
      </c>
      <c r="AI885" s="16"/>
      <c r="AJ885" s="16">
        <v>1.49253731343284E-2</v>
      </c>
      <c r="AK885" s="16">
        <v>1.3333333333333299E-2</v>
      </c>
      <c r="AL885" s="16">
        <v>1.15606936416185E-2</v>
      </c>
      <c r="AM885" s="16">
        <v>1.0638297872340399E-2</v>
      </c>
      <c r="AN885" s="16">
        <v>0</v>
      </c>
      <c r="AO885" s="16"/>
      <c r="AP885" s="16">
        <v>1.9390581717451501E-2</v>
      </c>
      <c r="AQ885" s="16">
        <v>0</v>
      </c>
      <c r="AR885" s="16">
        <v>0</v>
      </c>
      <c r="AS885" s="16"/>
      <c r="AT885" s="16">
        <v>1.5151515151515201E-2</v>
      </c>
      <c r="AU885" s="16">
        <v>1.2903225806451601E-2</v>
      </c>
      <c r="AV885" s="16">
        <v>2.2222222222222199E-2</v>
      </c>
      <c r="AW885" s="16">
        <v>0</v>
      </c>
      <c r="AX885" s="16"/>
      <c r="AY885" s="16">
        <v>2.7027027027027001E-2</v>
      </c>
      <c r="AZ885" s="16">
        <v>1.27659574468085E-2</v>
      </c>
      <c r="BA885" s="16"/>
      <c r="BB885" s="16">
        <v>5.7142857142857099E-2</v>
      </c>
      <c r="BC885" s="16">
        <v>1.1904761904761901E-2</v>
      </c>
      <c r="BD885" s="16">
        <v>9.3457943925233603E-3</v>
      </c>
      <c r="BE885" s="16">
        <v>1.49253731343284E-2</v>
      </c>
      <c r="BF885" s="16"/>
      <c r="BG885" s="16">
        <v>0</v>
      </c>
      <c r="BH885" s="16">
        <v>2.0491803278688499E-2</v>
      </c>
      <c r="BI885" s="16">
        <v>1.35135135135135E-2</v>
      </c>
      <c r="BJ885" s="16">
        <v>0</v>
      </c>
      <c r="BK885" s="16">
        <v>0</v>
      </c>
      <c r="BL885" s="16">
        <v>0</v>
      </c>
    </row>
    <row r="886" spans="2:64" x14ac:dyDescent="0.35">
      <c r="B886" t="s">
        <v>184</v>
      </c>
      <c r="C886" s="16">
        <v>5.32544378698225E-2</v>
      </c>
      <c r="D886" s="16">
        <v>0</v>
      </c>
      <c r="E886" s="16">
        <v>3.125E-2</v>
      </c>
      <c r="F886" s="16">
        <v>4.2553191489361701E-2</v>
      </c>
      <c r="G886" s="16">
        <v>7.9754601226993904E-2</v>
      </c>
      <c r="H886" s="16">
        <v>5.0632911392405097E-2</v>
      </c>
      <c r="I886" s="16"/>
      <c r="J886" s="16">
        <v>4.2105263157894701E-2</v>
      </c>
      <c r="K886" s="16">
        <v>6.7873303167420795E-2</v>
      </c>
      <c r="L886" s="16"/>
      <c r="M886" s="16">
        <v>4.6204620462046202E-2</v>
      </c>
      <c r="N886" s="16">
        <v>7.0000000000000007E-2</v>
      </c>
      <c r="O886" s="16">
        <v>0.05</v>
      </c>
      <c r="P886" s="16">
        <v>7.4999999999999997E-2</v>
      </c>
      <c r="Q886" s="16"/>
      <c r="R886" s="16">
        <v>5.22088353413655E-2</v>
      </c>
      <c r="S886" s="16">
        <v>3.7037037037037E-2</v>
      </c>
      <c r="T886" s="16">
        <v>6.5359477124182996E-2</v>
      </c>
      <c r="U886" s="16">
        <v>4.1666666666666699E-2</v>
      </c>
      <c r="V886" s="16"/>
      <c r="W886" s="16">
        <v>2.7027027027027001E-2</v>
      </c>
      <c r="X886" s="16">
        <v>8.3333333333333301E-2</v>
      </c>
      <c r="Y886" s="16">
        <v>5.7692307692307702E-2</v>
      </c>
      <c r="Z886" s="16">
        <v>8.6956521739130405E-2</v>
      </c>
      <c r="AA886" s="16">
        <v>5.4054054054054099E-2</v>
      </c>
      <c r="AB886" s="16">
        <v>2.04081632653061E-2</v>
      </c>
      <c r="AC886" s="16">
        <v>6.1224489795918401E-2</v>
      </c>
      <c r="AD886" s="16">
        <v>0</v>
      </c>
      <c r="AE886" s="16">
        <v>5.7142857142857099E-2</v>
      </c>
      <c r="AF886" s="16">
        <v>3.5714285714285698E-2</v>
      </c>
      <c r="AG886" s="16">
        <v>0.05</v>
      </c>
      <c r="AH886" s="16">
        <v>0</v>
      </c>
      <c r="AI886" s="16"/>
      <c r="AJ886" s="16">
        <v>2.9850746268656699E-2</v>
      </c>
      <c r="AK886" s="16">
        <v>0.08</v>
      </c>
      <c r="AL886" s="16">
        <v>4.0462427745664699E-2</v>
      </c>
      <c r="AM886" s="16">
        <v>6.3829787234042507E-2</v>
      </c>
      <c r="AN886" s="16">
        <v>7.4074074074074098E-2</v>
      </c>
      <c r="AO886" s="16"/>
      <c r="AP886" s="16">
        <v>5.5401662049861501E-2</v>
      </c>
      <c r="AQ886" s="16">
        <v>2.4E-2</v>
      </c>
      <c r="AR886" s="16">
        <v>0.19047619047618999</v>
      </c>
      <c r="AS886" s="16"/>
      <c r="AT886" s="16">
        <v>3.7878787878787901E-2</v>
      </c>
      <c r="AU886" s="16">
        <v>5.8064516129032302E-2</v>
      </c>
      <c r="AV886" s="16">
        <v>4.4444444444444398E-2</v>
      </c>
      <c r="AW886" s="16">
        <v>0.1</v>
      </c>
      <c r="AX886" s="16"/>
      <c r="AY886" s="16">
        <v>2.7027027027027001E-2</v>
      </c>
      <c r="AZ886" s="16">
        <v>5.5319148936170202E-2</v>
      </c>
      <c r="BA886" s="16"/>
      <c r="BB886" s="16">
        <v>2.8571428571428598E-2</v>
      </c>
      <c r="BC886" s="16">
        <v>8.3333333333333301E-2</v>
      </c>
      <c r="BD886" s="16">
        <v>4.0498442367601202E-2</v>
      </c>
      <c r="BE886" s="16">
        <v>8.9552238805970102E-2</v>
      </c>
      <c r="BF886" s="16"/>
      <c r="BG886" s="16">
        <v>4.8387096774193498E-2</v>
      </c>
      <c r="BH886" s="16">
        <v>5.3278688524590202E-2</v>
      </c>
      <c r="BI886" s="16">
        <v>4.72972972972973E-2</v>
      </c>
      <c r="BJ886" s="16">
        <v>8.6956521739130405E-2</v>
      </c>
      <c r="BK886" s="16">
        <v>7.4074074074074098E-2</v>
      </c>
      <c r="BL886" s="16">
        <v>0</v>
      </c>
    </row>
    <row r="887" spans="2:64" x14ac:dyDescent="0.35">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16"/>
      <c r="AI887" s="16"/>
      <c r="AJ887" s="16"/>
      <c r="AK887" s="16"/>
      <c r="AL887" s="16"/>
      <c r="AM887" s="16"/>
      <c r="AN887" s="16"/>
      <c r="AO887" s="16"/>
      <c r="AP887" s="16"/>
      <c r="AQ887" s="16"/>
      <c r="AR887" s="16"/>
      <c r="AS887" s="16"/>
      <c r="AT887" s="16"/>
      <c r="AU887" s="16"/>
      <c r="AV887" s="16"/>
      <c r="AW887" s="16"/>
      <c r="AX887" s="16"/>
      <c r="AY887" s="16"/>
      <c r="AZ887" s="16"/>
      <c r="BA887" s="16"/>
      <c r="BB887" s="16"/>
      <c r="BC887" s="16"/>
      <c r="BD887" s="16"/>
      <c r="BE887" s="16"/>
      <c r="BF887" s="16"/>
      <c r="BG887" s="16"/>
      <c r="BH887" s="16"/>
      <c r="BI887" s="16"/>
      <c r="BJ887" s="16"/>
      <c r="BK887" s="16"/>
      <c r="BL887" s="16"/>
    </row>
    <row r="888" spans="2:64" x14ac:dyDescent="0.35">
      <c r="B888" s="5" t="s">
        <v>464</v>
      </c>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c r="AM888" s="16"/>
      <c r="AN888" s="16"/>
      <c r="AO888" s="16"/>
      <c r="AP888" s="16"/>
      <c r="AQ888" s="16"/>
      <c r="AR888" s="16"/>
      <c r="AS888" s="16"/>
      <c r="AT888" s="16"/>
      <c r="AU888" s="16"/>
      <c r="AV888" s="16"/>
      <c r="AW888" s="16"/>
      <c r="AX888" s="16"/>
      <c r="AY888" s="16"/>
      <c r="AZ888" s="16"/>
      <c r="BA888" s="16"/>
      <c r="BB888" s="16"/>
      <c r="BC888" s="16"/>
      <c r="BD888" s="16"/>
      <c r="BE888" s="16"/>
      <c r="BF888" s="16"/>
      <c r="BG888" s="16"/>
      <c r="BH888" s="16"/>
      <c r="BI888" s="16"/>
      <c r="BJ888" s="16"/>
      <c r="BK888" s="16"/>
      <c r="BL888" s="16"/>
    </row>
    <row r="889" spans="2:64" x14ac:dyDescent="0.35">
      <c r="B889" s="43" t="s">
        <v>638</v>
      </c>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c r="BI889" s="16"/>
      <c r="BJ889" s="16"/>
      <c r="BK889" s="16"/>
      <c r="BL889" s="16"/>
    </row>
    <row r="890" spans="2:64" x14ac:dyDescent="0.35">
      <c r="B890" t="s">
        <v>450</v>
      </c>
      <c r="C890" s="16">
        <v>0.30708661417322802</v>
      </c>
      <c r="D890" s="16">
        <v>0.31034482758620702</v>
      </c>
      <c r="E890" s="16">
        <v>0.296875</v>
      </c>
      <c r="F890" s="16">
        <v>0.36170212765957399</v>
      </c>
      <c r="G890" s="16">
        <v>0.29447852760736198</v>
      </c>
      <c r="H890" s="16">
        <v>0.291139240506329</v>
      </c>
      <c r="I890" s="16"/>
      <c r="J890" s="16">
        <v>0.31468531468531502</v>
      </c>
      <c r="K890" s="16">
        <v>0.29864253393665202</v>
      </c>
      <c r="L890" s="16"/>
      <c r="M890" s="16">
        <v>0.292763157894737</v>
      </c>
      <c r="N890" s="16">
        <v>0.35</v>
      </c>
      <c r="O890" s="16">
        <v>0.38333333333333303</v>
      </c>
      <c r="P890" s="16">
        <v>0.22500000000000001</v>
      </c>
      <c r="Q890" s="16"/>
      <c r="R890" s="16">
        <v>0.29599999999999999</v>
      </c>
      <c r="S890" s="16">
        <v>0.358024691358025</v>
      </c>
      <c r="T890" s="16">
        <v>0.29411764705882398</v>
      </c>
      <c r="U890" s="16">
        <v>0.33333333333333298</v>
      </c>
      <c r="V890" s="16"/>
      <c r="W890" s="16">
        <v>0.29729729729729698</v>
      </c>
      <c r="X890" s="16">
        <v>0.247422680412371</v>
      </c>
      <c r="Y890" s="16">
        <v>0.30769230769230799</v>
      </c>
      <c r="Z890" s="16">
        <v>0.34782608695652201</v>
      </c>
      <c r="AA890" s="16">
        <v>0.40540540540540498</v>
      </c>
      <c r="AB890" s="16">
        <v>0.26530612244898</v>
      </c>
      <c r="AC890" s="16">
        <v>0.30612244897959201</v>
      </c>
      <c r="AD890" s="16">
        <v>0.27777777777777801</v>
      </c>
      <c r="AE890" s="16">
        <v>0.28571428571428598</v>
      </c>
      <c r="AF890" s="16">
        <v>0.35714285714285698</v>
      </c>
      <c r="AG890" s="16">
        <v>0.4</v>
      </c>
      <c r="AH890" s="16">
        <v>0.66666666666666696</v>
      </c>
      <c r="AI890" s="16"/>
      <c r="AJ890" s="16">
        <v>0.35820895522388102</v>
      </c>
      <c r="AK890" s="16">
        <v>0.24</v>
      </c>
      <c r="AL890" s="16">
        <v>0.31609195402298901</v>
      </c>
      <c r="AM890" s="16">
        <v>0.29787234042553201</v>
      </c>
      <c r="AN890" s="16">
        <v>0.22222222222222199</v>
      </c>
      <c r="AO890" s="16"/>
      <c r="AP890" s="16">
        <v>0.30939226519336999</v>
      </c>
      <c r="AQ890" s="16">
        <v>0.312</v>
      </c>
      <c r="AR890" s="16">
        <v>0.238095238095238</v>
      </c>
      <c r="AS890" s="16"/>
      <c r="AT890" s="16">
        <v>0.41666666666666702</v>
      </c>
      <c r="AU890" s="16">
        <v>0.270096463022508</v>
      </c>
      <c r="AV890" s="16">
        <v>0.31111111111111101</v>
      </c>
      <c r="AW890" s="16">
        <v>0.15</v>
      </c>
      <c r="AX890" s="16"/>
      <c r="AY890" s="16">
        <v>0.43243243243243201</v>
      </c>
      <c r="AZ890" s="16">
        <v>0.29723991507431002</v>
      </c>
      <c r="BA890" s="16"/>
      <c r="BB890" s="16">
        <v>0.22222222222222199</v>
      </c>
      <c r="BC890" s="16">
        <v>0.32142857142857101</v>
      </c>
      <c r="BD890" s="16">
        <v>0.32398753894081</v>
      </c>
      <c r="BE890" s="16">
        <v>0.25373134328358199</v>
      </c>
      <c r="BF890" s="16"/>
      <c r="BG890" s="16">
        <v>0.38709677419354799</v>
      </c>
      <c r="BH890" s="16">
        <v>0.29795918367346902</v>
      </c>
      <c r="BI890" s="16">
        <v>0.29054054054054101</v>
      </c>
      <c r="BJ890" s="16">
        <v>0.34782608695652201</v>
      </c>
      <c r="BK890" s="16">
        <v>0.296296296296296</v>
      </c>
      <c r="BL890" s="16">
        <v>0</v>
      </c>
    </row>
    <row r="891" spans="2:64" x14ac:dyDescent="0.35">
      <c r="B891" t="s">
        <v>452</v>
      </c>
      <c r="C891" s="16">
        <v>0.21850393700787399</v>
      </c>
      <c r="D891" s="16">
        <v>0.13793103448275901</v>
      </c>
      <c r="E891" s="16">
        <v>0.21875</v>
      </c>
      <c r="F891" s="16">
        <v>0.159574468085106</v>
      </c>
      <c r="G891" s="16">
        <v>0.26380368098159501</v>
      </c>
      <c r="H891" s="16">
        <v>0.221518987341772</v>
      </c>
      <c r="I891" s="16"/>
      <c r="J891" s="16">
        <v>0.25524475524475498</v>
      </c>
      <c r="K891" s="16">
        <v>0.17194570135746601</v>
      </c>
      <c r="L891" s="16"/>
      <c r="M891" s="16">
        <v>0.230263157894737</v>
      </c>
      <c r="N891" s="16">
        <v>0.26</v>
      </c>
      <c r="O891" s="16">
        <v>0.133333333333333</v>
      </c>
      <c r="P891" s="16">
        <v>0.15</v>
      </c>
      <c r="Q891" s="16"/>
      <c r="R891" s="16">
        <v>0.188</v>
      </c>
      <c r="S891" s="16">
        <v>0.209876543209877</v>
      </c>
      <c r="T891" s="16">
        <v>0.26797385620914999</v>
      </c>
      <c r="U891" s="16">
        <v>0.25</v>
      </c>
      <c r="V891" s="16"/>
      <c r="W891" s="16">
        <v>0.21621621621621601</v>
      </c>
      <c r="X891" s="16">
        <v>0.15463917525773199</v>
      </c>
      <c r="Y891" s="16">
        <v>0.230769230769231</v>
      </c>
      <c r="Z891" s="16">
        <v>0.36956521739130399</v>
      </c>
      <c r="AA891" s="16">
        <v>0.24324324324324301</v>
      </c>
      <c r="AB891" s="16">
        <v>0.20408163265306101</v>
      </c>
      <c r="AC891" s="16">
        <v>0.183673469387755</v>
      </c>
      <c r="AD891" s="16">
        <v>0.16666666666666699</v>
      </c>
      <c r="AE891" s="16">
        <v>0.2</v>
      </c>
      <c r="AF891" s="16">
        <v>0.28571428571428598</v>
      </c>
      <c r="AG891" s="16">
        <v>0.2</v>
      </c>
      <c r="AH891" s="16">
        <v>0.33333333333333298</v>
      </c>
      <c r="AI891" s="16"/>
      <c r="AJ891" s="16">
        <v>0.238805970149254</v>
      </c>
      <c r="AK891" s="16">
        <v>0.16</v>
      </c>
      <c r="AL891" s="16">
        <v>0.22413793103448301</v>
      </c>
      <c r="AM891" s="16">
        <v>0.22340425531914901</v>
      </c>
      <c r="AN891" s="16">
        <v>0.25925925925925902</v>
      </c>
      <c r="AO891" s="16"/>
      <c r="AP891" s="16">
        <v>0.198895027624309</v>
      </c>
      <c r="AQ891" s="16">
        <v>0.27200000000000002</v>
      </c>
      <c r="AR891" s="16">
        <v>0.238095238095238</v>
      </c>
      <c r="AS891" s="16"/>
      <c r="AT891" s="16">
        <v>0.204545454545455</v>
      </c>
      <c r="AU891" s="16">
        <v>0.23794212218649499</v>
      </c>
      <c r="AV891" s="16">
        <v>0.2</v>
      </c>
      <c r="AW891" s="16">
        <v>0.05</v>
      </c>
      <c r="AX891" s="16"/>
      <c r="AY891" s="16">
        <v>0.18918918918918901</v>
      </c>
      <c r="AZ891" s="16">
        <v>0.22080679405520201</v>
      </c>
      <c r="BA891" s="16"/>
      <c r="BB891" s="16">
        <v>0.25</v>
      </c>
      <c r="BC891" s="16">
        <v>0.238095238095238</v>
      </c>
      <c r="BD891" s="16">
        <v>0.23676012461059201</v>
      </c>
      <c r="BE891" s="16">
        <v>8.9552238805970102E-2</v>
      </c>
      <c r="BF891" s="16"/>
      <c r="BG891" s="16">
        <v>0.12903225806451599</v>
      </c>
      <c r="BH891" s="16">
        <v>0.187755102040816</v>
      </c>
      <c r="BI891" s="16">
        <v>0.25675675675675702</v>
      </c>
      <c r="BJ891" s="16">
        <v>0.217391304347826</v>
      </c>
      <c r="BK891" s="16">
        <v>0.51851851851851805</v>
      </c>
      <c r="BL891" s="16">
        <v>0</v>
      </c>
    </row>
    <row r="892" spans="2:64" x14ac:dyDescent="0.35">
      <c r="B892" t="s">
        <v>454</v>
      </c>
      <c r="C892" s="16">
        <v>0.214566929133858</v>
      </c>
      <c r="D892" s="16">
        <v>0.13793103448275901</v>
      </c>
      <c r="E892" s="16">
        <v>0.171875</v>
      </c>
      <c r="F892" s="16">
        <v>0.180851063829787</v>
      </c>
      <c r="G892" s="16">
        <v>0.22699386503067501</v>
      </c>
      <c r="H892" s="16">
        <v>0.253164556962025</v>
      </c>
      <c r="I892" s="16"/>
      <c r="J892" s="16">
        <v>0.171328671328671</v>
      </c>
      <c r="K892" s="16">
        <v>0.27149321266968302</v>
      </c>
      <c r="L892" s="16"/>
      <c r="M892" s="16">
        <v>0.230263157894737</v>
      </c>
      <c r="N892" s="16">
        <v>0.21</v>
      </c>
      <c r="O892" s="16">
        <v>0.1</v>
      </c>
      <c r="P892" s="16">
        <v>0.27500000000000002</v>
      </c>
      <c r="Q892" s="16"/>
      <c r="R892" s="16">
        <v>0.16</v>
      </c>
      <c r="S892" s="16">
        <v>0.24691358024691401</v>
      </c>
      <c r="T892" s="16">
        <v>0.28104575163398698</v>
      </c>
      <c r="U892" s="16">
        <v>0.25</v>
      </c>
      <c r="V892" s="16"/>
      <c r="W892" s="16">
        <v>0.17567567567567599</v>
      </c>
      <c r="X892" s="16">
        <v>0.298969072164948</v>
      </c>
      <c r="Y892" s="16">
        <v>0.21153846153846201</v>
      </c>
      <c r="Z892" s="16">
        <v>0.217391304347826</v>
      </c>
      <c r="AA892" s="16">
        <v>0.18918918918918901</v>
      </c>
      <c r="AB892" s="16">
        <v>0.28571428571428598</v>
      </c>
      <c r="AC892" s="16">
        <v>0.14285714285714299</v>
      </c>
      <c r="AD892" s="16">
        <v>0.11111111111111099</v>
      </c>
      <c r="AE892" s="16">
        <v>0.114285714285714</v>
      </c>
      <c r="AF892" s="16">
        <v>0.17857142857142899</v>
      </c>
      <c r="AG892" s="16">
        <v>0.3</v>
      </c>
      <c r="AH892" s="16">
        <v>0.33333333333333298</v>
      </c>
      <c r="AI892" s="16"/>
      <c r="AJ892" s="16">
        <v>0.20895522388059701</v>
      </c>
      <c r="AK892" s="16">
        <v>0.16</v>
      </c>
      <c r="AL892" s="16">
        <v>0.229885057471264</v>
      </c>
      <c r="AM892" s="16">
        <v>0.27659574468085102</v>
      </c>
      <c r="AN892" s="16">
        <v>0.148148148148148</v>
      </c>
      <c r="AO892" s="16"/>
      <c r="AP892" s="16">
        <v>0.218232044198895</v>
      </c>
      <c r="AQ892" s="16">
        <v>0.192</v>
      </c>
      <c r="AR892" s="16">
        <v>0.28571428571428598</v>
      </c>
      <c r="AS892" s="16"/>
      <c r="AT892" s="16">
        <v>0.18181818181818199</v>
      </c>
      <c r="AU892" s="16">
        <v>0.247588424437299</v>
      </c>
      <c r="AV892" s="16">
        <v>0.17777777777777801</v>
      </c>
      <c r="AW892" s="16">
        <v>0</v>
      </c>
      <c r="AX892" s="16"/>
      <c r="AY892" s="16">
        <v>0.135135135135135</v>
      </c>
      <c r="AZ892" s="16">
        <v>0.22080679405520201</v>
      </c>
      <c r="BA892" s="16"/>
      <c r="BB892" s="16">
        <v>0.11111111111111099</v>
      </c>
      <c r="BC892" s="16">
        <v>0.26190476190476197</v>
      </c>
      <c r="BD892" s="16">
        <v>0.21183800623053001</v>
      </c>
      <c r="BE892" s="16">
        <v>0.22388059701492499</v>
      </c>
      <c r="BF892" s="16"/>
      <c r="BG892" s="16">
        <v>0.225806451612903</v>
      </c>
      <c r="BH892" s="16">
        <v>0.22448979591836701</v>
      </c>
      <c r="BI892" s="16">
        <v>0.22972972972972999</v>
      </c>
      <c r="BJ892" s="16">
        <v>8.6956521739130405E-2</v>
      </c>
      <c r="BK892" s="16">
        <v>0.11111111111111099</v>
      </c>
      <c r="BL892" s="16">
        <v>0.33333333333333298</v>
      </c>
    </row>
    <row r="893" spans="2:64" x14ac:dyDescent="0.35">
      <c r="B893" t="s">
        <v>451</v>
      </c>
      <c r="C893" s="16">
        <v>0.16732283464566899</v>
      </c>
      <c r="D893" s="16">
        <v>0.17241379310344801</v>
      </c>
      <c r="E893" s="16">
        <v>0.15625</v>
      </c>
      <c r="F893" s="16">
        <v>0.13829787234042601</v>
      </c>
      <c r="G893" s="16">
        <v>0.14723926380368099</v>
      </c>
      <c r="H893" s="16">
        <v>0.208860759493671</v>
      </c>
      <c r="I893" s="16"/>
      <c r="J893" s="16">
        <v>0.16783216783216801</v>
      </c>
      <c r="K893" s="16">
        <v>0.16289592760180999</v>
      </c>
      <c r="L893" s="16"/>
      <c r="M893" s="16">
        <v>0.17434210526315799</v>
      </c>
      <c r="N893" s="16">
        <v>0.14000000000000001</v>
      </c>
      <c r="O893" s="16">
        <v>0.16666666666666699</v>
      </c>
      <c r="P893" s="16">
        <v>0.15</v>
      </c>
      <c r="Q893" s="16"/>
      <c r="R893" s="16">
        <v>0.17599999999999999</v>
      </c>
      <c r="S893" s="16">
        <v>0.13580246913580199</v>
      </c>
      <c r="T893" s="16">
        <v>0.18954248366013099</v>
      </c>
      <c r="U893" s="16">
        <v>4.1666666666666699E-2</v>
      </c>
      <c r="V893" s="16"/>
      <c r="W893" s="16">
        <v>0.135135135135135</v>
      </c>
      <c r="X893" s="16">
        <v>0.216494845360825</v>
      </c>
      <c r="Y893" s="16">
        <v>0.115384615384615</v>
      </c>
      <c r="Z893" s="16">
        <v>0.108695652173913</v>
      </c>
      <c r="AA893" s="16">
        <v>0.135135135135135</v>
      </c>
      <c r="AB893" s="16">
        <v>0.122448979591837</v>
      </c>
      <c r="AC893" s="16">
        <v>0.24489795918367299</v>
      </c>
      <c r="AD893" s="16">
        <v>0.16666666666666699</v>
      </c>
      <c r="AE893" s="16">
        <v>0.17142857142857101</v>
      </c>
      <c r="AF893" s="16">
        <v>0.25</v>
      </c>
      <c r="AG893" s="16">
        <v>0.2</v>
      </c>
      <c r="AH893" s="16">
        <v>0</v>
      </c>
      <c r="AI893" s="16"/>
      <c r="AJ893" s="16">
        <v>0.25373134328358199</v>
      </c>
      <c r="AK893" s="16">
        <v>0.17333333333333301</v>
      </c>
      <c r="AL893" s="16">
        <v>0.14942528735632199</v>
      </c>
      <c r="AM893" s="16">
        <v>0.180851063829787</v>
      </c>
      <c r="AN893" s="16">
        <v>0.148148148148148</v>
      </c>
      <c r="AO893" s="16"/>
      <c r="AP893" s="16">
        <v>0.174033149171271</v>
      </c>
      <c r="AQ893" s="16">
        <v>0.152</v>
      </c>
      <c r="AR893" s="16">
        <v>0.14285714285714299</v>
      </c>
      <c r="AS893" s="16"/>
      <c r="AT893" s="16">
        <v>0.12878787878787901</v>
      </c>
      <c r="AU893" s="16">
        <v>0.16720257234726699</v>
      </c>
      <c r="AV893" s="16">
        <v>0.17777777777777801</v>
      </c>
      <c r="AW893" s="16">
        <v>0.4</v>
      </c>
      <c r="AX893" s="16"/>
      <c r="AY893" s="16">
        <v>0.18918918918918901</v>
      </c>
      <c r="AZ893" s="16">
        <v>0.16560509554140099</v>
      </c>
      <c r="BA893" s="16"/>
      <c r="BB893" s="16">
        <v>0.13888888888888901</v>
      </c>
      <c r="BC893" s="16">
        <v>0.19047619047618999</v>
      </c>
      <c r="BD893" s="16">
        <v>0.16510903426791301</v>
      </c>
      <c r="BE893" s="16">
        <v>0.164179104477612</v>
      </c>
      <c r="BF893" s="16"/>
      <c r="BG893" s="16">
        <v>0.12903225806451599</v>
      </c>
      <c r="BH893" s="16">
        <v>0.212244897959184</v>
      </c>
      <c r="BI893" s="16">
        <v>0.12837837837837801</v>
      </c>
      <c r="BJ893" s="16">
        <v>0.173913043478261</v>
      </c>
      <c r="BK893" s="16">
        <v>7.4074074074074098E-2</v>
      </c>
      <c r="BL893" s="16">
        <v>0</v>
      </c>
    </row>
    <row r="894" spans="2:64" x14ac:dyDescent="0.35">
      <c r="B894" t="s">
        <v>453</v>
      </c>
      <c r="C894" s="16">
        <v>0.14763779527559101</v>
      </c>
      <c r="D894" s="16">
        <v>0.10344827586206901</v>
      </c>
      <c r="E894" s="16">
        <v>0.15625</v>
      </c>
      <c r="F894" s="16">
        <v>0.159574468085106</v>
      </c>
      <c r="G894" s="16">
        <v>0.110429447852761</v>
      </c>
      <c r="H894" s="16">
        <v>0.183544303797468</v>
      </c>
      <c r="I894" s="16"/>
      <c r="J894" s="16">
        <v>0.16783216783216801</v>
      </c>
      <c r="K894" s="16">
        <v>0.122171945701357</v>
      </c>
      <c r="L894" s="16"/>
      <c r="M894" s="16">
        <v>0.14802631578947401</v>
      </c>
      <c r="N894" s="16">
        <v>0.14000000000000001</v>
      </c>
      <c r="O894" s="16">
        <v>0.116666666666667</v>
      </c>
      <c r="P894" s="16">
        <v>0.2</v>
      </c>
      <c r="Q894" s="16"/>
      <c r="R894" s="16">
        <v>0.12</v>
      </c>
      <c r="S894" s="16">
        <v>0.12345679012345701</v>
      </c>
      <c r="T894" s="16">
        <v>0.18300653594771199</v>
      </c>
      <c r="U894" s="16">
        <v>0.29166666666666702</v>
      </c>
      <c r="V894" s="16"/>
      <c r="W894" s="16">
        <v>0.21621621621621601</v>
      </c>
      <c r="X894" s="16">
        <v>0.123711340206186</v>
      </c>
      <c r="Y894" s="16">
        <v>0.115384615384615</v>
      </c>
      <c r="Z894" s="16">
        <v>0.173913043478261</v>
      </c>
      <c r="AA894" s="16">
        <v>0.21621621621621601</v>
      </c>
      <c r="AB894" s="16">
        <v>0.14285714285714299</v>
      </c>
      <c r="AC894" s="16">
        <v>0.122448979591837</v>
      </c>
      <c r="AD894" s="16">
        <v>0.16666666666666699</v>
      </c>
      <c r="AE894" s="16">
        <v>2.8571428571428598E-2</v>
      </c>
      <c r="AF894" s="16">
        <v>0.107142857142857</v>
      </c>
      <c r="AG894" s="16">
        <v>0.2</v>
      </c>
      <c r="AH894" s="16">
        <v>0.33333333333333298</v>
      </c>
      <c r="AI894" s="16"/>
      <c r="AJ894" s="16">
        <v>0.17910447761194001</v>
      </c>
      <c r="AK894" s="16">
        <v>9.3333333333333296E-2</v>
      </c>
      <c r="AL894" s="16">
        <v>0.14367816091954</v>
      </c>
      <c r="AM894" s="16">
        <v>0.14893617021276601</v>
      </c>
      <c r="AN894" s="16">
        <v>0.18518518518518501</v>
      </c>
      <c r="AO894" s="16"/>
      <c r="AP894" s="16">
        <v>0.14640883977900601</v>
      </c>
      <c r="AQ894" s="16">
        <v>0.14399999999999999</v>
      </c>
      <c r="AR894" s="16">
        <v>0.19047619047618999</v>
      </c>
      <c r="AS894" s="16"/>
      <c r="AT894" s="16">
        <v>0.15151515151515199</v>
      </c>
      <c r="AU894" s="16">
        <v>0.157556270096463</v>
      </c>
      <c r="AV894" s="16">
        <v>8.8888888888888906E-2</v>
      </c>
      <c r="AW894" s="16">
        <v>0.1</v>
      </c>
      <c r="AX894" s="16"/>
      <c r="AY894" s="16">
        <v>0.18918918918918901</v>
      </c>
      <c r="AZ894" s="16">
        <v>0.144373673036093</v>
      </c>
      <c r="BA894" s="16"/>
      <c r="BB894" s="16">
        <v>8.3333333333333301E-2</v>
      </c>
      <c r="BC894" s="16">
        <v>0.19047619047618999</v>
      </c>
      <c r="BD894" s="16">
        <v>0.14330218068535799</v>
      </c>
      <c r="BE894" s="16">
        <v>0.14925373134328401</v>
      </c>
      <c r="BF894" s="16"/>
      <c r="BG894" s="16">
        <v>0.14516129032258099</v>
      </c>
      <c r="BH894" s="16">
        <v>0.14285714285714299</v>
      </c>
      <c r="BI894" s="16">
        <v>0.141891891891892</v>
      </c>
      <c r="BJ894" s="16">
        <v>0.173913043478261</v>
      </c>
      <c r="BK894" s="16">
        <v>0.22222222222222199</v>
      </c>
      <c r="BL894" s="16">
        <v>0</v>
      </c>
    </row>
    <row r="895" spans="2:64" x14ac:dyDescent="0.35">
      <c r="B895" t="s">
        <v>455</v>
      </c>
      <c r="C895" s="16">
        <v>0.127952755905512</v>
      </c>
      <c r="D895" s="16">
        <v>6.8965517241379296E-2</v>
      </c>
      <c r="E895" s="16">
        <v>0.125</v>
      </c>
      <c r="F895" s="16">
        <v>0.13829787234042601</v>
      </c>
      <c r="G895" s="16">
        <v>0.11656441717791401</v>
      </c>
      <c r="H895" s="16">
        <v>0.145569620253165</v>
      </c>
      <c r="I895" s="16"/>
      <c r="J895" s="16">
        <v>0.16433566433566399</v>
      </c>
      <c r="K895" s="16">
        <v>8.1447963800904993E-2</v>
      </c>
      <c r="L895" s="16"/>
      <c r="M895" s="16">
        <v>0.14144736842105299</v>
      </c>
      <c r="N895" s="16">
        <v>0.09</v>
      </c>
      <c r="O895" s="16">
        <v>0.116666666666667</v>
      </c>
      <c r="P895" s="16">
        <v>0.125</v>
      </c>
      <c r="Q895" s="16"/>
      <c r="R895" s="16">
        <v>0.11600000000000001</v>
      </c>
      <c r="S895" s="16">
        <v>0.12345679012345701</v>
      </c>
      <c r="T895" s="16">
        <v>0.14379084967320299</v>
      </c>
      <c r="U895" s="16">
        <v>0.16666666666666699</v>
      </c>
      <c r="V895" s="16"/>
      <c r="W895" s="16">
        <v>9.45945945945946E-2</v>
      </c>
      <c r="X895" s="16">
        <v>0.164948453608247</v>
      </c>
      <c r="Y895" s="16">
        <v>0.134615384615385</v>
      </c>
      <c r="Z895" s="16">
        <v>8.6956521739130405E-2</v>
      </c>
      <c r="AA895" s="16">
        <v>0.162162162162162</v>
      </c>
      <c r="AB895" s="16">
        <v>0.14285714285714299</v>
      </c>
      <c r="AC895" s="16">
        <v>8.1632653061224497E-2</v>
      </c>
      <c r="AD895" s="16">
        <v>0.11111111111111099</v>
      </c>
      <c r="AE895" s="16">
        <v>0.2</v>
      </c>
      <c r="AF895" s="16">
        <v>7.1428571428571397E-2</v>
      </c>
      <c r="AG895" s="16">
        <v>0.15</v>
      </c>
      <c r="AH895" s="16">
        <v>0</v>
      </c>
      <c r="AI895" s="16"/>
      <c r="AJ895" s="16">
        <v>7.4626865671641798E-2</v>
      </c>
      <c r="AK895" s="16">
        <v>0.08</v>
      </c>
      <c r="AL895" s="16">
        <v>0.126436781609195</v>
      </c>
      <c r="AM895" s="16">
        <v>0.117021276595745</v>
      </c>
      <c r="AN895" s="16">
        <v>0.22222222222222199</v>
      </c>
      <c r="AO895" s="16"/>
      <c r="AP895" s="16">
        <v>0.12707182320442001</v>
      </c>
      <c r="AQ895" s="16">
        <v>0.112</v>
      </c>
      <c r="AR895" s="16">
        <v>0.238095238095238</v>
      </c>
      <c r="AS895" s="16"/>
      <c r="AT895" s="16">
        <v>8.3333333333333301E-2</v>
      </c>
      <c r="AU895" s="16">
        <v>0.13826366559485501</v>
      </c>
      <c r="AV895" s="16">
        <v>0.24444444444444399</v>
      </c>
      <c r="AW895" s="16">
        <v>0</v>
      </c>
      <c r="AX895" s="16"/>
      <c r="AY895" s="16">
        <v>0.162162162162162</v>
      </c>
      <c r="AZ895" s="16">
        <v>0.12526539278131599</v>
      </c>
      <c r="BA895" s="16"/>
      <c r="BB895" s="16">
        <v>0.11111111111111099</v>
      </c>
      <c r="BC895" s="16">
        <v>0.226190476190476</v>
      </c>
      <c r="BD895" s="16">
        <v>0.121495327102804</v>
      </c>
      <c r="BE895" s="16">
        <v>4.47761194029851E-2</v>
      </c>
      <c r="BF895" s="16"/>
      <c r="BG895" s="16">
        <v>9.6774193548387094E-2</v>
      </c>
      <c r="BH895" s="16">
        <v>0.106122448979592</v>
      </c>
      <c r="BI895" s="16">
        <v>0.168918918918919</v>
      </c>
      <c r="BJ895" s="16">
        <v>0.173913043478261</v>
      </c>
      <c r="BK895" s="16">
        <v>0.148148148148148</v>
      </c>
      <c r="BL895" s="16">
        <v>0</v>
      </c>
    </row>
    <row r="896" spans="2:64" x14ac:dyDescent="0.35">
      <c r="B896" t="s">
        <v>460</v>
      </c>
      <c r="C896" s="16">
        <v>6.4960629921259797E-2</v>
      </c>
      <c r="D896" s="16">
        <v>0.10344827586206901</v>
      </c>
      <c r="E896" s="16">
        <v>9.375E-2</v>
      </c>
      <c r="F896" s="16">
        <v>8.5106382978723402E-2</v>
      </c>
      <c r="G896" s="16">
        <v>6.13496932515337E-2</v>
      </c>
      <c r="H896" s="16">
        <v>3.7974683544303799E-2</v>
      </c>
      <c r="I896" s="16"/>
      <c r="J896" s="16">
        <v>5.2447552447552399E-2</v>
      </c>
      <c r="K896" s="16">
        <v>8.1447963800904993E-2</v>
      </c>
      <c r="L896" s="16"/>
      <c r="M896" s="16">
        <v>5.2631578947368397E-2</v>
      </c>
      <c r="N896" s="16">
        <v>0.11</v>
      </c>
      <c r="O896" s="16">
        <v>0.05</v>
      </c>
      <c r="P896" s="16">
        <v>0.05</v>
      </c>
      <c r="Q896" s="16"/>
      <c r="R896" s="16">
        <v>0.08</v>
      </c>
      <c r="S896" s="16">
        <v>8.6419753086419707E-2</v>
      </c>
      <c r="T896" s="16">
        <v>3.2679738562091498E-2</v>
      </c>
      <c r="U896" s="16">
        <v>4.1666666666666699E-2</v>
      </c>
      <c r="V896" s="16"/>
      <c r="W896" s="16">
        <v>4.0540540540540501E-2</v>
      </c>
      <c r="X896" s="16">
        <v>9.2783505154639206E-2</v>
      </c>
      <c r="Y896" s="16">
        <v>5.7692307692307702E-2</v>
      </c>
      <c r="Z896" s="16">
        <v>0.108695652173913</v>
      </c>
      <c r="AA896" s="16">
        <v>2.7027027027027001E-2</v>
      </c>
      <c r="AB896" s="16">
        <v>8.1632653061224497E-2</v>
      </c>
      <c r="AC896" s="16">
        <v>6.1224489795918401E-2</v>
      </c>
      <c r="AD896" s="16">
        <v>5.5555555555555601E-2</v>
      </c>
      <c r="AE896" s="16">
        <v>2.8571428571428598E-2</v>
      </c>
      <c r="AF896" s="16">
        <v>7.1428571428571397E-2</v>
      </c>
      <c r="AG896" s="16">
        <v>0.05</v>
      </c>
      <c r="AH896" s="16">
        <v>0</v>
      </c>
      <c r="AI896" s="16"/>
      <c r="AJ896" s="16">
        <v>4.47761194029851E-2</v>
      </c>
      <c r="AK896" s="16">
        <v>0.08</v>
      </c>
      <c r="AL896" s="16">
        <v>7.4712643678160898E-2</v>
      </c>
      <c r="AM896" s="16">
        <v>3.1914893617021302E-2</v>
      </c>
      <c r="AN896" s="16">
        <v>0.148148148148148</v>
      </c>
      <c r="AO896" s="16"/>
      <c r="AP896" s="16">
        <v>7.7348066298342497E-2</v>
      </c>
      <c r="AQ896" s="16">
        <v>0.04</v>
      </c>
      <c r="AR896" s="16">
        <v>0</v>
      </c>
      <c r="AS896" s="16"/>
      <c r="AT896" s="16">
        <v>3.03030303030303E-2</v>
      </c>
      <c r="AU896" s="16">
        <v>8.3601286173633396E-2</v>
      </c>
      <c r="AV896" s="16">
        <v>6.6666666666666693E-2</v>
      </c>
      <c r="AW896" s="16">
        <v>0</v>
      </c>
      <c r="AX896" s="16"/>
      <c r="AY896" s="16">
        <v>8.1081081081081099E-2</v>
      </c>
      <c r="AZ896" s="16">
        <v>6.3694267515923594E-2</v>
      </c>
      <c r="BA896" s="16"/>
      <c r="BB896" s="16">
        <v>0.13888888888888901</v>
      </c>
      <c r="BC896" s="16">
        <v>7.1428571428571397E-2</v>
      </c>
      <c r="BD896" s="16">
        <v>5.2959501557632398E-2</v>
      </c>
      <c r="BE896" s="16">
        <v>7.4626865671641798E-2</v>
      </c>
      <c r="BF896" s="16"/>
      <c r="BG896" s="16">
        <v>6.4516129032258104E-2</v>
      </c>
      <c r="BH896" s="16">
        <v>5.7142857142857099E-2</v>
      </c>
      <c r="BI896" s="16">
        <v>6.7567567567567599E-2</v>
      </c>
      <c r="BJ896" s="16">
        <v>8.6956521739130405E-2</v>
      </c>
      <c r="BK896" s="16">
        <v>0.11111111111111099</v>
      </c>
      <c r="BL896" s="16">
        <v>0</v>
      </c>
    </row>
    <row r="897" spans="2:64" x14ac:dyDescent="0.35">
      <c r="B897" t="s">
        <v>459</v>
      </c>
      <c r="C897" s="16">
        <v>6.1023622047244097E-2</v>
      </c>
      <c r="D897" s="16">
        <v>0</v>
      </c>
      <c r="E897" s="16">
        <v>4.6875E-2</v>
      </c>
      <c r="F897" s="16">
        <v>4.2553191489361701E-2</v>
      </c>
      <c r="G897" s="16">
        <v>6.7484662576687102E-2</v>
      </c>
      <c r="H897" s="16">
        <v>8.2278481012658194E-2</v>
      </c>
      <c r="I897" s="16"/>
      <c r="J897" s="16">
        <v>7.69230769230769E-2</v>
      </c>
      <c r="K897" s="16">
        <v>4.0723981900452497E-2</v>
      </c>
      <c r="L897" s="16"/>
      <c r="M897" s="16">
        <v>5.5921052631578899E-2</v>
      </c>
      <c r="N897" s="16">
        <v>0.09</v>
      </c>
      <c r="O897" s="16">
        <v>1.6666666666666701E-2</v>
      </c>
      <c r="P897" s="16">
        <v>7.4999999999999997E-2</v>
      </c>
      <c r="Q897" s="16"/>
      <c r="R897" s="16">
        <v>6.4000000000000001E-2</v>
      </c>
      <c r="S897" s="16">
        <v>2.4691358024691398E-2</v>
      </c>
      <c r="T897" s="16">
        <v>7.8431372549019607E-2</v>
      </c>
      <c r="U897" s="16">
        <v>4.1666666666666699E-2</v>
      </c>
      <c r="V897" s="16"/>
      <c r="W897" s="16">
        <v>4.0540540540540501E-2</v>
      </c>
      <c r="X897" s="16">
        <v>7.2164948453608199E-2</v>
      </c>
      <c r="Y897" s="16">
        <v>9.6153846153846201E-2</v>
      </c>
      <c r="Z897" s="16">
        <v>2.1739130434782601E-2</v>
      </c>
      <c r="AA897" s="16">
        <v>0.135135135135135</v>
      </c>
      <c r="AB897" s="16">
        <v>4.08163265306122E-2</v>
      </c>
      <c r="AC897" s="16">
        <v>2.04081632653061E-2</v>
      </c>
      <c r="AD897" s="16">
        <v>0</v>
      </c>
      <c r="AE897" s="16">
        <v>8.5714285714285701E-2</v>
      </c>
      <c r="AF897" s="16">
        <v>0.107142857142857</v>
      </c>
      <c r="AG897" s="16">
        <v>0.05</v>
      </c>
      <c r="AH897" s="16">
        <v>0</v>
      </c>
      <c r="AI897" s="16"/>
      <c r="AJ897" s="16">
        <v>2.9850746268656699E-2</v>
      </c>
      <c r="AK897" s="16">
        <v>5.3333333333333302E-2</v>
      </c>
      <c r="AL897" s="16">
        <v>6.8965517241379296E-2</v>
      </c>
      <c r="AM897" s="16">
        <v>5.31914893617021E-2</v>
      </c>
      <c r="AN897" s="16">
        <v>0.11111111111111099</v>
      </c>
      <c r="AO897" s="16"/>
      <c r="AP897" s="16">
        <v>6.9060773480663001E-2</v>
      </c>
      <c r="AQ897" s="16">
        <v>0.04</v>
      </c>
      <c r="AR897" s="16">
        <v>4.7619047619047603E-2</v>
      </c>
      <c r="AS897" s="16"/>
      <c r="AT897" s="16">
        <v>3.03030303030303E-2</v>
      </c>
      <c r="AU897" s="16">
        <v>7.3954983922829606E-2</v>
      </c>
      <c r="AV897" s="16">
        <v>8.8888888888888906E-2</v>
      </c>
      <c r="AW897" s="16">
        <v>0</v>
      </c>
      <c r="AX897" s="16"/>
      <c r="AY897" s="16">
        <v>5.4054054054054099E-2</v>
      </c>
      <c r="AZ897" s="16">
        <v>6.1571125265392802E-2</v>
      </c>
      <c r="BA897" s="16"/>
      <c r="BB897" s="16">
        <v>8.3333333333333301E-2</v>
      </c>
      <c r="BC897" s="16">
        <v>8.3333333333333301E-2</v>
      </c>
      <c r="BD897" s="16">
        <v>5.60747663551402E-2</v>
      </c>
      <c r="BE897" s="16">
        <v>4.47761194029851E-2</v>
      </c>
      <c r="BF897" s="16"/>
      <c r="BG897" s="16">
        <v>8.0645161290322606E-2</v>
      </c>
      <c r="BH897" s="16">
        <v>3.2653061224489799E-2</v>
      </c>
      <c r="BI897" s="16">
        <v>6.7567567567567599E-2</v>
      </c>
      <c r="BJ897" s="16">
        <v>0.13043478260869601</v>
      </c>
      <c r="BK897" s="16">
        <v>0.18518518518518501</v>
      </c>
      <c r="BL897" s="16">
        <v>0</v>
      </c>
    </row>
    <row r="898" spans="2:64" x14ac:dyDescent="0.35">
      <c r="B898" t="s">
        <v>159</v>
      </c>
      <c r="C898" s="16">
        <v>5.3149606299212601E-2</v>
      </c>
      <c r="D898" s="16">
        <v>0</v>
      </c>
      <c r="E898" s="16">
        <v>6.25E-2</v>
      </c>
      <c r="F898" s="16">
        <v>7.4468085106383003E-2</v>
      </c>
      <c r="G898" s="16">
        <v>5.5214723926380403E-2</v>
      </c>
      <c r="H898" s="16">
        <v>4.4303797468354403E-2</v>
      </c>
      <c r="I898" s="16"/>
      <c r="J898" s="16">
        <v>4.5454545454545497E-2</v>
      </c>
      <c r="K898" s="16">
        <v>6.3348416289592799E-2</v>
      </c>
      <c r="L898" s="16"/>
      <c r="M898" s="16">
        <v>3.2894736842105303E-2</v>
      </c>
      <c r="N898" s="16">
        <v>0.09</v>
      </c>
      <c r="O898" s="16">
        <v>0.1</v>
      </c>
      <c r="P898" s="16">
        <v>0.05</v>
      </c>
      <c r="Q898" s="16"/>
      <c r="R898" s="16">
        <v>5.6000000000000001E-2</v>
      </c>
      <c r="S898" s="16">
        <v>7.4074074074074098E-2</v>
      </c>
      <c r="T898" s="16">
        <v>3.2679738562091498E-2</v>
      </c>
      <c r="U898" s="16">
        <v>8.3333333333333301E-2</v>
      </c>
      <c r="V898" s="16"/>
      <c r="W898" s="16">
        <v>0.108108108108108</v>
      </c>
      <c r="X898" s="16">
        <v>3.09278350515464E-2</v>
      </c>
      <c r="Y898" s="16">
        <v>5.7692307692307702E-2</v>
      </c>
      <c r="Z898" s="16">
        <v>0</v>
      </c>
      <c r="AA898" s="16">
        <v>2.7027027027027001E-2</v>
      </c>
      <c r="AB898" s="16">
        <v>8.1632653061224497E-2</v>
      </c>
      <c r="AC898" s="16">
        <v>2.04081632653061E-2</v>
      </c>
      <c r="AD898" s="16">
        <v>5.5555555555555601E-2</v>
      </c>
      <c r="AE898" s="16">
        <v>5.7142857142857099E-2</v>
      </c>
      <c r="AF898" s="16">
        <v>7.1428571428571397E-2</v>
      </c>
      <c r="AG898" s="16">
        <v>0.1</v>
      </c>
      <c r="AH898" s="16">
        <v>0</v>
      </c>
      <c r="AI898" s="16"/>
      <c r="AJ898" s="16">
        <v>5.9701492537313397E-2</v>
      </c>
      <c r="AK898" s="16">
        <v>0.10666666666666701</v>
      </c>
      <c r="AL898" s="16">
        <v>2.8735632183908E-2</v>
      </c>
      <c r="AM898" s="16">
        <v>5.31914893617021E-2</v>
      </c>
      <c r="AN898" s="16">
        <v>3.7037037037037E-2</v>
      </c>
      <c r="AO898" s="16"/>
      <c r="AP898" s="16">
        <v>5.5248618784530398E-2</v>
      </c>
      <c r="AQ898" s="16">
        <v>5.6000000000000001E-2</v>
      </c>
      <c r="AR898" s="16">
        <v>0</v>
      </c>
      <c r="AS898" s="16"/>
      <c r="AT898" s="16">
        <v>6.0606060606060601E-2</v>
      </c>
      <c r="AU898" s="16">
        <v>3.53697749196141E-2</v>
      </c>
      <c r="AV898" s="16">
        <v>6.6666666666666693E-2</v>
      </c>
      <c r="AW898" s="16">
        <v>0.25</v>
      </c>
      <c r="AX898" s="16"/>
      <c r="AY898" s="16">
        <v>2.7027027027027001E-2</v>
      </c>
      <c r="AZ898" s="16">
        <v>5.5201698513800398E-2</v>
      </c>
      <c r="BA898" s="16"/>
      <c r="BB898" s="16">
        <v>2.7777777777777801E-2</v>
      </c>
      <c r="BC898" s="16">
        <v>1.1904761904761901E-2</v>
      </c>
      <c r="BD898" s="16">
        <v>3.4267912772585701E-2</v>
      </c>
      <c r="BE898" s="16">
        <v>0.20895522388059701</v>
      </c>
      <c r="BF898" s="16"/>
      <c r="BG898" s="16">
        <v>1.6129032258064498E-2</v>
      </c>
      <c r="BH898" s="16">
        <v>5.3061224489795902E-2</v>
      </c>
      <c r="BI898" s="16">
        <v>4.72972972972973E-2</v>
      </c>
      <c r="BJ898" s="16">
        <v>0</v>
      </c>
      <c r="BK898" s="16">
        <v>0.148148148148148</v>
      </c>
      <c r="BL898" s="16">
        <v>0.66666666666666696</v>
      </c>
    </row>
    <row r="899" spans="2:64" x14ac:dyDescent="0.35">
      <c r="B899" t="s">
        <v>458</v>
      </c>
      <c r="C899" s="16">
        <v>5.1181102362204703E-2</v>
      </c>
      <c r="D899" s="16">
        <v>0</v>
      </c>
      <c r="E899" s="16">
        <v>7.8125E-2</v>
      </c>
      <c r="F899" s="16">
        <v>4.2553191489361701E-2</v>
      </c>
      <c r="G899" s="16">
        <v>7.9754601226993904E-2</v>
      </c>
      <c r="H899" s="16">
        <v>2.53164556962025E-2</v>
      </c>
      <c r="I899" s="16"/>
      <c r="J899" s="16">
        <v>4.8951048951049E-2</v>
      </c>
      <c r="K899" s="16">
        <v>5.4298642533936702E-2</v>
      </c>
      <c r="L899" s="16"/>
      <c r="M899" s="16">
        <v>5.2631578947368397E-2</v>
      </c>
      <c r="N899" s="16">
        <v>0.05</v>
      </c>
      <c r="O899" s="16">
        <v>6.6666666666666693E-2</v>
      </c>
      <c r="P899" s="16">
        <v>2.5000000000000001E-2</v>
      </c>
      <c r="Q899" s="16"/>
      <c r="R899" s="16">
        <v>7.1999999999999995E-2</v>
      </c>
      <c r="S899" s="16">
        <v>2.4691358024691398E-2</v>
      </c>
      <c r="T899" s="16">
        <v>3.2679738562091498E-2</v>
      </c>
      <c r="U899" s="16">
        <v>4.1666666666666699E-2</v>
      </c>
      <c r="V899" s="16"/>
      <c r="W899" s="16">
        <v>2.7027027027027001E-2</v>
      </c>
      <c r="X899" s="16">
        <v>5.1546391752577303E-2</v>
      </c>
      <c r="Y899" s="16">
        <v>3.8461538461538498E-2</v>
      </c>
      <c r="Z899" s="16">
        <v>4.3478260869565202E-2</v>
      </c>
      <c r="AA899" s="16">
        <v>5.4054054054054099E-2</v>
      </c>
      <c r="AB899" s="16">
        <v>6.1224489795918401E-2</v>
      </c>
      <c r="AC899" s="16">
        <v>0.102040816326531</v>
      </c>
      <c r="AD899" s="16">
        <v>5.5555555555555601E-2</v>
      </c>
      <c r="AE899" s="16">
        <v>5.7142857142857099E-2</v>
      </c>
      <c r="AF899" s="16">
        <v>0</v>
      </c>
      <c r="AG899" s="16">
        <v>0.1</v>
      </c>
      <c r="AH899" s="16">
        <v>0</v>
      </c>
      <c r="AI899" s="16"/>
      <c r="AJ899" s="16">
        <v>5.9701492537313397E-2</v>
      </c>
      <c r="AK899" s="16">
        <v>0.04</v>
      </c>
      <c r="AL899" s="16">
        <v>5.1724137931034503E-2</v>
      </c>
      <c r="AM899" s="16">
        <v>5.31914893617021E-2</v>
      </c>
      <c r="AN899" s="16">
        <v>3.7037037037037E-2</v>
      </c>
      <c r="AO899" s="16"/>
      <c r="AP899" s="16">
        <v>4.4198895027624301E-2</v>
      </c>
      <c r="AQ899" s="16">
        <v>0.08</v>
      </c>
      <c r="AR899" s="16">
        <v>0</v>
      </c>
      <c r="AS899" s="16"/>
      <c r="AT899" s="16">
        <v>4.5454545454545497E-2</v>
      </c>
      <c r="AU899" s="16">
        <v>4.8231511254019303E-2</v>
      </c>
      <c r="AV899" s="16">
        <v>0.11111111111111099</v>
      </c>
      <c r="AW899" s="16">
        <v>0</v>
      </c>
      <c r="AX899" s="16"/>
      <c r="AY899" s="16">
        <v>5.4054054054054099E-2</v>
      </c>
      <c r="AZ899" s="16">
        <v>5.0955414012738898E-2</v>
      </c>
      <c r="BA899" s="16"/>
      <c r="BB899" s="16">
        <v>0.11111111111111099</v>
      </c>
      <c r="BC899" s="16">
        <v>3.5714285714285698E-2</v>
      </c>
      <c r="BD899" s="16">
        <v>4.67289719626168E-2</v>
      </c>
      <c r="BE899" s="16">
        <v>5.9701492537313397E-2</v>
      </c>
      <c r="BF899" s="16"/>
      <c r="BG899" s="16">
        <v>9.6774193548387094E-2</v>
      </c>
      <c r="BH899" s="16">
        <v>3.6734693877551003E-2</v>
      </c>
      <c r="BI899" s="16">
        <v>6.7567567567567599E-2</v>
      </c>
      <c r="BJ899" s="16">
        <v>0</v>
      </c>
      <c r="BK899" s="16">
        <v>3.7037037037037E-2</v>
      </c>
      <c r="BL899" s="16">
        <v>0</v>
      </c>
    </row>
    <row r="900" spans="2:64" x14ac:dyDescent="0.35">
      <c r="B900" t="s">
        <v>457</v>
      </c>
      <c r="C900" s="16">
        <v>5.1181102362204703E-2</v>
      </c>
      <c r="D900" s="16">
        <v>0.17241379310344801</v>
      </c>
      <c r="E900" s="16">
        <v>3.125E-2</v>
      </c>
      <c r="F900" s="16">
        <v>2.1276595744680899E-2</v>
      </c>
      <c r="G900" s="16">
        <v>6.13496932515337E-2</v>
      </c>
      <c r="H900" s="16">
        <v>4.4303797468354403E-2</v>
      </c>
      <c r="I900" s="16"/>
      <c r="J900" s="16">
        <v>5.5944055944055902E-2</v>
      </c>
      <c r="K900" s="16">
        <v>4.52488687782805E-2</v>
      </c>
      <c r="L900" s="16"/>
      <c r="M900" s="16">
        <v>4.6052631578947401E-2</v>
      </c>
      <c r="N900" s="16">
        <v>0.05</v>
      </c>
      <c r="O900" s="16">
        <v>6.6666666666666693E-2</v>
      </c>
      <c r="P900" s="16">
        <v>7.4999999999999997E-2</v>
      </c>
      <c r="Q900" s="16"/>
      <c r="R900" s="16">
        <v>0.06</v>
      </c>
      <c r="S900" s="16">
        <v>2.4691358024691398E-2</v>
      </c>
      <c r="T900" s="16">
        <v>4.5751633986928102E-2</v>
      </c>
      <c r="U900" s="16">
        <v>8.3333333333333301E-2</v>
      </c>
      <c r="V900" s="16"/>
      <c r="W900" s="16">
        <v>4.0540540540540501E-2</v>
      </c>
      <c r="X900" s="16">
        <v>7.2164948453608199E-2</v>
      </c>
      <c r="Y900" s="16">
        <v>5.7692307692307702E-2</v>
      </c>
      <c r="Z900" s="16">
        <v>4.3478260869565202E-2</v>
      </c>
      <c r="AA900" s="16">
        <v>0.108108108108108</v>
      </c>
      <c r="AB900" s="16">
        <v>4.08163265306122E-2</v>
      </c>
      <c r="AC900" s="16">
        <v>4.08163265306122E-2</v>
      </c>
      <c r="AD900" s="16">
        <v>0</v>
      </c>
      <c r="AE900" s="16">
        <v>8.5714285714285701E-2</v>
      </c>
      <c r="AF900" s="16">
        <v>0</v>
      </c>
      <c r="AG900" s="16">
        <v>0</v>
      </c>
      <c r="AH900" s="16">
        <v>0</v>
      </c>
      <c r="AI900" s="16"/>
      <c r="AJ900" s="16">
        <v>4.47761194029851E-2</v>
      </c>
      <c r="AK900" s="16">
        <v>0.04</v>
      </c>
      <c r="AL900" s="16">
        <v>5.7471264367816098E-2</v>
      </c>
      <c r="AM900" s="16">
        <v>4.2553191489361701E-2</v>
      </c>
      <c r="AN900" s="16">
        <v>3.7037037037037E-2</v>
      </c>
      <c r="AO900" s="16"/>
      <c r="AP900" s="16">
        <v>5.5248618784530398E-2</v>
      </c>
      <c r="AQ900" s="16">
        <v>0.04</v>
      </c>
      <c r="AR900" s="16">
        <v>4.7619047619047603E-2</v>
      </c>
      <c r="AS900" s="16"/>
      <c r="AT900" s="16">
        <v>3.7878787878787901E-2</v>
      </c>
      <c r="AU900" s="16">
        <v>5.4662379421221902E-2</v>
      </c>
      <c r="AV900" s="16">
        <v>8.8888888888888906E-2</v>
      </c>
      <c r="AW900" s="16">
        <v>0</v>
      </c>
      <c r="AX900" s="16"/>
      <c r="AY900" s="16">
        <v>0.135135135135135</v>
      </c>
      <c r="AZ900" s="16">
        <v>4.4585987261146501E-2</v>
      </c>
      <c r="BA900" s="16"/>
      <c r="BB900" s="16">
        <v>8.3333333333333301E-2</v>
      </c>
      <c r="BC900" s="16">
        <v>8.3333333333333301E-2</v>
      </c>
      <c r="BD900" s="16">
        <v>4.3613707165108997E-2</v>
      </c>
      <c r="BE900" s="16">
        <v>2.9850746268656699E-2</v>
      </c>
      <c r="BF900" s="16"/>
      <c r="BG900" s="16">
        <v>0.112903225806452</v>
      </c>
      <c r="BH900" s="16">
        <v>4.8979591836734698E-2</v>
      </c>
      <c r="BI900" s="16">
        <v>4.72972972972973E-2</v>
      </c>
      <c r="BJ900" s="16">
        <v>0</v>
      </c>
      <c r="BK900" s="16">
        <v>0</v>
      </c>
      <c r="BL900" s="16">
        <v>0</v>
      </c>
    </row>
    <row r="901" spans="2:64" x14ac:dyDescent="0.35">
      <c r="B901" t="s">
        <v>456</v>
      </c>
      <c r="C901" s="16">
        <v>5.1181102362204703E-2</v>
      </c>
      <c r="D901" s="16">
        <v>3.4482758620689703E-2</v>
      </c>
      <c r="E901" s="16">
        <v>6.25E-2</v>
      </c>
      <c r="F901" s="16">
        <v>4.2553191489361701E-2</v>
      </c>
      <c r="G901" s="16">
        <v>3.6809815950920199E-2</v>
      </c>
      <c r="H901" s="16">
        <v>6.9620253164557E-2</v>
      </c>
      <c r="I901" s="16"/>
      <c r="J901" s="16">
        <v>6.2937062937062901E-2</v>
      </c>
      <c r="K901" s="16">
        <v>3.6199095022624403E-2</v>
      </c>
      <c r="L901" s="16"/>
      <c r="M901" s="16">
        <v>3.6184210526315798E-2</v>
      </c>
      <c r="N901" s="16">
        <v>0.05</v>
      </c>
      <c r="O901" s="16">
        <v>8.3333333333333301E-2</v>
      </c>
      <c r="P901" s="16">
        <v>0.1</v>
      </c>
      <c r="Q901" s="16"/>
      <c r="R901" s="16">
        <v>0.06</v>
      </c>
      <c r="S901" s="16">
        <v>2.4691358024691398E-2</v>
      </c>
      <c r="T901" s="16">
        <v>5.22875816993464E-2</v>
      </c>
      <c r="U901" s="16">
        <v>4.1666666666666699E-2</v>
      </c>
      <c r="V901" s="16"/>
      <c r="W901" s="16">
        <v>0</v>
      </c>
      <c r="X901" s="16">
        <v>4.1237113402061903E-2</v>
      </c>
      <c r="Y901" s="16">
        <v>5.7692307692307702E-2</v>
      </c>
      <c r="Z901" s="16">
        <v>6.5217391304347797E-2</v>
      </c>
      <c r="AA901" s="16">
        <v>0.108108108108108</v>
      </c>
      <c r="AB901" s="16">
        <v>4.08163265306122E-2</v>
      </c>
      <c r="AC901" s="16">
        <v>6.1224489795918401E-2</v>
      </c>
      <c r="AD901" s="16">
        <v>0.16666666666666699</v>
      </c>
      <c r="AE901" s="16">
        <v>5.7142857142857099E-2</v>
      </c>
      <c r="AF901" s="16">
        <v>3.5714285714285698E-2</v>
      </c>
      <c r="AG901" s="16">
        <v>0.05</v>
      </c>
      <c r="AH901" s="16">
        <v>0</v>
      </c>
      <c r="AI901" s="16"/>
      <c r="AJ901" s="16">
        <v>5.9701492537313397E-2</v>
      </c>
      <c r="AK901" s="16">
        <v>5.3333333333333302E-2</v>
      </c>
      <c r="AL901" s="16">
        <v>2.8735632183908E-2</v>
      </c>
      <c r="AM901" s="16">
        <v>5.31914893617021E-2</v>
      </c>
      <c r="AN901" s="16">
        <v>0.11111111111111099</v>
      </c>
      <c r="AO901" s="16"/>
      <c r="AP901" s="16">
        <v>5.24861878453039E-2</v>
      </c>
      <c r="AQ901" s="16">
        <v>5.6000000000000001E-2</v>
      </c>
      <c r="AR901" s="16">
        <v>0</v>
      </c>
      <c r="AS901" s="16"/>
      <c r="AT901" s="16">
        <v>3.7878787878787901E-2</v>
      </c>
      <c r="AU901" s="16">
        <v>6.4308681672025705E-2</v>
      </c>
      <c r="AV901" s="16">
        <v>2.2222222222222199E-2</v>
      </c>
      <c r="AW901" s="16">
        <v>0</v>
      </c>
      <c r="AX901" s="16"/>
      <c r="AY901" s="16">
        <v>5.4054054054054099E-2</v>
      </c>
      <c r="AZ901" s="16">
        <v>5.0955414012738898E-2</v>
      </c>
      <c r="BA901" s="16"/>
      <c r="BB901" s="16">
        <v>5.5555555555555601E-2</v>
      </c>
      <c r="BC901" s="16">
        <v>2.3809523809523801E-2</v>
      </c>
      <c r="BD901" s="16">
        <v>5.60747663551402E-2</v>
      </c>
      <c r="BE901" s="16">
        <v>5.9701492537313397E-2</v>
      </c>
      <c r="BF901" s="16"/>
      <c r="BG901" s="16">
        <v>0</v>
      </c>
      <c r="BH901" s="16">
        <v>2.8571428571428598E-2</v>
      </c>
      <c r="BI901" s="16">
        <v>6.7567567567567599E-2</v>
      </c>
      <c r="BJ901" s="16">
        <v>0.13043478260869601</v>
      </c>
      <c r="BK901" s="16">
        <v>0.22222222222222199</v>
      </c>
      <c r="BL901" s="16">
        <v>0</v>
      </c>
    </row>
    <row r="902" spans="2:64" x14ac:dyDescent="0.35">
      <c r="B902" t="s">
        <v>461</v>
      </c>
      <c r="C902" s="16">
        <v>4.33070866141732E-2</v>
      </c>
      <c r="D902" s="16">
        <v>0.13793103448275901</v>
      </c>
      <c r="E902" s="16">
        <v>9.375E-2</v>
      </c>
      <c r="F902" s="16">
        <v>5.31914893617021E-2</v>
      </c>
      <c r="G902" s="16">
        <v>2.4539877300613501E-2</v>
      </c>
      <c r="H902" s="16">
        <v>1.8987341772151899E-2</v>
      </c>
      <c r="I902" s="16"/>
      <c r="J902" s="16">
        <v>4.8951048951049E-2</v>
      </c>
      <c r="K902" s="16">
        <v>3.6199095022624403E-2</v>
      </c>
      <c r="L902" s="16"/>
      <c r="M902" s="16">
        <v>3.6184210526315798E-2</v>
      </c>
      <c r="N902" s="16">
        <v>7.0000000000000007E-2</v>
      </c>
      <c r="O902" s="16">
        <v>3.3333333333333298E-2</v>
      </c>
      <c r="P902" s="16">
        <v>0.05</v>
      </c>
      <c r="Q902" s="16"/>
      <c r="R902" s="16">
        <v>5.1999999999999998E-2</v>
      </c>
      <c r="S902" s="16">
        <v>6.1728395061728399E-2</v>
      </c>
      <c r="T902" s="16">
        <v>1.30718954248366E-2</v>
      </c>
      <c r="U902" s="16">
        <v>8.3333333333333301E-2</v>
      </c>
      <c r="V902" s="16"/>
      <c r="W902" s="16">
        <v>2.7027027027027001E-2</v>
      </c>
      <c r="X902" s="16">
        <v>5.1546391752577303E-2</v>
      </c>
      <c r="Y902" s="16">
        <v>3.8461538461538498E-2</v>
      </c>
      <c r="Z902" s="16">
        <v>0</v>
      </c>
      <c r="AA902" s="16">
        <v>2.7027027027027001E-2</v>
      </c>
      <c r="AB902" s="16">
        <v>6.1224489795918401E-2</v>
      </c>
      <c r="AC902" s="16">
        <v>0.102040816326531</v>
      </c>
      <c r="AD902" s="16">
        <v>0.11111111111111099</v>
      </c>
      <c r="AE902" s="16">
        <v>0</v>
      </c>
      <c r="AF902" s="16">
        <v>3.5714285714285698E-2</v>
      </c>
      <c r="AG902" s="16">
        <v>0.05</v>
      </c>
      <c r="AH902" s="16">
        <v>0</v>
      </c>
      <c r="AI902" s="16"/>
      <c r="AJ902" s="16">
        <v>2.9850746268656699E-2</v>
      </c>
      <c r="AK902" s="16">
        <v>2.66666666666667E-2</v>
      </c>
      <c r="AL902" s="16">
        <v>6.3218390804597693E-2</v>
      </c>
      <c r="AM902" s="16">
        <v>5.31914893617021E-2</v>
      </c>
      <c r="AN902" s="16">
        <v>3.7037037037037E-2</v>
      </c>
      <c r="AO902" s="16"/>
      <c r="AP902" s="16">
        <v>4.9723756906077297E-2</v>
      </c>
      <c r="AQ902" s="16">
        <v>2.4E-2</v>
      </c>
      <c r="AR902" s="16">
        <v>4.7619047619047603E-2</v>
      </c>
      <c r="AS902" s="16"/>
      <c r="AT902" s="16">
        <v>4.5454545454545497E-2</v>
      </c>
      <c r="AU902" s="16">
        <v>3.8585209003215402E-2</v>
      </c>
      <c r="AV902" s="16">
        <v>8.8888888888888906E-2</v>
      </c>
      <c r="AW902" s="16">
        <v>0</v>
      </c>
      <c r="AX902" s="16"/>
      <c r="AY902" s="16">
        <v>8.1081081081081099E-2</v>
      </c>
      <c r="AZ902" s="16">
        <v>4.0339702760084903E-2</v>
      </c>
      <c r="BA902" s="16"/>
      <c r="BB902" s="16">
        <v>5.5555555555555601E-2</v>
      </c>
      <c r="BC902" s="16">
        <v>5.95238095238095E-2</v>
      </c>
      <c r="BD902" s="16">
        <v>3.7383177570093497E-2</v>
      </c>
      <c r="BE902" s="16">
        <v>4.47761194029851E-2</v>
      </c>
      <c r="BF902" s="16"/>
      <c r="BG902" s="16">
        <v>4.8387096774193498E-2</v>
      </c>
      <c r="BH902" s="16">
        <v>2.8571428571428598E-2</v>
      </c>
      <c r="BI902" s="16">
        <v>6.7567567567567599E-2</v>
      </c>
      <c r="BJ902" s="16">
        <v>8.6956521739130405E-2</v>
      </c>
      <c r="BK902" s="16">
        <v>0</v>
      </c>
      <c r="BL902" s="16">
        <v>0</v>
      </c>
    </row>
    <row r="903" spans="2:64" x14ac:dyDescent="0.35">
      <c r="B903" t="s">
        <v>462</v>
      </c>
      <c r="C903" s="16">
        <v>3.7401574803149602E-2</v>
      </c>
      <c r="D903" s="16">
        <v>0</v>
      </c>
      <c r="E903" s="16">
        <v>6.25E-2</v>
      </c>
      <c r="F903" s="16">
        <v>5.31914893617021E-2</v>
      </c>
      <c r="G903" s="16">
        <v>1.84049079754601E-2</v>
      </c>
      <c r="H903" s="16">
        <v>4.4303797468354403E-2</v>
      </c>
      <c r="I903" s="16"/>
      <c r="J903" s="16">
        <v>4.1958041958042001E-2</v>
      </c>
      <c r="K903" s="16">
        <v>3.1674208144796399E-2</v>
      </c>
      <c r="L903" s="16"/>
      <c r="M903" s="16">
        <v>2.30263157894737E-2</v>
      </c>
      <c r="N903" s="16">
        <v>0.06</v>
      </c>
      <c r="O903" s="16">
        <v>3.3333333333333298E-2</v>
      </c>
      <c r="P903" s="16">
        <v>7.4999999999999997E-2</v>
      </c>
      <c r="Q903" s="16"/>
      <c r="R903" s="16">
        <v>3.5999999999999997E-2</v>
      </c>
      <c r="S903" s="16">
        <v>6.1728395061728399E-2</v>
      </c>
      <c r="T903" s="16">
        <v>2.61437908496732E-2</v>
      </c>
      <c r="U903" s="16">
        <v>4.1666666666666699E-2</v>
      </c>
      <c r="V903" s="16"/>
      <c r="W903" s="16">
        <v>1.35135135135135E-2</v>
      </c>
      <c r="X903" s="16">
        <v>5.1546391752577303E-2</v>
      </c>
      <c r="Y903" s="16">
        <v>1.9230769230769201E-2</v>
      </c>
      <c r="Z903" s="16">
        <v>2.1739130434782601E-2</v>
      </c>
      <c r="AA903" s="16">
        <v>2.7027027027027001E-2</v>
      </c>
      <c r="AB903" s="16">
        <v>4.08163265306122E-2</v>
      </c>
      <c r="AC903" s="16">
        <v>8.1632653061224497E-2</v>
      </c>
      <c r="AD903" s="16">
        <v>5.5555555555555601E-2</v>
      </c>
      <c r="AE903" s="16">
        <v>0</v>
      </c>
      <c r="AF903" s="16">
        <v>7.1428571428571397E-2</v>
      </c>
      <c r="AG903" s="16">
        <v>0.05</v>
      </c>
      <c r="AH903" s="16">
        <v>0</v>
      </c>
      <c r="AI903" s="16"/>
      <c r="AJ903" s="16">
        <v>5.9701492537313397E-2</v>
      </c>
      <c r="AK903" s="16">
        <v>5.3333333333333302E-2</v>
      </c>
      <c r="AL903" s="16">
        <v>2.2988505747126398E-2</v>
      </c>
      <c r="AM903" s="16">
        <v>4.2553191489361701E-2</v>
      </c>
      <c r="AN903" s="16">
        <v>7.4074074074074098E-2</v>
      </c>
      <c r="AO903" s="16"/>
      <c r="AP903" s="16">
        <v>4.1436464088397802E-2</v>
      </c>
      <c r="AQ903" s="16">
        <v>3.2000000000000001E-2</v>
      </c>
      <c r="AR903" s="16">
        <v>0</v>
      </c>
      <c r="AS903" s="16"/>
      <c r="AT903" s="16">
        <v>7.5757575757575803E-3</v>
      </c>
      <c r="AU903" s="16">
        <v>4.5016077170418001E-2</v>
      </c>
      <c r="AV903" s="16">
        <v>6.6666666666666693E-2</v>
      </c>
      <c r="AW903" s="16">
        <v>0.05</v>
      </c>
      <c r="AX903" s="16"/>
      <c r="AY903" s="16">
        <v>2.7027027027027001E-2</v>
      </c>
      <c r="AZ903" s="16">
        <v>3.8216560509554097E-2</v>
      </c>
      <c r="BA903" s="16"/>
      <c r="BB903" s="16">
        <v>5.5555555555555601E-2</v>
      </c>
      <c r="BC903" s="16">
        <v>2.3809523809523801E-2</v>
      </c>
      <c r="BD903" s="16">
        <v>3.1152647975077899E-2</v>
      </c>
      <c r="BE903" s="16">
        <v>7.4626865671641798E-2</v>
      </c>
      <c r="BF903" s="16"/>
      <c r="BG903" s="16">
        <v>1.6129032258064498E-2</v>
      </c>
      <c r="BH903" s="16">
        <v>3.6734693877551003E-2</v>
      </c>
      <c r="BI903" s="16">
        <v>4.72972972972973E-2</v>
      </c>
      <c r="BJ903" s="16">
        <v>4.3478260869565202E-2</v>
      </c>
      <c r="BK903" s="16">
        <v>3.7037037037037E-2</v>
      </c>
      <c r="BL903" s="16">
        <v>0</v>
      </c>
    </row>
    <row r="904" spans="2:64" x14ac:dyDescent="0.35">
      <c r="B904" t="s">
        <v>184</v>
      </c>
      <c r="C904" s="16">
        <v>3.7401574803149602E-2</v>
      </c>
      <c r="D904" s="16">
        <v>0</v>
      </c>
      <c r="E904" s="16">
        <v>0</v>
      </c>
      <c r="F904" s="16">
        <v>2.1276595744680899E-2</v>
      </c>
      <c r="G904" s="16">
        <v>4.2944785276073601E-2</v>
      </c>
      <c r="H904" s="16">
        <v>6.3291139240506306E-2</v>
      </c>
      <c r="I904" s="16"/>
      <c r="J904" s="16">
        <v>4.1958041958042001E-2</v>
      </c>
      <c r="K904" s="16">
        <v>3.1674208144796399E-2</v>
      </c>
      <c r="L904" s="16"/>
      <c r="M904" s="16">
        <v>4.9342105263157902E-2</v>
      </c>
      <c r="N904" s="16">
        <v>0.01</v>
      </c>
      <c r="O904" s="16">
        <v>0</v>
      </c>
      <c r="P904" s="16">
        <v>7.4999999999999997E-2</v>
      </c>
      <c r="Q904" s="16"/>
      <c r="R904" s="16">
        <v>2.8000000000000001E-2</v>
      </c>
      <c r="S904" s="16">
        <v>2.4691358024691398E-2</v>
      </c>
      <c r="T904" s="16">
        <v>6.5359477124182996E-2</v>
      </c>
      <c r="U904" s="16">
        <v>0</v>
      </c>
      <c r="V904" s="16"/>
      <c r="W904" s="16">
        <v>4.0540540540540501E-2</v>
      </c>
      <c r="X904" s="16">
        <v>8.2474226804123696E-2</v>
      </c>
      <c r="Y904" s="16">
        <v>5.7692307692307702E-2</v>
      </c>
      <c r="Z904" s="16">
        <v>4.3478260869565202E-2</v>
      </c>
      <c r="AA904" s="16">
        <v>2.7027027027027001E-2</v>
      </c>
      <c r="AB904" s="16">
        <v>0</v>
      </c>
      <c r="AC904" s="16">
        <v>2.04081632653061E-2</v>
      </c>
      <c r="AD904" s="16">
        <v>0</v>
      </c>
      <c r="AE904" s="16">
        <v>0</v>
      </c>
      <c r="AF904" s="16">
        <v>3.5714285714285698E-2</v>
      </c>
      <c r="AG904" s="16">
        <v>0</v>
      </c>
      <c r="AH904" s="16">
        <v>0</v>
      </c>
      <c r="AI904" s="16"/>
      <c r="AJ904" s="16">
        <v>2.9850746268656699E-2</v>
      </c>
      <c r="AK904" s="16">
        <v>5.3333333333333302E-2</v>
      </c>
      <c r="AL904" s="16">
        <v>4.5977011494252901E-2</v>
      </c>
      <c r="AM904" s="16">
        <v>2.1276595744680899E-2</v>
      </c>
      <c r="AN904" s="16">
        <v>3.7037037037037E-2</v>
      </c>
      <c r="AO904" s="16"/>
      <c r="AP904" s="16">
        <v>3.8674033149171297E-2</v>
      </c>
      <c r="AQ904" s="16">
        <v>2.4E-2</v>
      </c>
      <c r="AR904" s="16">
        <v>9.5238095238095205E-2</v>
      </c>
      <c r="AS904" s="16"/>
      <c r="AT904" s="16">
        <v>2.27272727272727E-2</v>
      </c>
      <c r="AU904" s="16">
        <v>4.8231511254019303E-2</v>
      </c>
      <c r="AV904" s="16">
        <v>0</v>
      </c>
      <c r="AW904" s="16">
        <v>0.05</v>
      </c>
      <c r="AX904" s="16"/>
      <c r="AY904" s="16">
        <v>2.7027027027027001E-2</v>
      </c>
      <c r="AZ904" s="16">
        <v>3.8216560509554097E-2</v>
      </c>
      <c r="BA904" s="16"/>
      <c r="BB904" s="16">
        <v>0</v>
      </c>
      <c r="BC904" s="16">
        <v>2.3809523809523801E-2</v>
      </c>
      <c r="BD904" s="16">
        <v>4.0498442367601202E-2</v>
      </c>
      <c r="BE904" s="16">
        <v>5.9701492537313397E-2</v>
      </c>
      <c r="BF904" s="16"/>
      <c r="BG904" s="16">
        <v>6.4516129032258104E-2</v>
      </c>
      <c r="BH904" s="16">
        <v>4.08163265306122E-2</v>
      </c>
      <c r="BI904" s="16">
        <v>2.0270270270270299E-2</v>
      </c>
      <c r="BJ904" s="16">
        <v>4.3478260869565202E-2</v>
      </c>
      <c r="BK904" s="16">
        <v>3.7037037037037E-2</v>
      </c>
      <c r="BL904" s="16">
        <v>0</v>
      </c>
    </row>
    <row r="905" spans="2:64" x14ac:dyDescent="0.35">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c r="AK905" s="16"/>
      <c r="AL905" s="16"/>
      <c r="AM905" s="16"/>
      <c r="AN905" s="16"/>
      <c r="AO905" s="16"/>
      <c r="AP905" s="16"/>
      <c r="AQ905" s="16"/>
      <c r="AR905" s="16"/>
      <c r="AS905" s="16"/>
      <c r="AT905" s="16"/>
      <c r="AU905" s="16"/>
      <c r="AV905" s="16"/>
      <c r="AW905" s="16"/>
      <c r="AX905" s="16"/>
      <c r="AY905" s="16"/>
      <c r="AZ905" s="16"/>
      <c r="BA905" s="16"/>
      <c r="BB905" s="16"/>
      <c r="BC905" s="16"/>
      <c r="BD905" s="16"/>
      <c r="BE905" s="16"/>
      <c r="BF905" s="16"/>
      <c r="BG905" s="16"/>
      <c r="BH905" s="16"/>
      <c r="BI905" s="16"/>
      <c r="BJ905" s="16"/>
      <c r="BK905" s="16"/>
      <c r="BL905" s="16"/>
    </row>
    <row r="906" spans="2:64" x14ac:dyDescent="0.35">
      <c r="B906" s="5" t="s">
        <v>480</v>
      </c>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row>
    <row r="907" spans="2:64" x14ac:dyDescent="0.35">
      <c r="B907" s="23" t="s">
        <v>97</v>
      </c>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c r="AK907" s="16"/>
      <c r="AL907" s="16"/>
      <c r="AM907" s="16"/>
      <c r="AN907" s="16"/>
      <c r="AO907" s="16"/>
      <c r="AP907" s="16"/>
      <c r="AQ907" s="16"/>
      <c r="AR907" s="16"/>
      <c r="AS907" s="16"/>
      <c r="AT907" s="16"/>
      <c r="AU907" s="16"/>
      <c r="AV907" s="16"/>
      <c r="AW907" s="16"/>
      <c r="AX907" s="16"/>
      <c r="AY907" s="16"/>
      <c r="AZ907" s="16"/>
      <c r="BA907" s="16"/>
      <c r="BB907" s="16"/>
      <c r="BC907" s="16"/>
      <c r="BD907" s="16"/>
      <c r="BE907" s="16"/>
      <c r="BF907" s="16"/>
      <c r="BG907" s="16"/>
      <c r="BH907" s="16"/>
      <c r="BI907" s="16"/>
      <c r="BJ907" s="16"/>
      <c r="BK907" s="16"/>
      <c r="BL907" s="16"/>
    </row>
    <row r="908" spans="2:64" x14ac:dyDescent="0.35">
      <c r="B908" t="s">
        <v>465</v>
      </c>
      <c r="C908" s="16">
        <v>0.32874015748031499</v>
      </c>
      <c r="D908" s="16">
        <v>0.10344827586206901</v>
      </c>
      <c r="E908" s="16">
        <v>0.28125</v>
      </c>
      <c r="F908" s="16">
        <v>0.29787234042553201</v>
      </c>
      <c r="G908" s="16">
        <v>0.34355828220858903</v>
      </c>
      <c r="H908" s="16">
        <v>0.392405063291139</v>
      </c>
      <c r="I908" s="16"/>
      <c r="J908" s="16">
        <v>0.36013986013985999</v>
      </c>
      <c r="K908" s="16">
        <v>0.28506787330316702</v>
      </c>
      <c r="L908" s="16"/>
      <c r="M908" s="16">
        <v>0.35855263157894701</v>
      </c>
      <c r="N908" s="16">
        <v>0.25</v>
      </c>
      <c r="O908" s="16">
        <v>0.25</v>
      </c>
      <c r="P908" s="16">
        <v>0.375</v>
      </c>
      <c r="Q908" s="16"/>
      <c r="R908" s="16">
        <v>0.28799999999999998</v>
      </c>
      <c r="S908" s="16">
        <v>0.24691358024691401</v>
      </c>
      <c r="T908" s="16">
        <v>0.43137254901960798</v>
      </c>
      <c r="U908" s="16">
        <v>0.375</v>
      </c>
      <c r="V908" s="16"/>
      <c r="W908" s="16">
        <v>0.27027027027027001</v>
      </c>
      <c r="X908" s="16">
        <v>0.31958762886597902</v>
      </c>
      <c r="Y908" s="16">
        <v>0.34615384615384598</v>
      </c>
      <c r="Z908" s="16">
        <v>0.45652173913043498</v>
      </c>
      <c r="AA908" s="16">
        <v>0.35135135135135098</v>
      </c>
      <c r="AB908" s="16">
        <v>0.183673469387755</v>
      </c>
      <c r="AC908" s="16">
        <v>0.36734693877551</v>
      </c>
      <c r="AD908" s="16">
        <v>0.22222222222222199</v>
      </c>
      <c r="AE908" s="16">
        <v>0.45714285714285702</v>
      </c>
      <c r="AF908" s="16">
        <v>0.28571428571428598</v>
      </c>
      <c r="AG908" s="16">
        <v>0.4</v>
      </c>
      <c r="AH908" s="16">
        <v>0.33333333333333298</v>
      </c>
      <c r="AI908" s="16"/>
      <c r="AJ908" s="16">
        <v>0.25373134328358199</v>
      </c>
      <c r="AK908" s="16">
        <v>0.21333333333333299</v>
      </c>
      <c r="AL908" s="16">
        <v>0.33333333333333298</v>
      </c>
      <c r="AM908" s="16">
        <v>0.37234042553191499</v>
      </c>
      <c r="AN908" s="16">
        <v>0.44444444444444398</v>
      </c>
      <c r="AO908" s="16"/>
      <c r="AP908" s="16">
        <v>0.33149171270718197</v>
      </c>
      <c r="AQ908" s="16">
        <v>0.29599999999999999</v>
      </c>
      <c r="AR908" s="16">
        <v>0.476190476190476</v>
      </c>
      <c r="AS908" s="16"/>
      <c r="AT908" s="16">
        <v>0.33333333333333298</v>
      </c>
      <c r="AU908" s="16">
        <v>0.34083601286173598</v>
      </c>
      <c r="AV908" s="16">
        <v>0.266666666666667</v>
      </c>
      <c r="AW908" s="16">
        <v>0.25</v>
      </c>
      <c r="AX908" s="16"/>
      <c r="AY908" s="16">
        <v>0.162162162162162</v>
      </c>
      <c r="AZ908" s="16">
        <v>0.34182590233545601</v>
      </c>
      <c r="BA908" s="16"/>
      <c r="BB908" s="16">
        <v>0.22222222222222199</v>
      </c>
      <c r="BC908" s="16">
        <v>0.30952380952380998</v>
      </c>
      <c r="BD908" s="16">
        <v>0.34890965732087198</v>
      </c>
      <c r="BE908" s="16">
        <v>0.31343283582089598</v>
      </c>
      <c r="BF908" s="16"/>
      <c r="BG908" s="16">
        <v>0.45161290322580599</v>
      </c>
      <c r="BH908" s="16">
        <v>0.36326530612244901</v>
      </c>
      <c r="BI908" s="16">
        <v>0.24324324324324301</v>
      </c>
      <c r="BJ908" s="16">
        <v>0.26086956521739102</v>
      </c>
      <c r="BK908" s="16">
        <v>0.296296296296296</v>
      </c>
      <c r="BL908" s="16">
        <v>0</v>
      </c>
    </row>
    <row r="909" spans="2:64" x14ac:dyDescent="0.35">
      <c r="B909" t="s">
        <v>466</v>
      </c>
      <c r="C909" s="16">
        <v>0.27559055118110198</v>
      </c>
      <c r="D909" s="16">
        <v>0.17241379310344801</v>
      </c>
      <c r="E909" s="16">
        <v>0.25</v>
      </c>
      <c r="F909" s="16">
        <v>0.28723404255319201</v>
      </c>
      <c r="G909" s="16">
        <v>0.23926380368098199</v>
      </c>
      <c r="H909" s="16">
        <v>0.335443037974684</v>
      </c>
      <c r="I909" s="16"/>
      <c r="J909" s="16">
        <v>0.27972027972028002</v>
      </c>
      <c r="K909" s="16">
        <v>0.27149321266968302</v>
      </c>
      <c r="L909" s="16"/>
      <c r="M909" s="16">
        <v>0.30263157894736797</v>
      </c>
      <c r="N909" s="16">
        <v>0.26</v>
      </c>
      <c r="O909" s="16">
        <v>0.18333333333333299</v>
      </c>
      <c r="P909" s="16">
        <v>0.2</v>
      </c>
      <c r="Q909" s="16"/>
      <c r="R909" s="16">
        <v>0.248</v>
      </c>
      <c r="S909" s="16">
        <v>0.33333333333333298</v>
      </c>
      <c r="T909" s="16">
        <v>0.31372549019607798</v>
      </c>
      <c r="U909" s="16">
        <v>0.125</v>
      </c>
      <c r="V909" s="16"/>
      <c r="W909" s="16">
        <v>0.22972972972972999</v>
      </c>
      <c r="X909" s="16">
        <v>0.27835051546391798</v>
      </c>
      <c r="Y909" s="16">
        <v>0.36538461538461497</v>
      </c>
      <c r="Z909" s="16">
        <v>0.23913043478260901</v>
      </c>
      <c r="AA909" s="16">
        <v>0.29729729729729698</v>
      </c>
      <c r="AB909" s="16">
        <v>0.26530612244898</v>
      </c>
      <c r="AC909" s="16">
        <v>0.28571428571428598</v>
      </c>
      <c r="AD909" s="16">
        <v>0.38888888888888901</v>
      </c>
      <c r="AE909" s="16">
        <v>0.22857142857142901</v>
      </c>
      <c r="AF909" s="16">
        <v>0.14285714285714299</v>
      </c>
      <c r="AG909" s="16">
        <v>0.35</v>
      </c>
      <c r="AH909" s="16">
        <v>0.66666666666666696</v>
      </c>
      <c r="AI909" s="16"/>
      <c r="AJ909" s="16">
        <v>0.22388059701492499</v>
      </c>
      <c r="AK909" s="16">
        <v>0.21333333333333299</v>
      </c>
      <c r="AL909" s="16">
        <v>0.31609195402298901</v>
      </c>
      <c r="AM909" s="16">
        <v>0.27659574468085102</v>
      </c>
      <c r="AN909" s="16">
        <v>0.33333333333333298</v>
      </c>
      <c r="AO909" s="16"/>
      <c r="AP909" s="16">
        <v>0.25966850828729299</v>
      </c>
      <c r="AQ909" s="16">
        <v>0.30399999999999999</v>
      </c>
      <c r="AR909" s="16">
        <v>0.38095238095238099</v>
      </c>
      <c r="AS909" s="16"/>
      <c r="AT909" s="16">
        <v>0.25757575757575801</v>
      </c>
      <c r="AU909" s="16">
        <v>0.27974276527331199</v>
      </c>
      <c r="AV909" s="16">
        <v>0.28888888888888897</v>
      </c>
      <c r="AW909" s="16">
        <v>0.3</v>
      </c>
      <c r="AX909" s="16"/>
      <c r="AY909" s="16">
        <v>0.21621621621621601</v>
      </c>
      <c r="AZ909" s="16">
        <v>0.28025477707006402</v>
      </c>
      <c r="BA909" s="16"/>
      <c r="BB909" s="16">
        <v>0.22222222222222199</v>
      </c>
      <c r="BC909" s="16">
        <v>0.226190476190476</v>
      </c>
      <c r="BD909" s="16">
        <v>0.30841121495327101</v>
      </c>
      <c r="BE909" s="16">
        <v>0.20895522388059701</v>
      </c>
      <c r="BF909" s="16"/>
      <c r="BG909" s="16">
        <v>0.35483870967741898</v>
      </c>
      <c r="BH909" s="16">
        <v>0.33061224489795898</v>
      </c>
      <c r="BI909" s="16">
        <v>0.195945945945946</v>
      </c>
      <c r="BJ909" s="16">
        <v>0.26086956521739102</v>
      </c>
      <c r="BK909" s="16">
        <v>7.4074074074074098E-2</v>
      </c>
      <c r="BL909" s="16">
        <v>0</v>
      </c>
    </row>
    <row r="910" spans="2:64" x14ac:dyDescent="0.35">
      <c r="B910" t="s">
        <v>467</v>
      </c>
      <c r="C910" s="16">
        <v>0.25393700787401602</v>
      </c>
      <c r="D910" s="16">
        <v>0.27586206896551702</v>
      </c>
      <c r="E910" s="16">
        <v>0.109375</v>
      </c>
      <c r="F910" s="16">
        <v>0.29787234042553201</v>
      </c>
      <c r="G910" s="16">
        <v>0.26380368098159501</v>
      </c>
      <c r="H910" s="16">
        <v>0.272151898734177</v>
      </c>
      <c r="I910" s="16"/>
      <c r="J910" s="16">
        <v>0.27972027972028002</v>
      </c>
      <c r="K910" s="16">
        <v>0.22171945701357501</v>
      </c>
      <c r="L910" s="16"/>
      <c r="M910" s="16">
        <v>0.27960526315789502</v>
      </c>
      <c r="N910" s="16">
        <v>0.25</v>
      </c>
      <c r="O910" s="16">
        <v>0.15</v>
      </c>
      <c r="P910" s="16">
        <v>0.25</v>
      </c>
      <c r="Q910" s="16"/>
      <c r="R910" s="16">
        <v>0.27200000000000002</v>
      </c>
      <c r="S910" s="16">
        <v>0.24691358024691401</v>
      </c>
      <c r="T910" s="16">
        <v>0.22875816993464099</v>
      </c>
      <c r="U910" s="16">
        <v>0.25</v>
      </c>
      <c r="V910" s="16"/>
      <c r="W910" s="16">
        <v>0.17567567567567599</v>
      </c>
      <c r="X910" s="16">
        <v>0.298969072164948</v>
      </c>
      <c r="Y910" s="16">
        <v>0.269230769230769</v>
      </c>
      <c r="Z910" s="16">
        <v>0.282608695652174</v>
      </c>
      <c r="AA910" s="16">
        <v>0.29729729729729698</v>
      </c>
      <c r="AB910" s="16">
        <v>0.122448979591837</v>
      </c>
      <c r="AC910" s="16">
        <v>0.30612244897959201</v>
      </c>
      <c r="AD910" s="16">
        <v>0.11111111111111099</v>
      </c>
      <c r="AE910" s="16">
        <v>0.34285714285714303</v>
      </c>
      <c r="AF910" s="16">
        <v>0.28571428571428598</v>
      </c>
      <c r="AG910" s="16">
        <v>0.2</v>
      </c>
      <c r="AH910" s="16">
        <v>0.66666666666666696</v>
      </c>
      <c r="AI910" s="16"/>
      <c r="AJ910" s="16">
        <v>0.134328358208955</v>
      </c>
      <c r="AK910" s="16">
        <v>0.18666666666666701</v>
      </c>
      <c r="AL910" s="16">
        <v>0.30459770114942503</v>
      </c>
      <c r="AM910" s="16">
        <v>0.25531914893617003</v>
      </c>
      <c r="AN910" s="16">
        <v>0.37037037037037002</v>
      </c>
      <c r="AO910" s="16"/>
      <c r="AP910" s="16">
        <v>0.22099447513812201</v>
      </c>
      <c r="AQ910" s="16">
        <v>0.312</v>
      </c>
      <c r="AR910" s="16">
        <v>0.476190476190476</v>
      </c>
      <c r="AS910" s="16"/>
      <c r="AT910" s="16">
        <v>0.28787878787878801</v>
      </c>
      <c r="AU910" s="16">
        <v>0.26045016077170402</v>
      </c>
      <c r="AV910" s="16">
        <v>0.2</v>
      </c>
      <c r="AW910" s="16">
        <v>0.05</v>
      </c>
      <c r="AX910" s="16"/>
      <c r="AY910" s="16">
        <v>0.162162162162162</v>
      </c>
      <c r="AZ910" s="16">
        <v>0.26114649681528701</v>
      </c>
      <c r="BA910" s="16"/>
      <c r="BB910" s="16">
        <v>0.36111111111111099</v>
      </c>
      <c r="BC910" s="16">
        <v>0.273809523809524</v>
      </c>
      <c r="BD910" s="16">
        <v>0.25233644859813098</v>
      </c>
      <c r="BE910" s="16">
        <v>0.17910447761194001</v>
      </c>
      <c r="BF910" s="16"/>
      <c r="BG910" s="16">
        <v>0.241935483870968</v>
      </c>
      <c r="BH910" s="16">
        <v>0.25714285714285701</v>
      </c>
      <c r="BI910" s="16">
        <v>0.23648648648648599</v>
      </c>
      <c r="BJ910" s="16">
        <v>0.47826086956521702</v>
      </c>
      <c r="BK910" s="16">
        <v>0.18518518518518501</v>
      </c>
      <c r="BL910" s="16">
        <v>0</v>
      </c>
    </row>
    <row r="911" spans="2:64" x14ac:dyDescent="0.35">
      <c r="B911" t="s">
        <v>468</v>
      </c>
      <c r="C911" s="16">
        <v>0.23031496062992099</v>
      </c>
      <c r="D911" s="16">
        <v>0.27586206896551702</v>
      </c>
      <c r="E911" s="16">
        <v>0.125</v>
      </c>
      <c r="F911" s="16">
        <v>0.27659574468085102</v>
      </c>
      <c r="G911" s="16">
        <v>0.23926380368098199</v>
      </c>
      <c r="H911" s="16">
        <v>0.227848101265823</v>
      </c>
      <c r="I911" s="16"/>
      <c r="J911" s="16">
        <v>0.22727272727272699</v>
      </c>
      <c r="K911" s="16">
        <v>0.23529411764705899</v>
      </c>
      <c r="L911" s="16"/>
      <c r="M911" s="16">
        <v>0.23684210526315799</v>
      </c>
      <c r="N911" s="16">
        <v>0.23</v>
      </c>
      <c r="O911" s="16">
        <v>0.18333333333333299</v>
      </c>
      <c r="P911" s="16">
        <v>0.25</v>
      </c>
      <c r="Q911" s="16"/>
      <c r="R911" s="16">
        <v>0.216</v>
      </c>
      <c r="S911" s="16">
        <v>0.234567901234568</v>
      </c>
      <c r="T911" s="16">
        <v>0.23529411764705899</v>
      </c>
      <c r="U911" s="16">
        <v>0.33333333333333298</v>
      </c>
      <c r="V911" s="16"/>
      <c r="W911" s="16">
        <v>0.14864864864864899</v>
      </c>
      <c r="X911" s="16">
        <v>0.19587628865979401</v>
      </c>
      <c r="Y911" s="16">
        <v>0.19230769230769201</v>
      </c>
      <c r="Z911" s="16">
        <v>0.173913043478261</v>
      </c>
      <c r="AA911" s="16">
        <v>0.21621621621621601</v>
      </c>
      <c r="AB911" s="16">
        <v>0.32653061224489799</v>
      </c>
      <c r="AC911" s="16">
        <v>0.24489795918367299</v>
      </c>
      <c r="AD911" s="16">
        <v>0.22222222222222199</v>
      </c>
      <c r="AE911" s="16">
        <v>0.28571428571428598</v>
      </c>
      <c r="AF911" s="16">
        <v>0.32142857142857101</v>
      </c>
      <c r="AG911" s="16">
        <v>0.45</v>
      </c>
      <c r="AH911" s="16">
        <v>0.33333333333333298</v>
      </c>
      <c r="AI911" s="16"/>
      <c r="AJ911" s="16">
        <v>0.238805970149254</v>
      </c>
      <c r="AK911" s="16">
        <v>0.12</v>
      </c>
      <c r="AL911" s="16">
        <v>0.247126436781609</v>
      </c>
      <c r="AM911" s="16">
        <v>0.25531914893617003</v>
      </c>
      <c r="AN911" s="16">
        <v>0.25925925925925902</v>
      </c>
      <c r="AO911" s="16"/>
      <c r="AP911" s="16">
        <v>0.22099447513812201</v>
      </c>
      <c r="AQ911" s="16">
        <v>0.248</v>
      </c>
      <c r="AR911" s="16">
        <v>0.28571428571428598</v>
      </c>
      <c r="AS911" s="16"/>
      <c r="AT911" s="16">
        <v>0.18181818181818199</v>
      </c>
      <c r="AU911" s="16">
        <v>0.23472668810289399</v>
      </c>
      <c r="AV911" s="16">
        <v>0.33333333333333298</v>
      </c>
      <c r="AW911" s="16">
        <v>0.25</v>
      </c>
      <c r="AX911" s="16"/>
      <c r="AY911" s="16">
        <v>0.27027027027027001</v>
      </c>
      <c r="AZ911" s="16">
        <v>0.227176220806794</v>
      </c>
      <c r="BA911" s="16"/>
      <c r="BB911" s="16">
        <v>0.27777777777777801</v>
      </c>
      <c r="BC911" s="16">
        <v>0.19047619047618999</v>
      </c>
      <c r="BD911" s="16">
        <v>0.25545171339563899</v>
      </c>
      <c r="BE911" s="16">
        <v>0.134328358208955</v>
      </c>
      <c r="BF911" s="16"/>
      <c r="BG911" s="16">
        <v>0.32258064516128998</v>
      </c>
      <c r="BH911" s="16">
        <v>0.24489795918367299</v>
      </c>
      <c r="BI911" s="16">
        <v>0.20945945945945901</v>
      </c>
      <c r="BJ911" s="16">
        <v>0.217391304347826</v>
      </c>
      <c r="BK911" s="16">
        <v>3.7037037037037E-2</v>
      </c>
      <c r="BL911" s="16">
        <v>0</v>
      </c>
    </row>
    <row r="912" spans="2:64" x14ac:dyDescent="0.35">
      <c r="B912" t="s">
        <v>469</v>
      </c>
      <c r="C912" s="16">
        <v>0.226377952755905</v>
      </c>
      <c r="D912" s="16">
        <v>0.27586206896551702</v>
      </c>
      <c r="E912" s="16">
        <v>0.265625</v>
      </c>
      <c r="F912" s="16">
        <v>0.24468085106383</v>
      </c>
      <c r="G912" s="16">
        <v>0.22699386503067501</v>
      </c>
      <c r="H912" s="16">
        <v>0.189873417721519</v>
      </c>
      <c r="I912" s="16"/>
      <c r="J912" s="16">
        <v>0.19930069930069899</v>
      </c>
      <c r="K912" s="16">
        <v>0.26244343891402699</v>
      </c>
      <c r="L912" s="16"/>
      <c r="M912" s="16">
        <v>0.25328947368421101</v>
      </c>
      <c r="N912" s="16">
        <v>0.22</v>
      </c>
      <c r="O912" s="16">
        <v>0.15</v>
      </c>
      <c r="P912" s="16">
        <v>0.17499999999999999</v>
      </c>
      <c r="Q912" s="16"/>
      <c r="R912" s="16">
        <v>0.26800000000000002</v>
      </c>
      <c r="S912" s="16">
        <v>0.22222222222222199</v>
      </c>
      <c r="T912" s="16">
        <v>0.17647058823529399</v>
      </c>
      <c r="U912" s="16">
        <v>0.125</v>
      </c>
      <c r="V912" s="16"/>
      <c r="W912" s="16">
        <v>0.22972972972972999</v>
      </c>
      <c r="X912" s="16">
        <v>0.27835051546391798</v>
      </c>
      <c r="Y912" s="16">
        <v>0.21153846153846201</v>
      </c>
      <c r="Z912" s="16">
        <v>0.217391304347826</v>
      </c>
      <c r="AA912" s="16">
        <v>0.18918918918918901</v>
      </c>
      <c r="AB912" s="16">
        <v>0.14285714285714299</v>
      </c>
      <c r="AC912" s="16">
        <v>0.20408163265306101</v>
      </c>
      <c r="AD912" s="16">
        <v>0.22222222222222199</v>
      </c>
      <c r="AE912" s="16">
        <v>0.25714285714285701</v>
      </c>
      <c r="AF912" s="16">
        <v>0.14285714285714299</v>
      </c>
      <c r="AG912" s="16">
        <v>0.4</v>
      </c>
      <c r="AH912" s="16">
        <v>0.33333333333333298</v>
      </c>
      <c r="AI912" s="16"/>
      <c r="AJ912" s="16">
        <v>0.134328358208955</v>
      </c>
      <c r="AK912" s="16">
        <v>0.22666666666666699</v>
      </c>
      <c r="AL912" s="16">
        <v>0.26436781609195398</v>
      </c>
      <c r="AM912" s="16">
        <v>0.22340425531914901</v>
      </c>
      <c r="AN912" s="16">
        <v>0.25925925925925902</v>
      </c>
      <c r="AO912" s="16"/>
      <c r="AP912" s="16">
        <v>0.20165745856353601</v>
      </c>
      <c r="AQ912" s="16">
        <v>0.312</v>
      </c>
      <c r="AR912" s="16">
        <v>0.14285714285714299</v>
      </c>
      <c r="AS912" s="16"/>
      <c r="AT912" s="16">
        <v>0.27272727272727298</v>
      </c>
      <c r="AU912" s="16">
        <v>0.23151125401929301</v>
      </c>
      <c r="AV912" s="16">
        <v>0.155555555555556</v>
      </c>
      <c r="AW912" s="16">
        <v>0</v>
      </c>
      <c r="AX912" s="16"/>
      <c r="AY912" s="16">
        <v>0.108108108108108</v>
      </c>
      <c r="AZ912" s="16">
        <v>0.23566878980891701</v>
      </c>
      <c r="BA912" s="16"/>
      <c r="BB912" s="16">
        <v>0.25</v>
      </c>
      <c r="BC912" s="16">
        <v>0.226190476190476</v>
      </c>
      <c r="BD912" s="16">
        <v>0.233644859813084</v>
      </c>
      <c r="BE912" s="16">
        <v>0.17910447761194001</v>
      </c>
      <c r="BF912" s="16"/>
      <c r="BG912" s="16">
        <v>0.29032258064516098</v>
      </c>
      <c r="BH912" s="16">
        <v>0.27346938775510199</v>
      </c>
      <c r="BI912" s="16">
        <v>0.15540540540540501</v>
      </c>
      <c r="BJ912" s="16">
        <v>8.6956521739130405E-2</v>
      </c>
      <c r="BK912" s="16">
        <v>0.18518518518518501</v>
      </c>
      <c r="BL912" s="16">
        <v>0</v>
      </c>
    </row>
    <row r="913" spans="2:64" x14ac:dyDescent="0.35">
      <c r="B913" t="s">
        <v>470</v>
      </c>
      <c r="C913" s="16">
        <v>0.21653543307086601</v>
      </c>
      <c r="D913" s="16">
        <v>0.24137931034482801</v>
      </c>
      <c r="E913" s="16">
        <v>0.140625</v>
      </c>
      <c r="F913" s="16">
        <v>0.24468085106383</v>
      </c>
      <c r="G913" s="16">
        <v>0.22699386503067501</v>
      </c>
      <c r="H913" s="16">
        <v>0.215189873417722</v>
      </c>
      <c r="I913" s="16"/>
      <c r="J913" s="16">
        <v>0.223776223776224</v>
      </c>
      <c r="K913" s="16">
        <v>0.20814479638009101</v>
      </c>
      <c r="L913" s="16"/>
      <c r="M913" s="16">
        <v>0.240131578947368</v>
      </c>
      <c r="N913" s="16">
        <v>0.19</v>
      </c>
      <c r="O913" s="16">
        <v>0.18333333333333299</v>
      </c>
      <c r="P913" s="16">
        <v>0.125</v>
      </c>
      <c r="Q913" s="16"/>
      <c r="R913" s="16">
        <v>0.21199999999999999</v>
      </c>
      <c r="S913" s="16">
        <v>0.24691358024691401</v>
      </c>
      <c r="T913" s="16">
        <v>0.21568627450980399</v>
      </c>
      <c r="U913" s="16">
        <v>0.16666666666666699</v>
      </c>
      <c r="V913" s="16"/>
      <c r="W913" s="16">
        <v>0.27027027027027001</v>
      </c>
      <c r="X913" s="16">
        <v>0.164948453608247</v>
      </c>
      <c r="Y913" s="16">
        <v>0.17307692307692299</v>
      </c>
      <c r="Z913" s="16">
        <v>0.173913043478261</v>
      </c>
      <c r="AA913" s="16">
        <v>0.21621621621621601</v>
      </c>
      <c r="AB913" s="16">
        <v>0.24489795918367299</v>
      </c>
      <c r="AC913" s="16">
        <v>0.28571428571428598</v>
      </c>
      <c r="AD913" s="16">
        <v>0.22222222222222199</v>
      </c>
      <c r="AE913" s="16">
        <v>0.2</v>
      </c>
      <c r="AF913" s="16">
        <v>0.17857142857142899</v>
      </c>
      <c r="AG913" s="16">
        <v>0.3</v>
      </c>
      <c r="AH913" s="16">
        <v>0.33333333333333298</v>
      </c>
      <c r="AI913" s="16"/>
      <c r="AJ913" s="16">
        <v>0.238805970149254</v>
      </c>
      <c r="AK913" s="16">
        <v>0.133333333333333</v>
      </c>
      <c r="AL913" s="16">
        <v>0.21839080459770099</v>
      </c>
      <c r="AM913" s="16">
        <v>0.25531914893617003</v>
      </c>
      <c r="AN913" s="16">
        <v>0.25925925925925902</v>
      </c>
      <c r="AO913" s="16"/>
      <c r="AP913" s="16">
        <v>0.207182320441989</v>
      </c>
      <c r="AQ913" s="16">
        <v>0.25600000000000001</v>
      </c>
      <c r="AR913" s="16">
        <v>0.14285714285714299</v>
      </c>
      <c r="AS913" s="16"/>
      <c r="AT913" s="16">
        <v>0.21212121212121199</v>
      </c>
      <c r="AU913" s="16">
        <v>0.21543408360128599</v>
      </c>
      <c r="AV913" s="16">
        <v>0.22222222222222199</v>
      </c>
      <c r="AW913" s="16">
        <v>0.25</v>
      </c>
      <c r="AX913" s="16"/>
      <c r="AY913" s="16">
        <v>0.18918918918918901</v>
      </c>
      <c r="AZ913" s="16">
        <v>0.218683651804671</v>
      </c>
      <c r="BA913" s="16"/>
      <c r="BB913" s="16">
        <v>0.22222222222222199</v>
      </c>
      <c r="BC913" s="16">
        <v>0.202380952380952</v>
      </c>
      <c r="BD913" s="16">
        <v>0.22118380062305301</v>
      </c>
      <c r="BE913" s="16">
        <v>0.20895522388059701</v>
      </c>
      <c r="BF913" s="16"/>
      <c r="BG913" s="16">
        <v>0.27419354838709697</v>
      </c>
      <c r="BH913" s="16">
        <v>0.24897959183673499</v>
      </c>
      <c r="BI913" s="16">
        <v>0.18243243243243201</v>
      </c>
      <c r="BJ913" s="16">
        <v>0.173913043478261</v>
      </c>
      <c r="BK913" s="16">
        <v>3.7037037037037E-2</v>
      </c>
      <c r="BL913" s="16">
        <v>0</v>
      </c>
    </row>
    <row r="914" spans="2:64" x14ac:dyDescent="0.35">
      <c r="B914" t="s">
        <v>471</v>
      </c>
      <c r="C914" s="16">
        <v>0.20669291338582699</v>
      </c>
      <c r="D914" s="16">
        <v>0.24137931034482801</v>
      </c>
      <c r="E914" s="16">
        <v>0.203125</v>
      </c>
      <c r="F914" s="16">
        <v>0.180851063829787</v>
      </c>
      <c r="G914" s="16">
        <v>0.214723926380368</v>
      </c>
      <c r="H914" s="16">
        <v>0.208860759493671</v>
      </c>
      <c r="I914" s="16"/>
      <c r="J914" s="16">
        <v>0.188811188811189</v>
      </c>
      <c r="K914" s="16">
        <v>0.230769230769231</v>
      </c>
      <c r="L914" s="16"/>
      <c r="M914" s="16">
        <v>0.24342105263157901</v>
      </c>
      <c r="N914" s="16">
        <v>0.16</v>
      </c>
      <c r="O914" s="16">
        <v>0.15</v>
      </c>
      <c r="P914" s="16">
        <v>0.15</v>
      </c>
      <c r="Q914" s="16"/>
      <c r="R914" s="16">
        <v>0.20799999999999999</v>
      </c>
      <c r="S914" s="16">
        <v>0.24691358024691401</v>
      </c>
      <c r="T914" s="16">
        <v>0.18300653594771199</v>
      </c>
      <c r="U914" s="16">
        <v>0.20833333333333301</v>
      </c>
      <c r="V914" s="16"/>
      <c r="W914" s="16">
        <v>0.18918918918918901</v>
      </c>
      <c r="X914" s="16">
        <v>0.216494845360825</v>
      </c>
      <c r="Y914" s="16">
        <v>0.32692307692307698</v>
      </c>
      <c r="Z914" s="16">
        <v>0.217391304347826</v>
      </c>
      <c r="AA914" s="16">
        <v>5.4054054054054099E-2</v>
      </c>
      <c r="AB914" s="16">
        <v>0.16326530612244899</v>
      </c>
      <c r="AC914" s="16">
        <v>0.30612244897959201</v>
      </c>
      <c r="AD914" s="16">
        <v>0.16666666666666699</v>
      </c>
      <c r="AE914" s="16">
        <v>0.14285714285714299</v>
      </c>
      <c r="AF914" s="16">
        <v>0.107142857142857</v>
      </c>
      <c r="AG914" s="16">
        <v>0.3</v>
      </c>
      <c r="AH914" s="16">
        <v>0.33333333333333298</v>
      </c>
      <c r="AI914" s="16"/>
      <c r="AJ914" s="16">
        <v>0.14925373134328401</v>
      </c>
      <c r="AK914" s="16">
        <v>0.12</v>
      </c>
      <c r="AL914" s="16">
        <v>0.252873563218391</v>
      </c>
      <c r="AM914" s="16">
        <v>0.19148936170212799</v>
      </c>
      <c r="AN914" s="16">
        <v>0.296296296296296</v>
      </c>
      <c r="AO914" s="16"/>
      <c r="AP914" s="16">
        <v>0.174033149171271</v>
      </c>
      <c r="AQ914" s="16">
        <v>0.27200000000000002</v>
      </c>
      <c r="AR914" s="16">
        <v>0.38095238095238099</v>
      </c>
      <c r="AS914" s="16"/>
      <c r="AT914" s="16">
        <v>0.28030303030303</v>
      </c>
      <c r="AU914" s="16">
        <v>0.196141479099678</v>
      </c>
      <c r="AV914" s="16">
        <v>0.155555555555556</v>
      </c>
      <c r="AW914" s="16">
        <v>0</v>
      </c>
      <c r="AX914" s="16"/>
      <c r="AY914" s="16">
        <v>0.108108108108108</v>
      </c>
      <c r="AZ914" s="16">
        <v>0.21443736730360899</v>
      </c>
      <c r="BA914" s="16"/>
      <c r="BB914" s="16">
        <v>0.25</v>
      </c>
      <c r="BC914" s="16">
        <v>0.202380952380952</v>
      </c>
      <c r="BD914" s="16">
        <v>0.22429906542056099</v>
      </c>
      <c r="BE914" s="16">
        <v>0.104477611940299</v>
      </c>
      <c r="BF914" s="16"/>
      <c r="BG914" s="16">
        <v>0.19354838709677399</v>
      </c>
      <c r="BH914" s="16">
        <v>0.240816326530612</v>
      </c>
      <c r="BI914" s="16">
        <v>0.168918918918919</v>
      </c>
      <c r="BJ914" s="16">
        <v>0.217391304347826</v>
      </c>
      <c r="BK914" s="16">
        <v>0.148148148148148</v>
      </c>
      <c r="BL914" s="16">
        <v>0</v>
      </c>
    </row>
    <row r="915" spans="2:64" x14ac:dyDescent="0.35">
      <c r="B915" t="s">
        <v>472</v>
      </c>
      <c r="C915" s="16">
        <v>0.19488188976377999</v>
      </c>
      <c r="D915" s="16">
        <v>0.20689655172413801</v>
      </c>
      <c r="E915" s="16">
        <v>0.203125</v>
      </c>
      <c r="F915" s="16">
        <v>0.21276595744680901</v>
      </c>
      <c r="G915" s="16">
        <v>0.17791411042944799</v>
      </c>
      <c r="H915" s="16">
        <v>0.19620253164557</v>
      </c>
      <c r="I915" s="16"/>
      <c r="J915" s="16">
        <v>0.188811188811189</v>
      </c>
      <c r="K915" s="16">
        <v>0.203619909502262</v>
      </c>
      <c r="L915" s="16"/>
      <c r="M915" s="16">
        <v>0.19407894736842099</v>
      </c>
      <c r="N915" s="16">
        <v>0.17</v>
      </c>
      <c r="O915" s="16">
        <v>0.233333333333333</v>
      </c>
      <c r="P915" s="16">
        <v>0.17499999999999999</v>
      </c>
      <c r="Q915" s="16"/>
      <c r="R915" s="16">
        <v>0.19600000000000001</v>
      </c>
      <c r="S915" s="16">
        <v>0.19753086419753099</v>
      </c>
      <c r="T915" s="16">
        <v>0.20261437908496699</v>
      </c>
      <c r="U915" s="16">
        <v>0.125</v>
      </c>
      <c r="V915" s="16"/>
      <c r="W915" s="16">
        <v>0.27027027027027001</v>
      </c>
      <c r="X915" s="16">
        <v>0.15463917525773199</v>
      </c>
      <c r="Y915" s="16">
        <v>0.134615384615385</v>
      </c>
      <c r="Z915" s="16">
        <v>0.108695652173913</v>
      </c>
      <c r="AA915" s="16">
        <v>0.29729729729729698</v>
      </c>
      <c r="AB915" s="16">
        <v>6.1224489795918401E-2</v>
      </c>
      <c r="AC915" s="16">
        <v>0.24489795918367299</v>
      </c>
      <c r="AD915" s="16">
        <v>0.11111111111111099</v>
      </c>
      <c r="AE915" s="16">
        <v>0.25714285714285701</v>
      </c>
      <c r="AF915" s="16">
        <v>0.214285714285714</v>
      </c>
      <c r="AG915" s="16">
        <v>0.4</v>
      </c>
      <c r="AH915" s="16">
        <v>0.33333333333333298</v>
      </c>
      <c r="AI915" s="16"/>
      <c r="AJ915" s="16">
        <v>0.104477611940299</v>
      </c>
      <c r="AK915" s="16">
        <v>0.10666666666666701</v>
      </c>
      <c r="AL915" s="16">
        <v>0.22413793103448301</v>
      </c>
      <c r="AM915" s="16">
        <v>0.26595744680851102</v>
      </c>
      <c r="AN915" s="16">
        <v>0.148148148148148</v>
      </c>
      <c r="AO915" s="16"/>
      <c r="AP915" s="16">
        <v>0.17955801104972399</v>
      </c>
      <c r="AQ915" s="16">
        <v>0.23200000000000001</v>
      </c>
      <c r="AR915" s="16">
        <v>0.238095238095238</v>
      </c>
      <c r="AS915" s="16"/>
      <c r="AT915" s="16">
        <v>0.174242424242424</v>
      </c>
      <c r="AU915" s="16">
        <v>0.19935691318328</v>
      </c>
      <c r="AV915" s="16">
        <v>0.22222222222222199</v>
      </c>
      <c r="AW915" s="16">
        <v>0.2</v>
      </c>
      <c r="AX915" s="16"/>
      <c r="AY915" s="16">
        <v>0.108108108108108</v>
      </c>
      <c r="AZ915" s="16">
        <v>0.201698513800425</v>
      </c>
      <c r="BA915" s="16"/>
      <c r="BB915" s="16">
        <v>0.13888888888888901</v>
      </c>
      <c r="BC915" s="16">
        <v>0.16666666666666699</v>
      </c>
      <c r="BD915" s="16">
        <v>0.208722741433022</v>
      </c>
      <c r="BE915" s="16">
        <v>0.19402985074626899</v>
      </c>
      <c r="BF915" s="16"/>
      <c r="BG915" s="16">
        <v>0.19354838709677399</v>
      </c>
      <c r="BH915" s="16">
        <v>0.208163265306122</v>
      </c>
      <c r="BI915" s="16">
        <v>0.18918918918918901</v>
      </c>
      <c r="BJ915" s="16">
        <v>0.13043478260869601</v>
      </c>
      <c r="BK915" s="16">
        <v>0.18518518518518501</v>
      </c>
      <c r="BL915" s="16">
        <v>0</v>
      </c>
    </row>
    <row r="916" spans="2:64" x14ac:dyDescent="0.35">
      <c r="B916" t="s">
        <v>473</v>
      </c>
      <c r="C916" s="16">
        <v>0.15354330708661401</v>
      </c>
      <c r="D916" s="16">
        <v>0.13793103448275901</v>
      </c>
      <c r="E916" s="16">
        <v>0.140625</v>
      </c>
      <c r="F916" s="16">
        <v>0.117021276595745</v>
      </c>
      <c r="G916" s="16">
        <v>0.190184049079755</v>
      </c>
      <c r="H916" s="16">
        <v>0.145569620253165</v>
      </c>
      <c r="I916" s="16"/>
      <c r="J916" s="16">
        <v>0.15034965034965</v>
      </c>
      <c r="K916" s="16">
        <v>0.158371040723982</v>
      </c>
      <c r="L916" s="16"/>
      <c r="M916" s="16">
        <v>0.16447368421052599</v>
      </c>
      <c r="N916" s="16">
        <v>0.15</v>
      </c>
      <c r="O916" s="16">
        <v>0.16666666666666699</v>
      </c>
      <c r="P916" s="16">
        <v>7.4999999999999997E-2</v>
      </c>
      <c r="Q916" s="16"/>
      <c r="R916" s="16">
        <v>0.156</v>
      </c>
      <c r="S916" s="16">
        <v>0.148148148148148</v>
      </c>
      <c r="T916" s="16">
        <v>0.15032679738562099</v>
      </c>
      <c r="U916" s="16">
        <v>0.16666666666666699</v>
      </c>
      <c r="V916" s="16"/>
      <c r="W916" s="16">
        <v>0.162162162162162</v>
      </c>
      <c r="X916" s="16">
        <v>0.123711340206186</v>
      </c>
      <c r="Y916" s="16">
        <v>0.15384615384615399</v>
      </c>
      <c r="Z916" s="16">
        <v>0.173913043478261</v>
      </c>
      <c r="AA916" s="16">
        <v>0.162162162162162</v>
      </c>
      <c r="AB916" s="16">
        <v>0.14285714285714299</v>
      </c>
      <c r="AC916" s="16">
        <v>0.16326530612244899</v>
      </c>
      <c r="AD916" s="16">
        <v>0.11111111111111099</v>
      </c>
      <c r="AE916" s="16">
        <v>0.17142857142857101</v>
      </c>
      <c r="AF916" s="16">
        <v>0.107142857142857</v>
      </c>
      <c r="AG916" s="16">
        <v>0.15</v>
      </c>
      <c r="AH916" s="16">
        <v>1</v>
      </c>
      <c r="AI916" s="16"/>
      <c r="AJ916" s="16">
        <v>0.104477611940299</v>
      </c>
      <c r="AK916" s="16">
        <v>0.10666666666666701</v>
      </c>
      <c r="AL916" s="16">
        <v>0.17816091954023</v>
      </c>
      <c r="AM916" s="16">
        <v>0.180851063829787</v>
      </c>
      <c r="AN916" s="16">
        <v>0.296296296296296</v>
      </c>
      <c r="AO916" s="16"/>
      <c r="AP916" s="16">
        <v>0.14640883977900601</v>
      </c>
      <c r="AQ916" s="16">
        <v>0.17599999999999999</v>
      </c>
      <c r="AR916" s="16">
        <v>0.14285714285714299</v>
      </c>
      <c r="AS916" s="16"/>
      <c r="AT916" s="16">
        <v>0.12121212121212099</v>
      </c>
      <c r="AU916" s="16">
        <v>0.173633440514469</v>
      </c>
      <c r="AV916" s="16">
        <v>0.155555555555556</v>
      </c>
      <c r="AW916" s="16">
        <v>0.05</v>
      </c>
      <c r="AX916" s="16"/>
      <c r="AY916" s="16">
        <v>5.4054054054054099E-2</v>
      </c>
      <c r="AZ916" s="16">
        <v>0.16135881104034</v>
      </c>
      <c r="BA916" s="16"/>
      <c r="BB916" s="16">
        <v>0.13888888888888901</v>
      </c>
      <c r="BC916" s="16">
        <v>0.15476190476190499</v>
      </c>
      <c r="BD916" s="16">
        <v>0.168224299065421</v>
      </c>
      <c r="BE916" s="16">
        <v>8.9552238805970102E-2</v>
      </c>
      <c r="BF916" s="16"/>
      <c r="BG916" s="16">
        <v>0.35483870967741898</v>
      </c>
      <c r="BH916" s="16">
        <v>0.16734693877550999</v>
      </c>
      <c r="BI916" s="16">
        <v>8.7837837837837801E-2</v>
      </c>
      <c r="BJ916" s="16">
        <v>4.3478260869565202E-2</v>
      </c>
      <c r="BK916" s="16">
        <v>3.7037037037037E-2</v>
      </c>
      <c r="BL916" s="16">
        <v>0</v>
      </c>
    </row>
    <row r="917" spans="2:64" x14ac:dyDescent="0.35">
      <c r="B917" t="s">
        <v>474</v>
      </c>
      <c r="C917" s="16">
        <v>0.114173228346457</v>
      </c>
      <c r="D917" s="16">
        <v>0.10344827586206901</v>
      </c>
      <c r="E917" s="16">
        <v>0.15625</v>
      </c>
      <c r="F917" s="16">
        <v>0.170212765957447</v>
      </c>
      <c r="G917" s="16">
        <v>0.104294478527607</v>
      </c>
      <c r="H917" s="16">
        <v>7.5949367088607597E-2</v>
      </c>
      <c r="I917" s="16"/>
      <c r="J917" s="16">
        <v>0.108391608391608</v>
      </c>
      <c r="K917" s="16">
        <v>0.122171945701357</v>
      </c>
      <c r="L917" s="16"/>
      <c r="M917" s="16">
        <v>0.115131578947368</v>
      </c>
      <c r="N917" s="16">
        <v>0.14000000000000001</v>
      </c>
      <c r="O917" s="16">
        <v>0.116666666666667</v>
      </c>
      <c r="P917" s="16">
        <v>0.05</v>
      </c>
      <c r="Q917" s="16"/>
      <c r="R917" s="16">
        <v>0.14399999999999999</v>
      </c>
      <c r="S917" s="16">
        <v>0.148148148148148</v>
      </c>
      <c r="T917" s="16">
        <v>5.8823529411764698E-2</v>
      </c>
      <c r="U917" s="16">
        <v>4.1666666666666699E-2</v>
      </c>
      <c r="V917" s="16"/>
      <c r="W917" s="16">
        <v>0.21621621621621601</v>
      </c>
      <c r="X917" s="16">
        <v>7.2164948453608199E-2</v>
      </c>
      <c r="Y917" s="16">
        <v>7.69230769230769E-2</v>
      </c>
      <c r="Z917" s="16">
        <v>6.5217391304347797E-2</v>
      </c>
      <c r="AA917" s="16">
        <v>0.108108108108108</v>
      </c>
      <c r="AB917" s="16">
        <v>8.1632653061224497E-2</v>
      </c>
      <c r="AC917" s="16">
        <v>0.14285714285714299</v>
      </c>
      <c r="AD917" s="16">
        <v>0.11111111111111099</v>
      </c>
      <c r="AE917" s="16">
        <v>0.14285714285714299</v>
      </c>
      <c r="AF917" s="16">
        <v>7.1428571428571397E-2</v>
      </c>
      <c r="AG917" s="16">
        <v>0.05</v>
      </c>
      <c r="AH917" s="16">
        <v>1</v>
      </c>
      <c r="AI917" s="16"/>
      <c r="AJ917" s="16">
        <v>8.9552238805970102E-2</v>
      </c>
      <c r="AK917" s="16">
        <v>9.3333333333333296E-2</v>
      </c>
      <c r="AL917" s="16">
        <v>9.7701149425287404E-2</v>
      </c>
      <c r="AM917" s="16">
        <v>0.159574468085106</v>
      </c>
      <c r="AN917" s="16">
        <v>0.148148148148148</v>
      </c>
      <c r="AO917" s="16"/>
      <c r="AP917" s="16">
        <v>0.116022099447514</v>
      </c>
      <c r="AQ917" s="16">
        <v>0.12</v>
      </c>
      <c r="AR917" s="16">
        <v>4.7619047619047603E-2</v>
      </c>
      <c r="AS917" s="16"/>
      <c r="AT917" s="16">
        <v>0.14393939393939401</v>
      </c>
      <c r="AU917" s="16">
        <v>0.10610932475884199</v>
      </c>
      <c r="AV917" s="16">
        <v>0.11111111111111099</v>
      </c>
      <c r="AW917" s="16">
        <v>0.05</v>
      </c>
      <c r="AX917" s="16"/>
      <c r="AY917" s="16">
        <v>5.4054054054054099E-2</v>
      </c>
      <c r="AZ917" s="16">
        <v>0.11889596602972401</v>
      </c>
      <c r="BA917" s="16"/>
      <c r="BB917" s="16">
        <v>0.22222222222222199</v>
      </c>
      <c r="BC917" s="16">
        <v>9.5238095238095205E-2</v>
      </c>
      <c r="BD917" s="16">
        <v>0.118380062305296</v>
      </c>
      <c r="BE917" s="16">
        <v>5.9701492537313397E-2</v>
      </c>
      <c r="BF917" s="16"/>
      <c r="BG917" s="16">
        <v>0.16129032258064499</v>
      </c>
      <c r="BH917" s="16">
        <v>0.114285714285714</v>
      </c>
      <c r="BI917" s="16">
        <v>8.7837837837837801E-2</v>
      </c>
      <c r="BJ917" s="16">
        <v>0.173913043478261</v>
      </c>
      <c r="BK917" s="16">
        <v>0.11111111111111099</v>
      </c>
      <c r="BL917" s="16">
        <v>0</v>
      </c>
    </row>
    <row r="918" spans="2:64" x14ac:dyDescent="0.35">
      <c r="B918" t="s">
        <v>475</v>
      </c>
      <c r="C918" s="16">
        <v>0.10629921259842499</v>
      </c>
      <c r="D918" s="16">
        <v>0.24137931034482801</v>
      </c>
      <c r="E918" s="16">
        <v>7.8125E-2</v>
      </c>
      <c r="F918" s="16">
        <v>9.5744680851063801E-2</v>
      </c>
      <c r="G918" s="16">
        <v>8.5889570552147201E-2</v>
      </c>
      <c r="H918" s="16">
        <v>0.120253164556962</v>
      </c>
      <c r="I918" s="16"/>
      <c r="J918" s="16">
        <v>0.10489510489510501</v>
      </c>
      <c r="K918" s="16">
        <v>0.108597285067873</v>
      </c>
      <c r="L918" s="16"/>
      <c r="M918" s="16">
        <v>0.105263157894737</v>
      </c>
      <c r="N918" s="16">
        <v>0.13</v>
      </c>
      <c r="O918" s="16">
        <v>8.3333333333333301E-2</v>
      </c>
      <c r="P918" s="16">
        <v>7.4999999999999997E-2</v>
      </c>
      <c r="Q918" s="16"/>
      <c r="R918" s="16">
        <v>0.112</v>
      </c>
      <c r="S918" s="16">
        <v>4.9382716049382699E-2</v>
      </c>
      <c r="T918" s="16">
        <v>0.13725490196078399</v>
      </c>
      <c r="U918" s="16">
        <v>4.1666666666666699E-2</v>
      </c>
      <c r="V918" s="16"/>
      <c r="W918" s="16">
        <v>0.17567567567567599</v>
      </c>
      <c r="X918" s="16">
        <v>0.123711340206186</v>
      </c>
      <c r="Y918" s="16">
        <v>3.8461538461538498E-2</v>
      </c>
      <c r="Z918" s="16">
        <v>6.5217391304347797E-2</v>
      </c>
      <c r="AA918" s="16">
        <v>5.4054054054054099E-2</v>
      </c>
      <c r="AB918" s="16">
        <v>8.1632653061224497E-2</v>
      </c>
      <c r="AC918" s="16">
        <v>0.102040816326531</v>
      </c>
      <c r="AD918" s="16">
        <v>0</v>
      </c>
      <c r="AE918" s="16">
        <v>0.14285714285714299</v>
      </c>
      <c r="AF918" s="16">
        <v>0.14285714285714299</v>
      </c>
      <c r="AG918" s="16">
        <v>0.2</v>
      </c>
      <c r="AH918" s="16">
        <v>0</v>
      </c>
      <c r="AI918" s="16"/>
      <c r="AJ918" s="16">
        <v>2.9850746268656699E-2</v>
      </c>
      <c r="AK918" s="16">
        <v>9.3333333333333296E-2</v>
      </c>
      <c r="AL918" s="16">
        <v>0.114942528735632</v>
      </c>
      <c r="AM918" s="16">
        <v>0.12765957446808501</v>
      </c>
      <c r="AN918" s="16">
        <v>0.18518518518518501</v>
      </c>
      <c r="AO918" s="16"/>
      <c r="AP918" s="16">
        <v>0.10773480662983401</v>
      </c>
      <c r="AQ918" s="16">
        <v>9.6000000000000002E-2</v>
      </c>
      <c r="AR918" s="16">
        <v>0.14285714285714299</v>
      </c>
      <c r="AS918" s="16"/>
      <c r="AT918" s="16">
        <v>0.11363636363636399</v>
      </c>
      <c r="AU918" s="16">
        <v>9.9678456591639902E-2</v>
      </c>
      <c r="AV918" s="16">
        <v>0.11111111111111099</v>
      </c>
      <c r="AW918" s="16">
        <v>0.15</v>
      </c>
      <c r="AX918" s="16"/>
      <c r="AY918" s="16">
        <v>5.4054054054054099E-2</v>
      </c>
      <c r="AZ918" s="16">
        <v>0.11040339702760101</v>
      </c>
      <c r="BA918" s="16"/>
      <c r="BB918" s="16">
        <v>0.11111111111111099</v>
      </c>
      <c r="BC918" s="16">
        <v>9.5238095238095205E-2</v>
      </c>
      <c r="BD918" s="16">
        <v>0.124610591900312</v>
      </c>
      <c r="BE918" s="16">
        <v>2.9850746268656699E-2</v>
      </c>
      <c r="BF918" s="16"/>
      <c r="BG918" s="16">
        <v>0.112903225806452</v>
      </c>
      <c r="BH918" s="16">
        <v>0.114285714285714</v>
      </c>
      <c r="BI918" s="16">
        <v>8.7837837837837801E-2</v>
      </c>
      <c r="BJ918" s="16">
        <v>8.6956521739130405E-2</v>
      </c>
      <c r="BK918" s="16">
        <v>0.148148148148148</v>
      </c>
      <c r="BL918" s="16">
        <v>0</v>
      </c>
    </row>
    <row r="919" spans="2:64" x14ac:dyDescent="0.35">
      <c r="B919" t="s">
        <v>322</v>
      </c>
      <c r="C919" s="16">
        <v>8.2677165354330701E-2</v>
      </c>
      <c r="D919" s="16">
        <v>3.4482758620689703E-2</v>
      </c>
      <c r="E919" s="16">
        <v>0.140625</v>
      </c>
      <c r="F919" s="16">
        <v>8.5106382978723402E-2</v>
      </c>
      <c r="G919" s="16">
        <v>9.8159509202454004E-2</v>
      </c>
      <c r="H919" s="16">
        <v>5.0632911392405097E-2</v>
      </c>
      <c r="I919" s="16"/>
      <c r="J919" s="16">
        <v>8.3916083916083906E-2</v>
      </c>
      <c r="K919" s="16">
        <v>8.1447963800904993E-2</v>
      </c>
      <c r="L919" s="16"/>
      <c r="M919" s="16">
        <v>5.2631578947368397E-2</v>
      </c>
      <c r="N919" s="16">
        <v>0.13</v>
      </c>
      <c r="O919" s="16">
        <v>0.15</v>
      </c>
      <c r="P919" s="16">
        <v>0.1</v>
      </c>
      <c r="Q919" s="16"/>
      <c r="R919" s="16">
        <v>8.7999999999999995E-2</v>
      </c>
      <c r="S919" s="16">
        <v>8.6419753086419707E-2</v>
      </c>
      <c r="T919" s="16">
        <v>7.8431372549019607E-2</v>
      </c>
      <c r="U919" s="16">
        <v>4.1666666666666699E-2</v>
      </c>
      <c r="V919" s="16"/>
      <c r="W919" s="16">
        <v>6.7567567567567599E-2</v>
      </c>
      <c r="X919" s="16">
        <v>5.1546391752577303E-2</v>
      </c>
      <c r="Y919" s="16">
        <v>5.7692307692307702E-2</v>
      </c>
      <c r="Z919" s="16">
        <v>0.13043478260869601</v>
      </c>
      <c r="AA919" s="16">
        <v>5.4054054054054099E-2</v>
      </c>
      <c r="AB919" s="16">
        <v>0.22448979591836701</v>
      </c>
      <c r="AC919" s="16">
        <v>0.102040816326531</v>
      </c>
      <c r="AD919" s="16">
        <v>5.5555555555555601E-2</v>
      </c>
      <c r="AE919" s="16">
        <v>2.8571428571428598E-2</v>
      </c>
      <c r="AF919" s="16">
        <v>7.1428571428571397E-2</v>
      </c>
      <c r="AG919" s="16">
        <v>0.05</v>
      </c>
      <c r="AH919" s="16">
        <v>0</v>
      </c>
      <c r="AI919" s="16"/>
      <c r="AJ919" s="16">
        <v>0.119402985074627</v>
      </c>
      <c r="AK919" s="16">
        <v>0.21333333333333299</v>
      </c>
      <c r="AL919" s="16">
        <v>5.7471264367816098E-2</v>
      </c>
      <c r="AM919" s="16">
        <v>2.1276595744680899E-2</v>
      </c>
      <c r="AN919" s="16">
        <v>7.4074074074074098E-2</v>
      </c>
      <c r="AO919" s="16"/>
      <c r="AP919" s="16">
        <v>8.5635359116022103E-2</v>
      </c>
      <c r="AQ919" s="16">
        <v>0.08</v>
      </c>
      <c r="AR919" s="16">
        <v>4.7619047619047603E-2</v>
      </c>
      <c r="AS919" s="16"/>
      <c r="AT919" s="16">
        <v>9.8484848484848495E-2</v>
      </c>
      <c r="AU919" s="16">
        <v>7.3954983922829606E-2</v>
      </c>
      <c r="AV919" s="16">
        <v>6.6666666666666693E-2</v>
      </c>
      <c r="AW919" s="16">
        <v>0.15</v>
      </c>
      <c r="AX919" s="16"/>
      <c r="AY919" s="16">
        <v>8.1081081081081099E-2</v>
      </c>
      <c r="AZ919" s="16">
        <v>8.2802547770700605E-2</v>
      </c>
      <c r="BA919" s="16"/>
      <c r="BB919" s="16">
        <v>5.5555555555555601E-2</v>
      </c>
      <c r="BC919" s="16">
        <v>4.7619047619047603E-2</v>
      </c>
      <c r="BD919" s="16">
        <v>8.7227414330218106E-2</v>
      </c>
      <c r="BE919" s="16">
        <v>0.119402985074627</v>
      </c>
      <c r="BF919" s="16"/>
      <c r="BG919" s="16">
        <v>4.8387096774193498E-2</v>
      </c>
      <c r="BH919" s="16">
        <v>5.3061224489795902E-2</v>
      </c>
      <c r="BI919" s="16">
        <v>0.141891891891892</v>
      </c>
      <c r="BJ919" s="16">
        <v>8.6956521739130405E-2</v>
      </c>
      <c r="BK919" s="16">
        <v>7.4074074074074098E-2</v>
      </c>
      <c r="BL919" s="16">
        <v>0.33333333333333298</v>
      </c>
    </row>
    <row r="920" spans="2:64" x14ac:dyDescent="0.35">
      <c r="B920" t="s">
        <v>476</v>
      </c>
      <c r="C920" s="16">
        <v>7.8740157480315001E-2</v>
      </c>
      <c r="D920" s="16">
        <v>0.27586206896551702</v>
      </c>
      <c r="E920" s="16">
        <v>7.8125E-2</v>
      </c>
      <c r="F920" s="16">
        <v>8.5106382978723402E-2</v>
      </c>
      <c r="G920" s="16">
        <v>6.7484662576687102E-2</v>
      </c>
      <c r="H920" s="16">
        <v>5.0632911392405097E-2</v>
      </c>
      <c r="I920" s="16"/>
      <c r="J920" s="16">
        <v>8.3916083916083906E-2</v>
      </c>
      <c r="K920" s="16">
        <v>7.2398190045248903E-2</v>
      </c>
      <c r="L920" s="16"/>
      <c r="M920" s="16">
        <v>8.8815789473684195E-2</v>
      </c>
      <c r="N920" s="16">
        <v>0.1</v>
      </c>
      <c r="O920" s="16">
        <v>0</v>
      </c>
      <c r="P920" s="16">
        <v>0.05</v>
      </c>
      <c r="Q920" s="16"/>
      <c r="R920" s="16">
        <v>0.1</v>
      </c>
      <c r="S920" s="16">
        <v>7.4074074074074098E-2</v>
      </c>
      <c r="T920" s="16">
        <v>5.22875816993464E-2</v>
      </c>
      <c r="U920" s="16">
        <v>4.1666666666666699E-2</v>
      </c>
      <c r="V920" s="16"/>
      <c r="W920" s="16">
        <v>0.108108108108108</v>
      </c>
      <c r="X920" s="16">
        <v>3.09278350515464E-2</v>
      </c>
      <c r="Y920" s="16">
        <v>0.115384615384615</v>
      </c>
      <c r="Z920" s="16">
        <v>8.6956521739130405E-2</v>
      </c>
      <c r="AA920" s="16">
        <v>8.1081081081081099E-2</v>
      </c>
      <c r="AB920" s="16">
        <v>2.04081632653061E-2</v>
      </c>
      <c r="AC920" s="16">
        <v>0.14285714285714299</v>
      </c>
      <c r="AD920" s="16">
        <v>0.11111111111111099</v>
      </c>
      <c r="AE920" s="16">
        <v>0.114285714285714</v>
      </c>
      <c r="AF920" s="16">
        <v>0</v>
      </c>
      <c r="AG920" s="16">
        <v>0.1</v>
      </c>
      <c r="AH920" s="16">
        <v>0</v>
      </c>
      <c r="AI920" s="16"/>
      <c r="AJ920" s="16">
        <v>0</v>
      </c>
      <c r="AK920" s="16">
        <v>6.6666666666666693E-2</v>
      </c>
      <c r="AL920" s="16">
        <v>6.8965517241379296E-2</v>
      </c>
      <c r="AM920" s="16">
        <v>9.5744680851063801E-2</v>
      </c>
      <c r="AN920" s="16">
        <v>0.25925925925925902</v>
      </c>
      <c r="AO920" s="16"/>
      <c r="AP920" s="16">
        <v>6.9060773480663001E-2</v>
      </c>
      <c r="AQ920" s="16">
        <v>0.104</v>
      </c>
      <c r="AR920" s="16">
        <v>9.5238095238095205E-2</v>
      </c>
      <c r="AS920" s="16"/>
      <c r="AT920" s="16">
        <v>0.10606060606060599</v>
      </c>
      <c r="AU920" s="16">
        <v>6.4308681672025705E-2</v>
      </c>
      <c r="AV920" s="16">
        <v>0.11111111111111099</v>
      </c>
      <c r="AW920" s="16">
        <v>0.05</v>
      </c>
      <c r="AX920" s="16"/>
      <c r="AY920" s="16">
        <v>8.1081081081081099E-2</v>
      </c>
      <c r="AZ920" s="16">
        <v>7.8556263269639104E-2</v>
      </c>
      <c r="BA920" s="16"/>
      <c r="BB920" s="16">
        <v>0.13888888888888901</v>
      </c>
      <c r="BC920" s="16">
        <v>4.7619047619047603E-2</v>
      </c>
      <c r="BD920" s="16">
        <v>8.0996884735202501E-2</v>
      </c>
      <c r="BE920" s="16">
        <v>7.4626865671641798E-2</v>
      </c>
      <c r="BF920" s="16"/>
      <c r="BG920" s="16">
        <v>4.8387096774193498E-2</v>
      </c>
      <c r="BH920" s="16">
        <v>9.3877551020408206E-2</v>
      </c>
      <c r="BI920" s="16">
        <v>6.7567567567567599E-2</v>
      </c>
      <c r="BJ920" s="16">
        <v>0.13043478260869601</v>
      </c>
      <c r="BK920" s="16">
        <v>3.7037037037037E-2</v>
      </c>
      <c r="BL920" s="16">
        <v>0</v>
      </c>
    </row>
    <row r="921" spans="2:64" x14ac:dyDescent="0.35">
      <c r="B921" t="s">
        <v>477</v>
      </c>
      <c r="C921" s="16">
        <v>4.1338582677165399E-2</v>
      </c>
      <c r="D921" s="16">
        <v>0.13793103448275901</v>
      </c>
      <c r="E921" s="16">
        <v>6.25E-2</v>
      </c>
      <c r="F921" s="16">
        <v>6.3829787234042507E-2</v>
      </c>
      <c r="G921" s="16">
        <v>2.4539877300613501E-2</v>
      </c>
      <c r="H921" s="16">
        <v>1.8987341772151899E-2</v>
      </c>
      <c r="I921" s="16"/>
      <c r="J921" s="16">
        <v>2.7972027972028E-2</v>
      </c>
      <c r="K921" s="16">
        <v>5.8823529411764698E-2</v>
      </c>
      <c r="L921" s="16"/>
      <c r="M921" s="16">
        <v>4.9342105263157902E-2</v>
      </c>
      <c r="N921" s="16">
        <v>0.02</v>
      </c>
      <c r="O921" s="16">
        <v>3.3333333333333298E-2</v>
      </c>
      <c r="P921" s="16">
        <v>0.05</v>
      </c>
      <c r="Q921" s="16"/>
      <c r="R921" s="16">
        <v>6.8000000000000005E-2</v>
      </c>
      <c r="S921" s="16">
        <v>3.7037037037037E-2</v>
      </c>
      <c r="T921" s="16">
        <v>6.5359477124183E-3</v>
      </c>
      <c r="U921" s="16">
        <v>0</v>
      </c>
      <c r="V921" s="16"/>
      <c r="W921" s="16">
        <v>5.4054054054054099E-2</v>
      </c>
      <c r="X921" s="16">
        <v>4.1237113402061903E-2</v>
      </c>
      <c r="Y921" s="16">
        <v>1.9230769230769201E-2</v>
      </c>
      <c r="Z921" s="16">
        <v>2.1739130434782601E-2</v>
      </c>
      <c r="AA921" s="16">
        <v>2.7027027027027001E-2</v>
      </c>
      <c r="AB921" s="16">
        <v>0</v>
      </c>
      <c r="AC921" s="16">
        <v>8.1632653061224497E-2</v>
      </c>
      <c r="AD921" s="16">
        <v>5.5555555555555601E-2</v>
      </c>
      <c r="AE921" s="16">
        <v>8.5714285714285701E-2</v>
      </c>
      <c r="AF921" s="16">
        <v>0</v>
      </c>
      <c r="AG921" s="16">
        <v>0.1</v>
      </c>
      <c r="AH921" s="16">
        <v>0</v>
      </c>
      <c r="AI921" s="16"/>
      <c r="AJ921" s="16">
        <v>2.9850746268656699E-2</v>
      </c>
      <c r="AK921" s="16">
        <v>0.04</v>
      </c>
      <c r="AL921" s="16">
        <v>4.5977011494252901E-2</v>
      </c>
      <c r="AM921" s="16">
        <v>0</v>
      </c>
      <c r="AN921" s="16">
        <v>0.22222222222222199</v>
      </c>
      <c r="AO921" s="16"/>
      <c r="AP921" s="16">
        <v>3.8674033149171297E-2</v>
      </c>
      <c r="AQ921" s="16">
        <v>4.8000000000000001E-2</v>
      </c>
      <c r="AR921" s="16">
        <v>4.7619047619047603E-2</v>
      </c>
      <c r="AS921" s="16"/>
      <c r="AT921" s="16">
        <v>6.0606060606060601E-2</v>
      </c>
      <c r="AU921" s="16">
        <v>1.6077170418006399E-2</v>
      </c>
      <c r="AV921" s="16">
        <v>0.17777777777777801</v>
      </c>
      <c r="AW921" s="16">
        <v>0</v>
      </c>
      <c r="AX921" s="16"/>
      <c r="AY921" s="16">
        <v>5.4054054054054099E-2</v>
      </c>
      <c r="AZ921" s="16">
        <v>4.0339702760084903E-2</v>
      </c>
      <c r="BA921" s="16"/>
      <c r="BB921" s="16">
        <v>8.3333333333333301E-2</v>
      </c>
      <c r="BC921" s="16">
        <v>5.95238095238095E-2</v>
      </c>
      <c r="BD921" s="16">
        <v>2.80373831775701E-2</v>
      </c>
      <c r="BE921" s="16">
        <v>5.9701492537313397E-2</v>
      </c>
      <c r="BF921" s="16"/>
      <c r="BG921" s="16">
        <v>4.8387096774193498E-2</v>
      </c>
      <c r="BH921" s="16">
        <v>4.08163265306122E-2</v>
      </c>
      <c r="BI921" s="16">
        <v>4.72972972972973E-2</v>
      </c>
      <c r="BJ921" s="16">
        <v>4.3478260869565202E-2</v>
      </c>
      <c r="BK921" s="16">
        <v>0</v>
      </c>
      <c r="BL921" s="16">
        <v>0</v>
      </c>
    </row>
    <row r="922" spans="2:64" x14ac:dyDescent="0.35">
      <c r="B922" t="s">
        <v>478</v>
      </c>
      <c r="C922" s="16">
        <v>3.9370078740157501E-2</v>
      </c>
      <c r="D922" s="16">
        <v>0.20689655172413801</v>
      </c>
      <c r="E922" s="16">
        <v>3.125E-2</v>
      </c>
      <c r="F922" s="16">
        <v>5.31914893617021E-2</v>
      </c>
      <c r="G922" s="16">
        <v>2.4539877300613501E-2</v>
      </c>
      <c r="H922" s="16">
        <v>1.8987341772151899E-2</v>
      </c>
      <c r="I922" s="16"/>
      <c r="J922" s="16">
        <v>3.8461538461538498E-2</v>
      </c>
      <c r="K922" s="16">
        <v>4.0723981900452497E-2</v>
      </c>
      <c r="L922" s="16"/>
      <c r="M922" s="16">
        <v>4.9342105263157902E-2</v>
      </c>
      <c r="N922" s="16">
        <v>0.02</v>
      </c>
      <c r="O922" s="16">
        <v>3.3333333333333298E-2</v>
      </c>
      <c r="P922" s="16">
        <v>2.5000000000000001E-2</v>
      </c>
      <c r="Q922" s="16"/>
      <c r="R922" s="16">
        <v>6.4000000000000001E-2</v>
      </c>
      <c r="S922" s="16">
        <v>3.7037037037037E-2</v>
      </c>
      <c r="T922" s="16">
        <v>6.5359477124183E-3</v>
      </c>
      <c r="U922" s="16">
        <v>0</v>
      </c>
      <c r="V922" s="16"/>
      <c r="W922" s="16">
        <v>8.1081081081081099E-2</v>
      </c>
      <c r="X922" s="16">
        <v>0</v>
      </c>
      <c r="Y922" s="16">
        <v>0</v>
      </c>
      <c r="Z922" s="16">
        <v>2.1739130434782601E-2</v>
      </c>
      <c r="AA922" s="16">
        <v>5.4054054054054099E-2</v>
      </c>
      <c r="AB922" s="16">
        <v>4.08163265306122E-2</v>
      </c>
      <c r="AC922" s="16">
        <v>0.102040816326531</v>
      </c>
      <c r="AD922" s="16">
        <v>0</v>
      </c>
      <c r="AE922" s="16">
        <v>0.114285714285714</v>
      </c>
      <c r="AF922" s="16">
        <v>0</v>
      </c>
      <c r="AG922" s="16">
        <v>0</v>
      </c>
      <c r="AH922" s="16">
        <v>0</v>
      </c>
      <c r="AI922" s="16"/>
      <c r="AJ922" s="16">
        <v>2.9850746268656699E-2</v>
      </c>
      <c r="AK922" s="16">
        <v>0</v>
      </c>
      <c r="AL922" s="16">
        <v>2.8735632183908E-2</v>
      </c>
      <c r="AM922" s="16">
        <v>8.5106382978723402E-2</v>
      </c>
      <c r="AN922" s="16">
        <v>7.4074074074074098E-2</v>
      </c>
      <c r="AO922" s="16"/>
      <c r="AP922" s="16">
        <v>3.0386740331491701E-2</v>
      </c>
      <c r="AQ922" s="16">
        <v>5.6000000000000001E-2</v>
      </c>
      <c r="AR922" s="16">
        <v>9.5238095238095205E-2</v>
      </c>
      <c r="AS922" s="16"/>
      <c r="AT922" s="16">
        <v>7.5757575757575801E-2</v>
      </c>
      <c r="AU922" s="16">
        <v>2.2508038585209E-2</v>
      </c>
      <c r="AV922" s="16">
        <v>6.6666666666666693E-2</v>
      </c>
      <c r="AW922" s="16">
        <v>0</v>
      </c>
      <c r="AX922" s="16"/>
      <c r="AY922" s="16">
        <v>2.7027027027027001E-2</v>
      </c>
      <c r="AZ922" s="16">
        <v>4.0339702760084903E-2</v>
      </c>
      <c r="BA922" s="16"/>
      <c r="BB922" s="16">
        <v>0.13888888888888901</v>
      </c>
      <c r="BC922" s="16">
        <v>5.95238095238095E-2</v>
      </c>
      <c r="BD922" s="16">
        <v>2.80373831775701E-2</v>
      </c>
      <c r="BE922" s="16">
        <v>1.49253731343284E-2</v>
      </c>
      <c r="BF922" s="16"/>
      <c r="BG922" s="16">
        <v>1.6129032258064498E-2</v>
      </c>
      <c r="BH922" s="16">
        <v>4.4897959183673501E-2</v>
      </c>
      <c r="BI922" s="16">
        <v>4.0540540540540501E-2</v>
      </c>
      <c r="BJ922" s="16">
        <v>8.6956521739130405E-2</v>
      </c>
      <c r="BK922" s="16">
        <v>0</v>
      </c>
      <c r="BL922" s="16">
        <v>0</v>
      </c>
    </row>
    <row r="923" spans="2:64" x14ac:dyDescent="0.35">
      <c r="B923" t="s">
        <v>479</v>
      </c>
      <c r="C923" s="16">
        <v>2.7559055118110201E-2</v>
      </c>
      <c r="D923" s="16">
        <v>6.8965517241379296E-2</v>
      </c>
      <c r="E923" s="16">
        <v>6.25E-2</v>
      </c>
      <c r="F923" s="16">
        <v>1.0638297872340399E-2</v>
      </c>
      <c r="G923" s="16">
        <v>1.84049079754601E-2</v>
      </c>
      <c r="H923" s="16">
        <v>2.53164556962025E-2</v>
      </c>
      <c r="I923" s="16"/>
      <c r="J923" s="16">
        <v>2.7972027972028E-2</v>
      </c>
      <c r="K923" s="16">
        <v>2.7149321266968299E-2</v>
      </c>
      <c r="L923" s="16"/>
      <c r="M923" s="16">
        <v>3.2894736842105303E-2</v>
      </c>
      <c r="N923" s="16">
        <v>0.03</v>
      </c>
      <c r="O923" s="16">
        <v>1.6666666666666701E-2</v>
      </c>
      <c r="P923" s="16">
        <v>0</v>
      </c>
      <c r="Q923" s="16"/>
      <c r="R923" s="16">
        <v>3.5999999999999997E-2</v>
      </c>
      <c r="S923" s="16">
        <v>1.2345679012345699E-2</v>
      </c>
      <c r="T923" s="16">
        <v>2.61437908496732E-2</v>
      </c>
      <c r="U923" s="16">
        <v>0</v>
      </c>
      <c r="V923" s="16"/>
      <c r="W923" s="16">
        <v>0.108108108108108</v>
      </c>
      <c r="X923" s="16">
        <v>0</v>
      </c>
      <c r="Y923" s="16">
        <v>1.9230769230769201E-2</v>
      </c>
      <c r="Z923" s="16">
        <v>0</v>
      </c>
      <c r="AA923" s="16">
        <v>0</v>
      </c>
      <c r="AB923" s="16">
        <v>4.08163265306122E-2</v>
      </c>
      <c r="AC923" s="16">
        <v>2.04081632653061E-2</v>
      </c>
      <c r="AD923" s="16">
        <v>0</v>
      </c>
      <c r="AE923" s="16">
        <v>2.8571428571428598E-2</v>
      </c>
      <c r="AF923" s="16">
        <v>0</v>
      </c>
      <c r="AG923" s="16">
        <v>0.05</v>
      </c>
      <c r="AH923" s="16">
        <v>0</v>
      </c>
      <c r="AI923" s="16"/>
      <c r="AJ923" s="16">
        <v>2.9850746268656699E-2</v>
      </c>
      <c r="AK923" s="16">
        <v>1.3333333333333299E-2</v>
      </c>
      <c r="AL923" s="16">
        <v>2.2988505747126398E-2</v>
      </c>
      <c r="AM923" s="16">
        <v>3.1914893617021302E-2</v>
      </c>
      <c r="AN923" s="16">
        <v>7.4074074074074098E-2</v>
      </c>
      <c r="AO923" s="16"/>
      <c r="AP923" s="16">
        <v>2.2099447513812199E-2</v>
      </c>
      <c r="AQ923" s="16">
        <v>0.04</v>
      </c>
      <c r="AR923" s="16">
        <v>4.7619047619047603E-2</v>
      </c>
      <c r="AS923" s="16"/>
      <c r="AT923" s="16">
        <v>2.27272727272727E-2</v>
      </c>
      <c r="AU923" s="16">
        <v>1.9292604501607701E-2</v>
      </c>
      <c r="AV923" s="16">
        <v>8.8888888888888906E-2</v>
      </c>
      <c r="AW923" s="16">
        <v>0.05</v>
      </c>
      <c r="AX923" s="16"/>
      <c r="AY923" s="16">
        <v>5.4054054054054099E-2</v>
      </c>
      <c r="AZ923" s="16">
        <v>2.54777070063694E-2</v>
      </c>
      <c r="BA923" s="16"/>
      <c r="BB923" s="16">
        <v>0.11111111111111099</v>
      </c>
      <c r="BC923" s="16">
        <v>3.5714285714285698E-2</v>
      </c>
      <c r="BD923" s="16">
        <v>1.86915887850467E-2</v>
      </c>
      <c r="BE923" s="16">
        <v>1.49253731343284E-2</v>
      </c>
      <c r="BF923" s="16"/>
      <c r="BG923" s="16">
        <v>0</v>
      </c>
      <c r="BH923" s="16">
        <v>2.4489795918367301E-2</v>
      </c>
      <c r="BI923" s="16">
        <v>4.0540540540540501E-2</v>
      </c>
      <c r="BJ923" s="16">
        <v>8.6956521739130405E-2</v>
      </c>
      <c r="BK923" s="16">
        <v>0</v>
      </c>
      <c r="BL923" s="16">
        <v>0</v>
      </c>
    </row>
    <row r="924" spans="2:64" x14ac:dyDescent="0.35">
      <c r="B924" t="s">
        <v>95</v>
      </c>
      <c r="C924" s="16">
        <v>8.8582677165354298E-2</v>
      </c>
      <c r="D924" s="16">
        <v>0.10344827586206901</v>
      </c>
      <c r="E924" s="16">
        <v>0.109375</v>
      </c>
      <c r="F924" s="16">
        <v>4.2553191489361701E-2</v>
      </c>
      <c r="G924" s="16">
        <v>6.7484662576687102E-2</v>
      </c>
      <c r="H924" s="16">
        <v>0.126582278481013</v>
      </c>
      <c r="I924" s="16"/>
      <c r="J924" s="16">
        <v>9.4405594405594401E-2</v>
      </c>
      <c r="K924" s="16">
        <v>8.1447963800904993E-2</v>
      </c>
      <c r="L924" s="16"/>
      <c r="M924" s="16">
        <v>8.2236842105263205E-2</v>
      </c>
      <c r="N924" s="16">
        <v>0.08</v>
      </c>
      <c r="O924" s="16">
        <v>0.15</v>
      </c>
      <c r="P924" s="16">
        <v>7.4999999999999997E-2</v>
      </c>
      <c r="Q924" s="16"/>
      <c r="R924" s="16">
        <v>8.4000000000000005E-2</v>
      </c>
      <c r="S924" s="16">
        <v>6.1728395061728399E-2</v>
      </c>
      <c r="T924" s="16">
        <v>0.10457516339869299</v>
      </c>
      <c r="U924" s="16">
        <v>0.125</v>
      </c>
      <c r="V924" s="16"/>
      <c r="W924" s="16">
        <v>4.0540540540540501E-2</v>
      </c>
      <c r="X924" s="16">
        <v>0.123711340206186</v>
      </c>
      <c r="Y924" s="16">
        <v>0.134615384615385</v>
      </c>
      <c r="Z924" s="16">
        <v>4.3478260869565202E-2</v>
      </c>
      <c r="AA924" s="16">
        <v>0.108108108108108</v>
      </c>
      <c r="AB924" s="16">
        <v>0.102040816326531</v>
      </c>
      <c r="AC924" s="16">
        <v>4.08163265306122E-2</v>
      </c>
      <c r="AD924" s="16">
        <v>0.16666666666666699</v>
      </c>
      <c r="AE924" s="16">
        <v>5.7142857142857099E-2</v>
      </c>
      <c r="AF924" s="16">
        <v>0.14285714285714299</v>
      </c>
      <c r="AG924" s="16">
        <v>0.05</v>
      </c>
      <c r="AH924" s="16">
        <v>0</v>
      </c>
      <c r="AI924" s="16"/>
      <c r="AJ924" s="16">
        <v>0.134328358208955</v>
      </c>
      <c r="AK924" s="16">
        <v>9.3333333333333296E-2</v>
      </c>
      <c r="AL924" s="16">
        <v>8.04597701149425E-2</v>
      </c>
      <c r="AM924" s="16">
        <v>8.5106382978723402E-2</v>
      </c>
      <c r="AN924" s="16">
        <v>0</v>
      </c>
      <c r="AO924" s="16"/>
      <c r="AP924" s="16">
        <v>9.3922651933701695E-2</v>
      </c>
      <c r="AQ924" s="16">
        <v>7.1999999999999995E-2</v>
      </c>
      <c r="AR924" s="16">
        <v>9.5238095238095205E-2</v>
      </c>
      <c r="AS924" s="16"/>
      <c r="AT924" s="16">
        <v>4.5454545454545497E-2</v>
      </c>
      <c r="AU924" s="16">
        <v>0.102893890675241</v>
      </c>
      <c r="AV924" s="16">
        <v>8.8888888888888906E-2</v>
      </c>
      <c r="AW924" s="16">
        <v>0.15</v>
      </c>
      <c r="AX924" s="16"/>
      <c r="AY924" s="16">
        <v>0.21621621621621601</v>
      </c>
      <c r="AZ924" s="16">
        <v>7.8556263269639104E-2</v>
      </c>
      <c r="BA924" s="16"/>
      <c r="BB924" s="16">
        <v>8.3333333333333301E-2</v>
      </c>
      <c r="BC924" s="16">
        <v>0.15476190476190499</v>
      </c>
      <c r="BD924" s="16">
        <v>5.9190031152648002E-2</v>
      </c>
      <c r="BE924" s="16">
        <v>0.14925373134328401</v>
      </c>
      <c r="BF924" s="16"/>
      <c r="BG924" s="16">
        <v>8.0645161290322606E-2</v>
      </c>
      <c r="BH924" s="16">
        <v>8.1632653061224497E-2</v>
      </c>
      <c r="BI924" s="16">
        <v>7.4324324324324301E-2</v>
      </c>
      <c r="BJ924" s="16">
        <v>0.13043478260869601</v>
      </c>
      <c r="BK924" s="16">
        <v>0.148148148148148</v>
      </c>
      <c r="BL924" s="16">
        <v>0.66666666666666696</v>
      </c>
    </row>
    <row r="925" spans="2:64" x14ac:dyDescent="0.35">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16"/>
      <c r="AI925" s="16"/>
      <c r="AJ925" s="16"/>
      <c r="AK925" s="16"/>
      <c r="AL925" s="16"/>
      <c r="AM925" s="16"/>
      <c r="AN925" s="16"/>
      <c r="AO925" s="16"/>
      <c r="AP925" s="16"/>
      <c r="AQ925" s="16"/>
      <c r="AR925" s="16"/>
      <c r="AS925" s="16"/>
      <c r="AT925" s="16"/>
      <c r="AU925" s="16"/>
      <c r="AV925" s="16"/>
      <c r="AW925" s="16"/>
      <c r="AX925" s="16"/>
      <c r="AY925" s="16"/>
      <c r="AZ925" s="16"/>
      <c r="BA925" s="16"/>
      <c r="BB925" s="16"/>
      <c r="BC925" s="16"/>
      <c r="BD925" s="16"/>
      <c r="BE925" s="16"/>
      <c r="BF925" s="16"/>
      <c r="BG925" s="16"/>
      <c r="BH925" s="16"/>
      <c r="BI925" s="16"/>
      <c r="BJ925" s="16"/>
      <c r="BK925" s="16"/>
      <c r="BL925" s="16"/>
    </row>
    <row r="926" spans="2:64" x14ac:dyDescent="0.35">
      <c r="B926" s="5" t="s">
        <v>283</v>
      </c>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c r="BC926" s="16"/>
      <c r="BD926" s="16"/>
      <c r="BE926" s="16"/>
      <c r="BF926" s="16"/>
      <c r="BG926" s="16"/>
      <c r="BH926" s="16"/>
      <c r="BI926" s="16"/>
      <c r="BJ926" s="16"/>
      <c r="BK926" s="16"/>
      <c r="BL926" s="16"/>
    </row>
    <row r="927" spans="2:64" x14ac:dyDescent="0.35">
      <c r="B927" s="23" t="s">
        <v>97</v>
      </c>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c r="BE927" s="16"/>
      <c r="BF927" s="16"/>
      <c r="BG927" s="16"/>
      <c r="BH927" s="16"/>
      <c r="BI927" s="16"/>
      <c r="BJ927" s="16"/>
      <c r="BK927" s="16"/>
      <c r="BL927" s="16"/>
    </row>
    <row r="928" spans="2:64" x14ac:dyDescent="0.35">
      <c r="B928" t="s">
        <v>481</v>
      </c>
      <c r="C928" s="16">
        <v>0.14960629921259799</v>
      </c>
      <c r="D928" s="16">
        <v>0.13793103448275901</v>
      </c>
      <c r="E928" s="16">
        <v>0.140625</v>
      </c>
      <c r="F928" s="16">
        <v>0.117021276595745</v>
      </c>
      <c r="G928" s="16">
        <v>0.17791411042944799</v>
      </c>
      <c r="H928" s="16">
        <v>0.145569620253165</v>
      </c>
      <c r="I928" s="16"/>
      <c r="J928" s="16">
        <v>0.132867132867133</v>
      </c>
      <c r="K928" s="16">
        <v>0.17194570135746601</v>
      </c>
      <c r="L928" s="16"/>
      <c r="M928" s="16">
        <v>0.134868421052632</v>
      </c>
      <c r="N928" s="16">
        <v>0.19</v>
      </c>
      <c r="O928" s="16">
        <v>0.15</v>
      </c>
      <c r="P928" s="16">
        <v>0.17499999999999999</v>
      </c>
      <c r="Q928" s="16"/>
      <c r="R928" s="16">
        <v>0.124</v>
      </c>
      <c r="S928" s="16">
        <v>0.16049382716049401</v>
      </c>
      <c r="T928" s="16">
        <v>0.17647058823529399</v>
      </c>
      <c r="U928" s="16">
        <v>0.20833333333333301</v>
      </c>
      <c r="V928" s="16"/>
      <c r="W928" s="16">
        <v>0.14864864864864899</v>
      </c>
      <c r="X928" s="16">
        <v>0.17525773195876301</v>
      </c>
      <c r="Y928" s="16">
        <v>0.134615384615385</v>
      </c>
      <c r="Z928" s="16">
        <v>0.26086956521739102</v>
      </c>
      <c r="AA928" s="16">
        <v>0.162162162162162</v>
      </c>
      <c r="AB928" s="16">
        <v>0.122448979591837</v>
      </c>
      <c r="AC928" s="16">
        <v>4.08163265306122E-2</v>
      </c>
      <c r="AD928" s="16">
        <v>5.5555555555555601E-2</v>
      </c>
      <c r="AE928" s="16">
        <v>0.17142857142857101</v>
      </c>
      <c r="AF928" s="16">
        <v>0.14285714285714299</v>
      </c>
      <c r="AG928" s="16">
        <v>0.2</v>
      </c>
      <c r="AH928" s="16">
        <v>0</v>
      </c>
      <c r="AI928" s="16"/>
      <c r="AJ928" s="16">
        <v>0.14925373134328401</v>
      </c>
      <c r="AK928" s="16">
        <v>0.17333333333333301</v>
      </c>
      <c r="AL928" s="16">
        <v>0.13218390804597699</v>
      </c>
      <c r="AM928" s="16">
        <v>0.170212765957447</v>
      </c>
      <c r="AN928" s="16">
        <v>0.18518518518518501</v>
      </c>
      <c r="AO928" s="16"/>
      <c r="AP928" s="16">
        <v>0.15193370165745901</v>
      </c>
      <c r="AQ928" s="16">
        <v>0.16</v>
      </c>
      <c r="AR928" s="16">
        <v>4.7619047619047603E-2</v>
      </c>
      <c r="AS928" s="16"/>
      <c r="AT928" s="16">
        <v>0.13636363636363599</v>
      </c>
      <c r="AU928" s="16">
        <v>0.16720257234726699</v>
      </c>
      <c r="AV928" s="16">
        <v>8.8888888888888906E-2</v>
      </c>
      <c r="AW928" s="16">
        <v>0.1</v>
      </c>
      <c r="AX928" s="16"/>
      <c r="AY928" s="16">
        <v>0.18918918918918901</v>
      </c>
      <c r="AZ928" s="16">
        <v>0.146496815286624</v>
      </c>
      <c r="BA928" s="16"/>
      <c r="BB928" s="16">
        <v>0.13888888888888901</v>
      </c>
      <c r="BC928" s="16">
        <v>0.17857142857142899</v>
      </c>
      <c r="BD928" s="16">
        <v>0.14330218068535799</v>
      </c>
      <c r="BE928" s="16">
        <v>0.14925373134328401</v>
      </c>
      <c r="BF928" s="16"/>
      <c r="BG928" s="16">
        <v>9.6774193548387094E-2</v>
      </c>
      <c r="BH928" s="16">
        <v>0.122448979591837</v>
      </c>
      <c r="BI928" s="16">
        <v>0.15540540540540501</v>
      </c>
      <c r="BJ928" s="16">
        <v>0.173913043478261</v>
      </c>
      <c r="BK928" s="16">
        <v>0.48148148148148101</v>
      </c>
      <c r="BL928" s="16">
        <v>0</v>
      </c>
    </row>
    <row r="929" spans="2:64" x14ac:dyDescent="0.35">
      <c r="B929" t="s">
        <v>482</v>
      </c>
      <c r="C929" s="16">
        <v>0.30118110236220502</v>
      </c>
      <c r="D929" s="16">
        <v>0.27586206896551702</v>
      </c>
      <c r="E929" s="16">
        <v>0.25</v>
      </c>
      <c r="F929" s="16">
        <v>0.36170212765957399</v>
      </c>
      <c r="G929" s="16">
        <v>0.28834355828220898</v>
      </c>
      <c r="H929" s="16">
        <v>0.30379746835443</v>
      </c>
      <c r="I929" s="16"/>
      <c r="J929" s="16">
        <v>0.304195804195804</v>
      </c>
      <c r="K929" s="16">
        <v>0.29864253393665202</v>
      </c>
      <c r="L929" s="16"/>
      <c r="M929" s="16">
        <v>0.3125</v>
      </c>
      <c r="N929" s="16">
        <v>0.3</v>
      </c>
      <c r="O929" s="16">
        <v>0.266666666666667</v>
      </c>
      <c r="P929" s="16">
        <v>0.25</v>
      </c>
      <c r="Q929" s="16"/>
      <c r="R929" s="16">
        <v>0.30399999999999999</v>
      </c>
      <c r="S929" s="16">
        <v>0.28395061728395099</v>
      </c>
      <c r="T929" s="16">
        <v>0.28104575163398698</v>
      </c>
      <c r="U929" s="16">
        <v>0.45833333333333298</v>
      </c>
      <c r="V929" s="16"/>
      <c r="W929" s="16">
        <v>0.25675675675675702</v>
      </c>
      <c r="X929" s="16">
        <v>0.31958762886597902</v>
      </c>
      <c r="Y929" s="16">
        <v>0.30769230769230799</v>
      </c>
      <c r="Z929" s="16">
        <v>0.23913043478260901</v>
      </c>
      <c r="AA929" s="16">
        <v>0.35135135135135098</v>
      </c>
      <c r="AB929" s="16">
        <v>0.36734693877551</v>
      </c>
      <c r="AC929" s="16">
        <v>0.38775510204081598</v>
      </c>
      <c r="AD929" s="16">
        <v>0.33333333333333298</v>
      </c>
      <c r="AE929" s="16">
        <v>0.22857142857142901</v>
      </c>
      <c r="AF929" s="16">
        <v>0.32142857142857101</v>
      </c>
      <c r="AG929" s="16">
        <v>0.15</v>
      </c>
      <c r="AH929" s="16">
        <v>0</v>
      </c>
      <c r="AI929" s="16"/>
      <c r="AJ929" s="16">
        <v>0.26865671641791</v>
      </c>
      <c r="AK929" s="16">
        <v>0.24</v>
      </c>
      <c r="AL929" s="16">
        <v>0.35632183908046</v>
      </c>
      <c r="AM929" s="16">
        <v>0.25531914893617003</v>
      </c>
      <c r="AN929" s="16">
        <v>0.25925925925925902</v>
      </c>
      <c r="AO929" s="16"/>
      <c r="AP929" s="16">
        <v>0.28453038674033099</v>
      </c>
      <c r="AQ929" s="16">
        <v>0.34399999999999997</v>
      </c>
      <c r="AR929" s="16">
        <v>0.33333333333333298</v>
      </c>
      <c r="AS929" s="16"/>
      <c r="AT929" s="16">
        <v>0.31818181818181801</v>
      </c>
      <c r="AU929" s="16">
        <v>0.29581993569131798</v>
      </c>
      <c r="AV929" s="16">
        <v>0.33333333333333298</v>
      </c>
      <c r="AW929" s="16">
        <v>0.2</v>
      </c>
      <c r="AX929" s="16"/>
      <c r="AY929" s="16">
        <v>0.27027027027027001</v>
      </c>
      <c r="AZ929" s="16">
        <v>0.30360934182590199</v>
      </c>
      <c r="BA929" s="16"/>
      <c r="BB929" s="16">
        <v>0.25</v>
      </c>
      <c r="BC929" s="16">
        <v>0.35714285714285698</v>
      </c>
      <c r="BD929" s="16">
        <v>0.305295950155763</v>
      </c>
      <c r="BE929" s="16">
        <v>0.238805970149254</v>
      </c>
      <c r="BF929" s="16"/>
      <c r="BG929" s="16">
        <v>0.32258064516128998</v>
      </c>
      <c r="BH929" s="16">
        <v>0.33469387755101998</v>
      </c>
      <c r="BI929" s="16">
        <v>0.28378378378378399</v>
      </c>
      <c r="BJ929" s="16">
        <v>0.26086956521739102</v>
      </c>
      <c r="BK929" s="16">
        <v>7.4074074074074098E-2</v>
      </c>
      <c r="BL929" s="16">
        <v>0.33333333333333298</v>
      </c>
    </row>
    <row r="930" spans="2:64" x14ac:dyDescent="0.35">
      <c r="B930" t="s">
        <v>483</v>
      </c>
      <c r="C930" s="16">
        <v>0.33661417322834603</v>
      </c>
      <c r="D930" s="16">
        <v>0.48275862068965503</v>
      </c>
      <c r="E930" s="16">
        <v>0.375</v>
      </c>
      <c r="F930" s="16">
        <v>0.37234042553191499</v>
      </c>
      <c r="G930" s="16">
        <v>0.312883435582822</v>
      </c>
      <c r="H930" s="16">
        <v>0.29746835443038</v>
      </c>
      <c r="I930" s="16"/>
      <c r="J930" s="16">
        <v>0.33216783216783202</v>
      </c>
      <c r="K930" s="16">
        <v>0.33936651583710398</v>
      </c>
      <c r="L930" s="16"/>
      <c r="M930" s="16">
        <v>0.34539473684210498</v>
      </c>
      <c r="N930" s="16">
        <v>0.3</v>
      </c>
      <c r="O930" s="16">
        <v>0.3</v>
      </c>
      <c r="P930" s="16">
        <v>0.42499999999999999</v>
      </c>
      <c r="Q930" s="16"/>
      <c r="R930" s="16">
        <v>0.36799999999999999</v>
      </c>
      <c r="S930" s="16">
        <v>0.358024691358025</v>
      </c>
      <c r="T930" s="16">
        <v>0.30065359477124198</v>
      </c>
      <c r="U930" s="16">
        <v>0.16666666666666699</v>
      </c>
      <c r="V930" s="16"/>
      <c r="W930" s="16">
        <v>0.35135135135135098</v>
      </c>
      <c r="X930" s="16">
        <v>0.28865979381443302</v>
      </c>
      <c r="Y930" s="16">
        <v>0.28846153846153799</v>
      </c>
      <c r="Z930" s="16">
        <v>0.32608695652173902</v>
      </c>
      <c r="AA930" s="16">
        <v>0.40540540540540498</v>
      </c>
      <c r="AB930" s="16">
        <v>0.30612244897959201</v>
      </c>
      <c r="AC930" s="16">
        <v>0.42857142857142899</v>
      </c>
      <c r="AD930" s="16">
        <v>0.38888888888888901</v>
      </c>
      <c r="AE930" s="16">
        <v>0.314285714285714</v>
      </c>
      <c r="AF930" s="16">
        <v>0.214285714285714</v>
      </c>
      <c r="AG930" s="16">
        <v>0.45</v>
      </c>
      <c r="AH930" s="16">
        <v>1</v>
      </c>
      <c r="AI930" s="16"/>
      <c r="AJ930" s="16">
        <v>0.328358208955224</v>
      </c>
      <c r="AK930" s="16">
        <v>0.32</v>
      </c>
      <c r="AL930" s="16">
        <v>0.33333333333333298</v>
      </c>
      <c r="AM930" s="16">
        <v>0.329787234042553</v>
      </c>
      <c r="AN930" s="16">
        <v>0.44444444444444398</v>
      </c>
      <c r="AO930" s="16"/>
      <c r="AP930" s="16">
        <v>0.34254143646408802</v>
      </c>
      <c r="AQ930" s="16">
        <v>0.28799999999999998</v>
      </c>
      <c r="AR930" s="16">
        <v>0.52380952380952395</v>
      </c>
      <c r="AS930" s="16"/>
      <c r="AT930" s="16">
        <v>0.38636363636363602</v>
      </c>
      <c r="AU930" s="16">
        <v>0.31832797427652698</v>
      </c>
      <c r="AV930" s="16">
        <v>0.4</v>
      </c>
      <c r="AW930" s="16">
        <v>0.15</v>
      </c>
      <c r="AX930" s="16"/>
      <c r="AY930" s="16">
        <v>0.40540540540540498</v>
      </c>
      <c r="AZ930" s="16">
        <v>0.33121019108280297</v>
      </c>
      <c r="BA930" s="16"/>
      <c r="BB930" s="16">
        <v>0.38888888888888901</v>
      </c>
      <c r="BC930" s="16">
        <v>0.33333333333333298</v>
      </c>
      <c r="BD930" s="16">
        <v>0.34579439252336402</v>
      </c>
      <c r="BE930" s="16">
        <v>0.26865671641791</v>
      </c>
      <c r="BF930" s="16"/>
      <c r="BG930" s="16">
        <v>0.41935483870967699</v>
      </c>
      <c r="BH930" s="16">
        <v>0.39183673469387797</v>
      </c>
      <c r="BI930" s="16">
        <v>0.28378378378378399</v>
      </c>
      <c r="BJ930" s="16">
        <v>0.217391304347826</v>
      </c>
      <c r="BK930" s="16">
        <v>3.7037037037037E-2</v>
      </c>
      <c r="BL930" s="16">
        <v>0.33333333333333298</v>
      </c>
    </row>
    <row r="931" spans="2:64" x14ac:dyDescent="0.35">
      <c r="B931" t="s">
        <v>484</v>
      </c>
      <c r="C931" s="16">
        <v>4.7244094488188997E-2</v>
      </c>
      <c r="D931" s="16">
        <v>3.4482758620689703E-2</v>
      </c>
      <c r="E931" s="16">
        <v>9.375E-2</v>
      </c>
      <c r="F931" s="16">
        <v>6.3829787234042507E-2</v>
      </c>
      <c r="G931" s="16">
        <v>3.6809815950920199E-2</v>
      </c>
      <c r="H931" s="16">
        <v>3.1645569620253201E-2</v>
      </c>
      <c r="I931" s="16"/>
      <c r="J931" s="16">
        <v>4.8951048951049E-2</v>
      </c>
      <c r="K931" s="16">
        <v>4.52488687782805E-2</v>
      </c>
      <c r="L931" s="16"/>
      <c r="M931" s="16">
        <v>6.25E-2</v>
      </c>
      <c r="N931" s="16">
        <v>0.01</v>
      </c>
      <c r="O931" s="16">
        <v>0.05</v>
      </c>
      <c r="P931" s="16">
        <v>2.5000000000000001E-2</v>
      </c>
      <c r="Q931" s="16"/>
      <c r="R931" s="16">
        <v>5.1999999999999998E-2</v>
      </c>
      <c r="S931" s="16">
        <v>4.9382716049382699E-2</v>
      </c>
      <c r="T931" s="16">
        <v>3.2679738562091498E-2</v>
      </c>
      <c r="U931" s="16">
        <v>8.3333333333333301E-2</v>
      </c>
      <c r="V931" s="16"/>
      <c r="W931" s="16">
        <v>5.4054054054054099E-2</v>
      </c>
      <c r="X931" s="16">
        <v>4.1237113402061903E-2</v>
      </c>
      <c r="Y931" s="16">
        <v>7.69230769230769E-2</v>
      </c>
      <c r="Z931" s="16">
        <v>0</v>
      </c>
      <c r="AA931" s="16">
        <v>0</v>
      </c>
      <c r="AB931" s="16">
        <v>4.08163265306122E-2</v>
      </c>
      <c r="AC931" s="16">
        <v>8.1632653061224497E-2</v>
      </c>
      <c r="AD931" s="16">
        <v>5.5555555555555601E-2</v>
      </c>
      <c r="AE931" s="16">
        <v>8.5714285714285701E-2</v>
      </c>
      <c r="AF931" s="16">
        <v>0</v>
      </c>
      <c r="AG931" s="16">
        <v>0.1</v>
      </c>
      <c r="AH931" s="16">
        <v>0</v>
      </c>
      <c r="AI931" s="16"/>
      <c r="AJ931" s="16">
        <v>4.47761194029851E-2</v>
      </c>
      <c r="AK931" s="16">
        <v>0.04</v>
      </c>
      <c r="AL931" s="16">
        <v>4.5977011494252901E-2</v>
      </c>
      <c r="AM931" s="16">
        <v>5.31914893617021E-2</v>
      </c>
      <c r="AN931" s="16">
        <v>0</v>
      </c>
      <c r="AO931" s="16"/>
      <c r="AP931" s="16">
        <v>3.8674033149171297E-2</v>
      </c>
      <c r="AQ931" s="16">
        <v>7.1999999999999995E-2</v>
      </c>
      <c r="AR931" s="16">
        <v>4.7619047619047603E-2</v>
      </c>
      <c r="AS931" s="16"/>
      <c r="AT931" s="16">
        <v>3.03030303030303E-2</v>
      </c>
      <c r="AU931" s="16">
        <v>4.8231511254019303E-2</v>
      </c>
      <c r="AV931" s="16">
        <v>8.8888888888888906E-2</v>
      </c>
      <c r="AW931" s="16">
        <v>0.05</v>
      </c>
      <c r="AX931" s="16"/>
      <c r="AY931" s="16">
        <v>0</v>
      </c>
      <c r="AZ931" s="16">
        <v>5.0955414012738898E-2</v>
      </c>
      <c r="BA931" s="16"/>
      <c r="BB931" s="16">
        <v>0.13888888888888901</v>
      </c>
      <c r="BC931" s="16">
        <v>1.1904761904761901E-2</v>
      </c>
      <c r="BD931" s="16">
        <v>4.9844236760124602E-2</v>
      </c>
      <c r="BE931" s="16">
        <v>2.9850746268656699E-2</v>
      </c>
      <c r="BF931" s="16"/>
      <c r="BG931" s="16">
        <v>3.2258064516128997E-2</v>
      </c>
      <c r="BH931" s="16">
        <v>5.3061224489795902E-2</v>
      </c>
      <c r="BI931" s="16">
        <v>4.0540540540540501E-2</v>
      </c>
      <c r="BJ931" s="16">
        <v>4.3478260869565202E-2</v>
      </c>
      <c r="BK931" s="16">
        <v>7.4074074074074098E-2</v>
      </c>
      <c r="BL931" s="16">
        <v>0</v>
      </c>
    </row>
    <row r="932" spans="2:64" x14ac:dyDescent="0.35">
      <c r="B932" t="s">
        <v>485</v>
      </c>
      <c r="C932" s="16">
        <v>2.16535433070866E-2</v>
      </c>
      <c r="D932" s="16">
        <v>0</v>
      </c>
      <c r="E932" s="16">
        <v>3.125E-2</v>
      </c>
      <c r="F932" s="16">
        <v>2.1276595744680899E-2</v>
      </c>
      <c r="G932" s="16">
        <v>3.6809815950920199E-2</v>
      </c>
      <c r="H932" s="16">
        <v>6.3291139240506302E-3</v>
      </c>
      <c r="I932" s="16"/>
      <c r="J932" s="16">
        <v>2.7972027972028E-2</v>
      </c>
      <c r="K932" s="16">
        <v>1.35746606334842E-2</v>
      </c>
      <c r="L932" s="16"/>
      <c r="M932" s="16">
        <v>2.6315789473684199E-2</v>
      </c>
      <c r="N932" s="16">
        <v>0</v>
      </c>
      <c r="O932" s="16">
        <v>3.3333333333333298E-2</v>
      </c>
      <c r="P932" s="16">
        <v>2.5000000000000001E-2</v>
      </c>
      <c r="Q932" s="16"/>
      <c r="R932" s="16">
        <v>2.8000000000000001E-2</v>
      </c>
      <c r="S932" s="16">
        <v>2.4691358024691398E-2</v>
      </c>
      <c r="T932" s="16">
        <v>1.30718954248366E-2</v>
      </c>
      <c r="U932" s="16">
        <v>0</v>
      </c>
      <c r="V932" s="16"/>
      <c r="W932" s="16">
        <v>2.7027027027027001E-2</v>
      </c>
      <c r="X932" s="16">
        <v>4.1237113402061903E-2</v>
      </c>
      <c r="Y932" s="16">
        <v>5.7692307692307702E-2</v>
      </c>
      <c r="Z932" s="16">
        <v>0</v>
      </c>
      <c r="AA932" s="16">
        <v>0</v>
      </c>
      <c r="AB932" s="16">
        <v>0</v>
      </c>
      <c r="AC932" s="16">
        <v>0</v>
      </c>
      <c r="AD932" s="16">
        <v>0</v>
      </c>
      <c r="AE932" s="16">
        <v>5.7142857142857099E-2</v>
      </c>
      <c r="AF932" s="16">
        <v>0</v>
      </c>
      <c r="AG932" s="16">
        <v>0</v>
      </c>
      <c r="AH932" s="16">
        <v>0</v>
      </c>
      <c r="AI932" s="16"/>
      <c r="AJ932" s="16">
        <v>5.9701492537313397E-2</v>
      </c>
      <c r="AK932" s="16">
        <v>0</v>
      </c>
      <c r="AL932" s="16">
        <v>2.8735632183908E-2</v>
      </c>
      <c r="AM932" s="16">
        <v>2.1276595744680899E-2</v>
      </c>
      <c r="AN932" s="16">
        <v>0</v>
      </c>
      <c r="AO932" s="16"/>
      <c r="AP932" s="16">
        <v>2.4861878453038701E-2</v>
      </c>
      <c r="AQ932" s="16">
        <v>1.6E-2</v>
      </c>
      <c r="AR932" s="16">
        <v>0</v>
      </c>
      <c r="AS932" s="16"/>
      <c r="AT932" s="16">
        <v>2.27272727272727E-2</v>
      </c>
      <c r="AU932" s="16">
        <v>2.2508038585209E-2</v>
      </c>
      <c r="AV932" s="16">
        <v>0</v>
      </c>
      <c r="AW932" s="16">
        <v>0.05</v>
      </c>
      <c r="AX932" s="16"/>
      <c r="AY932" s="16">
        <v>0</v>
      </c>
      <c r="AZ932" s="16">
        <v>2.3354564755838601E-2</v>
      </c>
      <c r="BA932" s="16"/>
      <c r="BB932" s="16">
        <v>2.7777777777777801E-2</v>
      </c>
      <c r="BC932" s="16">
        <v>2.3809523809523801E-2</v>
      </c>
      <c r="BD932" s="16">
        <v>2.1806853582554499E-2</v>
      </c>
      <c r="BE932" s="16">
        <v>1.49253731343284E-2</v>
      </c>
      <c r="BF932" s="16"/>
      <c r="BG932" s="16">
        <v>3.2258064516128997E-2</v>
      </c>
      <c r="BH932" s="16">
        <v>4.0816326530612197E-3</v>
      </c>
      <c r="BI932" s="16">
        <v>3.37837837837838E-2</v>
      </c>
      <c r="BJ932" s="16">
        <v>8.6956521739130405E-2</v>
      </c>
      <c r="BK932" s="16">
        <v>3.7037037037037E-2</v>
      </c>
      <c r="BL932" s="16">
        <v>0</v>
      </c>
    </row>
    <row r="933" spans="2:64" x14ac:dyDescent="0.35">
      <c r="B933" t="s">
        <v>159</v>
      </c>
      <c r="C933" s="16">
        <v>0.14370078740157499</v>
      </c>
      <c r="D933" s="16">
        <v>6.8965517241379296E-2</v>
      </c>
      <c r="E933" s="16">
        <v>0.109375</v>
      </c>
      <c r="F933" s="16">
        <v>6.3829787234042507E-2</v>
      </c>
      <c r="G933" s="16">
        <v>0.14723926380368099</v>
      </c>
      <c r="H933" s="16">
        <v>0.215189873417722</v>
      </c>
      <c r="I933" s="16"/>
      <c r="J933" s="16">
        <v>0.15384615384615399</v>
      </c>
      <c r="K933" s="16">
        <v>0.131221719457014</v>
      </c>
      <c r="L933" s="16"/>
      <c r="M933" s="16">
        <v>0.118421052631579</v>
      </c>
      <c r="N933" s="16">
        <v>0.2</v>
      </c>
      <c r="O933" s="16">
        <v>0.2</v>
      </c>
      <c r="P933" s="16">
        <v>0.1</v>
      </c>
      <c r="Q933" s="16"/>
      <c r="R933" s="16">
        <v>0.124</v>
      </c>
      <c r="S933" s="16">
        <v>0.12345679012345701</v>
      </c>
      <c r="T933" s="16">
        <v>0.19607843137254899</v>
      </c>
      <c r="U933" s="16">
        <v>8.3333333333333301E-2</v>
      </c>
      <c r="V933" s="16"/>
      <c r="W933" s="16">
        <v>0.162162162162162</v>
      </c>
      <c r="X933" s="16">
        <v>0.134020618556701</v>
      </c>
      <c r="Y933" s="16">
        <v>0.134615384615385</v>
      </c>
      <c r="Z933" s="16">
        <v>0.173913043478261</v>
      </c>
      <c r="AA933" s="16">
        <v>8.1081081081081099E-2</v>
      </c>
      <c r="AB933" s="16">
        <v>0.16326530612244899</v>
      </c>
      <c r="AC933" s="16">
        <v>6.1224489795918401E-2</v>
      </c>
      <c r="AD933" s="16">
        <v>0.16666666666666699</v>
      </c>
      <c r="AE933" s="16">
        <v>0.14285714285714299</v>
      </c>
      <c r="AF933" s="16">
        <v>0.32142857142857101</v>
      </c>
      <c r="AG933" s="16">
        <v>0.1</v>
      </c>
      <c r="AH933" s="16">
        <v>0</v>
      </c>
      <c r="AI933" s="16"/>
      <c r="AJ933" s="16">
        <v>0.14925373134328401</v>
      </c>
      <c r="AK933" s="16">
        <v>0.22666666666666699</v>
      </c>
      <c r="AL933" s="16">
        <v>0.10344827586206901</v>
      </c>
      <c r="AM933" s="16">
        <v>0.170212765957447</v>
      </c>
      <c r="AN933" s="16">
        <v>0.11111111111111099</v>
      </c>
      <c r="AO933" s="16"/>
      <c r="AP933" s="16">
        <v>0.15745856353591201</v>
      </c>
      <c r="AQ933" s="16">
        <v>0.12</v>
      </c>
      <c r="AR933" s="16">
        <v>4.7619047619047603E-2</v>
      </c>
      <c r="AS933" s="16"/>
      <c r="AT933" s="16">
        <v>0.10606060606060599</v>
      </c>
      <c r="AU933" s="16">
        <v>0.14790996784565899</v>
      </c>
      <c r="AV933" s="16">
        <v>8.8888888888888906E-2</v>
      </c>
      <c r="AW933" s="16">
        <v>0.45</v>
      </c>
      <c r="AX933" s="16"/>
      <c r="AY933" s="16">
        <v>0.135135135135135</v>
      </c>
      <c r="AZ933" s="16">
        <v>0.144373673036093</v>
      </c>
      <c r="BA933" s="16"/>
      <c r="BB933" s="16">
        <v>5.5555555555555601E-2</v>
      </c>
      <c r="BC933" s="16">
        <v>9.5238095238095205E-2</v>
      </c>
      <c r="BD933" s="16">
        <v>0.13395638629283499</v>
      </c>
      <c r="BE933" s="16">
        <v>0.29850746268656703</v>
      </c>
      <c r="BF933" s="16"/>
      <c r="BG933" s="16">
        <v>9.6774193548387094E-2</v>
      </c>
      <c r="BH933" s="16">
        <v>9.3877551020408206E-2</v>
      </c>
      <c r="BI933" s="16">
        <v>0.20270270270270299</v>
      </c>
      <c r="BJ933" s="16">
        <v>0.217391304347826</v>
      </c>
      <c r="BK933" s="16">
        <v>0.296296296296296</v>
      </c>
      <c r="BL933" s="16">
        <v>0.33333333333333298</v>
      </c>
    </row>
    <row r="934" spans="2:64" x14ac:dyDescent="0.35">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c r="AG934" s="16"/>
      <c r="AH934" s="16"/>
      <c r="AI934" s="16"/>
      <c r="AJ934" s="16"/>
      <c r="AK934" s="16"/>
      <c r="AL934" s="16"/>
      <c r="AM934" s="16"/>
      <c r="AN934" s="16"/>
      <c r="AO934" s="16"/>
      <c r="AP934" s="16"/>
      <c r="AQ934" s="16"/>
      <c r="AR934" s="16"/>
      <c r="AS934" s="16"/>
      <c r="AT934" s="16"/>
      <c r="AU934" s="16"/>
      <c r="AV934" s="16"/>
      <c r="AW934" s="16"/>
      <c r="AX934" s="16"/>
      <c r="AY934" s="16"/>
      <c r="AZ934" s="16"/>
      <c r="BA934" s="16"/>
      <c r="BB934" s="16"/>
      <c r="BC934" s="16"/>
      <c r="BD934" s="16"/>
      <c r="BE934" s="16"/>
      <c r="BF934" s="16"/>
      <c r="BG934" s="16"/>
      <c r="BH934" s="16"/>
      <c r="BI934" s="16"/>
      <c r="BJ934" s="16"/>
      <c r="BK934" s="16"/>
      <c r="BL934" s="16"/>
    </row>
    <row r="935" spans="2:64" x14ac:dyDescent="0.35">
      <c r="B935" s="5" t="s">
        <v>489</v>
      </c>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c r="AG935" s="16"/>
      <c r="AH935" s="16"/>
      <c r="AI935" s="16"/>
      <c r="AJ935" s="16"/>
      <c r="AK935" s="16"/>
      <c r="AL935" s="16"/>
      <c r="AM935" s="16"/>
      <c r="AN935" s="16"/>
      <c r="AO935" s="16"/>
      <c r="AP935" s="16"/>
      <c r="AQ935" s="16"/>
      <c r="AR935" s="16"/>
      <c r="AS935" s="16"/>
      <c r="AT935" s="16"/>
      <c r="AU935" s="16"/>
      <c r="AV935" s="16"/>
      <c r="AW935" s="16"/>
      <c r="AX935" s="16"/>
      <c r="AY935" s="16"/>
      <c r="AZ935" s="16"/>
      <c r="BA935" s="16"/>
      <c r="BB935" s="16"/>
      <c r="BC935" s="16"/>
      <c r="BD935" s="16"/>
      <c r="BE935" s="16"/>
      <c r="BF935" s="16"/>
      <c r="BG935" s="16"/>
      <c r="BH935" s="16"/>
      <c r="BI935" s="16"/>
      <c r="BJ935" s="16"/>
      <c r="BK935" s="16"/>
      <c r="BL935" s="16"/>
    </row>
    <row r="936" spans="2:64" x14ac:dyDescent="0.35">
      <c r="B936" s="23" t="s">
        <v>490</v>
      </c>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c r="AG936" s="16"/>
      <c r="AH936" s="16"/>
      <c r="AI936" s="16"/>
      <c r="AJ936" s="16"/>
      <c r="AK936" s="16"/>
      <c r="AL936" s="16"/>
      <c r="AM936" s="16"/>
      <c r="AN936" s="16"/>
      <c r="AO936" s="16"/>
      <c r="AP936" s="16"/>
      <c r="AQ936" s="16"/>
      <c r="AR936" s="16"/>
      <c r="AS936" s="16"/>
      <c r="AT936" s="16"/>
      <c r="AU936" s="16"/>
      <c r="AV936" s="16"/>
      <c r="AW936" s="16"/>
      <c r="AX936" s="16"/>
      <c r="AY936" s="16"/>
      <c r="AZ936" s="16"/>
      <c r="BA936" s="16"/>
      <c r="BB936" s="16"/>
      <c r="BC936" s="16"/>
      <c r="BD936" s="16"/>
      <c r="BE936" s="16"/>
      <c r="BF936" s="16"/>
      <c r="BG936" s="16"/>
      <c r="BH936" s="16"/>
      <c r="BI936" s="16"/>
      <c r="BJ936" s="16"/>
      <c r="BK936" s="16"/>
      <c r="BL936" s="16"/>
    </row>
    <row r="937" spans="2:64" x14ac:dyDescent="0.35">
      <c r="B937" t="s">
        <v>486</v>
      </c>
      <c r="C937" s="16">
        <v>0.33333333333333298</v>
      </c>
      <c r="D937" s="16">
        <v>0.39285714285714302</v>
      </c>
      <c r="E937" s="16">
        <v>0.421875</v>
      </c>
      <c r="F937" s="16">
        <v>0.40425531914893598</v>
      </c>
      <c r="G937" s="16">
        <v>0.28220858895705497</v>
      </c>
      <c r="H937" s="16">
        <v>0.29746835443038</v>
      </c>
      <c r="I937" s="16"/>
      <c r="J937" s="16">
        <v>0.336842105263158</v>
      </c>
      <c r="K937" s="16">
        <v>0.33031674208144801</v>
      </c>
      <c r="L937" s="16"/>
      <c r="M937" s="16">
        <v>0.33663366336633699</v>
      </c>
      <c r="N937" s="16">
        <v>0.32</v>
      </c>
      <c r="O937" s="16">
        <v>0.35</v>
      </c>
      <c r="P937" s="16">
        <v>0.32500000000000001</v>
      </c>
      <c r="Q937" s="16"/>
      <c r="R937" s="16">
        <v>0.38955823293172698</v>
      </c>
      <c r="S937" s="16">
        <v>0.296296296296296</v>
      </c>
      <c r="T937" s="16">
        <v>0.27450980392156898</v>
      </c>
      <c r="U937" s="16">
        <v>0.25</v>
      </c>
      <c r="V937" s="16"/>
      <c r="W937" s="16">
        <v>0.40540540540540498</v>
      </c>
      <c r="X937" s="16">
        <v>0.23958333333333301</v>
      </c>
      <c r="Y937" s="16">
        <v>0.38461538461538503</v>
      </c>
      <c r="Z937" s="16">
        <v>0.282608695652174</v>
      </c>
      <c r="AA937" s="16">
        <v>0.32432432432432401</v>
      </c>
      <c r="AB937" s="16">
        <v>0.30612244897959201</v>
      </c>
      <c r="AC937" s="16">
        <v>0.469387755102041</v>
      </c>
      <c r="AD937" s="16">
        <v>0.33333333333333298</v>
      </c>
      <c r="AE937" s="16">
        <v>0.371428571428571</v>
      </c>
      <c r="AF937" s="16">
        <v>0.214285714285714</v>
      </c>
      <c r="AG937" s="16">
        <v>0.35</v>
      </c>
      <c r="AH937" s="16">
        <v>0.33333333333333298</v>
      </c>
      <c r="AI937" s="16"/>
      <c r="AJ937" s="16">
        <v>0.25373134328358199</v>
      </c>
      <c r="AK937" s="16">
        <v>0.21333333333333299</v>
      </c>
      <c r="AL937" s="16">
        <v>0.42196531791907499</v>
      </c>
      <c r="AM937" s="16">
        <v>0.28723404255319201</v>
      </c>
      <c r="AN937" s="16">
        <v>0.33333333333333298</v>
      </c>
      <c r="AO937" s="16"/>
      <c r="AP937" s="16">
        <v>0.299168975069252</v>
      </c>
      <c r="AQ937" s="16">
        <v>0.42399999999999999</v>
      </c>
      <c r="AR937" s="16">
        <v>0.38095238095238099</v>
      </c>
      <c r="AS937" s="16"/>
      <c r="AT937" s="16">
        <v>0.36363636363636398</v>
      </c>
      <c r="AU937" s="16">
        <v>0.31290322580645202</v>
      </c>
      <c r="AV937" s="16">
        <v>0.4</v>
      </c>
      <c r="AW937" s="16">
        <v>0.3</v>
      </c>
      <c r="AX937" s="16"/>
      <c r="AY937" s="16">
        <v>0.24324324324324301</v>
      </c>
      <c r="AZ937" s="16">
        <v>0.340425531914894</v>
      </c>
      <c r="BA937" s="16"/>
      <c r="BB937" s="16">
        <v>0.48571428571428599</v>
      </c>
      <c r="BC937" s="16">
        <v>0.30952380952380998</v>
      </c>
      <c r="BD937" s="16">
        <v>0.33021806853582603</v>
      </c>
      <c r="BE937" s="16">
        <v>0.29850746268656703</v>
      </c>
      <c r="BF937" s="16"/>
      <c r="BG937" s="16">
        <v>0.40322580645161299</v>
      </c>
      <c r="BH937" s="16">
        <v>0.39754098360655699</v>
      </c>
      <c r="BI937" s="16">
        <v>0.25</v>
      </c>
      <c r="BJ937" s="16">
        <v>0.30434782608695699</v>
      </c>
      <c r="BK937" s="16">
        <v>0.11111111111111099</v>
      </c>
      <c r="BL937" s="16">
        <v>0</v>
      </c>
    </row>
    <row r="938" spans="2:64" x14ac:dyDescent="0.35">
      <c r="B938" t="s">
        <v>487</v>
      </c>
      <c r="C938" s="16">
        <v>0.53254437869822502</v>
      </c>
      <c r="D938" s="16">
        <v>0.46428571428571402</v>
      </c>
      <c r="E938" s="16">
        <v>0.40625</v>
      </c>
      <c r="F938" s="16">
        <v>0.53191489361702105</v>
      </c>
      <c r="G938" s="16">
        <v>0.57668711656441696</v>
      </c>
      <c r="H938" s="16">
        <v>0.550632911392405</v>
      </c>
      <c r="I938" s="16"/>
      <c r="J938" s="16">
        <v>0.51578947368421102</v>
      </c>
      <c r="K938" s="16">
        <v>0.55203619909502299</v>
      </c>
      <c r="L938" s="16"/>
      <c r="M938" s="16">
        <v>0.56105610561056096</v>
      </c>
      <c r="N938" s="16">
        <v>0.5</v>
      </c>
      <c r="O938" s="16">
        <v>0.43333333333333302</v>
      </c>
      <c r="P938" s="16">
        <v>0.52500000000000002</v>
      </c>
      <c r="Q938" s="16"/>
      <c r="R938" s="16">
        <v>0.48995983935742998</v>
      </c>
      <c r="S938" s="16">
        <v>0.530864197530864</v>
      </c>
      <c r="T938" s="16">
        <v>0.58823529411764697</v>
      </c>
      <c r="U938" s="16">
        <v>0.625</v>
      </c>
      <c r="V938" s="16"/>
      <c r="W938" s="16">
        <v>0.445945945945946</v>
      </c>
      <c r="X938" s="16">
        <v>0.66666666666666696</v>
      </c>
      <c r="Y938" s="16">
        <v>0.44230769230769201</v>
      </c>
      <c r="Z938" s="16">
        <v>0.565217391304348</v>
      </c>
      <c r="AA938" s="16">
        <v>0.56756756756756799</v>
      </c>
      <c r="AB938" s="16">
        <v>0.57142857142857095</v>
      </c>
      <c r="AC938" s="16">
        <v>0.48979591836734698</v>
      </c>
      <c r="AD938" s="16">
        <v>0.44444444444444398</v>
      </c>
      <c r="AE938" s="16">
        <v>0.48571428571428599</v>
      </c>
      <c r="AF938" s="16">
        <v>0.53571428571428603</v>
      </c>
      <c r="AG938" s="16">
        <v>0.5</v>
      </c>
      <c r="AH938" s="16">
        <v>0.33333333333333298</v>
      </c>
      <c r="AI938" s="16"/>
      <c r="AJ938" s="16">
        <v>0.58208955223880599</v>
      </c>
      <c r="AK938" s="16">
        <v>0.6</v>
      </c>
      <c r="AL938" s="16">
        <v>0.46820809248554901</v>
      </c>
      <c r="AM938" s="16">
        <v>0.59574468085106402</v>
      </c>
      <c r="AN938" s="16">
        <v>0.55555555555555602</v>
      </c>
      <c r="AO938" s="16"/>
      <c r="AP938" s="16">
        <v>0.56232686980609403</v>
      </c>
      <c r="AQ938" s="16">
        <v>0.432</v>
      </c>
      <c r="AR938" s="16">
        <v>0.61904761904761896</v>
      </c>
      <c r="AS938" s="16"/>
      <c r="AT938" s="16">
        <v>0.52272727272727304</v>
      </c>
      <c r="AU938" s="16">
        <v>0.56774193548387097</v>
      </c>
      <c r="AV938" s="16">
        <v>0.44444444444444398</v>
      </c>
      <c r="AW938" s="16">
        <v>0.25</v>
      </c>
      <c r="AX938" s="16"/>
      <c r="AY938" s="16">
        <v>0.56756756756756799</v>
      </c>
      <c r="AZ938" s="16">
        <v>0.52978723404255301</v>
      </c>
      <c r="BA938" s="16"/>
      <c r="BB938" s="16">
        <v>0.34285714285714303</v>
      </c>
      <c r="BC938" s="16">
        <v>0.58333333333333304</v>
      </c>
      <c r="BD938" s="16">
        <v>0.56074766355140204</v>
      </c>
      <c r="BE938" s="16">
        <v>0.43283582089552203</v>
      </c>
      <c r="BF938" s="16"/>
      <c r="BG938" s="16">
        <v>0.532258064516129</v>
      </c>
      <c r="BH938" s="16">
        <v>0.51639344262295095</v>
      </c>
      <c r="BI938" s="16">
        <v>0.55405405405405395</v>
      </c>
      <c r="BJ938" s="16">
        <v>0.52173913043478304</v>
      </c>
      <c r="BK938" s="16">
        <v>0.55555555555555602</v>
      </c>
      <c r="BL938" s="16">
        <v>0.66666666666666696</v>
      </c>
    </row>
    <row r="939" spans="2:64" x14ac:dyDescent="0.35">
      <c r="B939" t="s">
        <v>488</v>
      </c>
      <c r="C939" s="16">
        <v>2.5641025641025599E-2</v>
      </c>
      <c r="D939" s="16">
        <v>7.1428571428571397E-2</v>
      </c>
      <c r="E939" s="16">
        <v>4.6875E-2</v>
      </c>
      <c r="F939" s="16">
        <v>1.0638297872340399E-2</v>
      </c>
      <c r="G939" s="16">
        <v>1.22699386503067E-2</v>
      </c>
      <c r="H939" s="16">
        <v>3.1645569620253201E-2</v>
      </c>
      <c r="I939" s="16"/>
      <c r="J939" s="16">
        <v>4.2105263157894701E-2</v>
      </c>
      <c r="K939" s="16">
        <v>4.5248868778280504E-3</v>
      </c>
      <c r="L939" s="16"/>
      <c r="M939" s="16">
        <v>1.65016501650165E-2</v>
      </c>
      <c r="N939" s="16">
        <v>0.03</v>
      </c>
      <c r="O939" s="16">
        <v>3.3333333333333298E-2</v>
      </c>
      <c r="P939" s="16">
        <v>7.4999999999999997E-2</v>
      </c>
      <c r="Q939" s="16"/>
      <c r="R939" s="16">
        <v>2.81124497991968E-2</v>
      </c>
      <c r="S939" s="16">
        <v>3.7037037037037E-2</v>
      </c>
      <c r="T939" s="16">
        <v>1.30718954248366E-2</v>
      </c>
      <c r="U939" s="16">
        <v>4.1666666666666699E-2</v>
      </c>
      <c r="V939" s="16"/>
      <c r="W939" s="16">
        <v>2.7027027027027001E-2</v>
      </c>
      <c r="X939" s="16">
        <v>1.0416666666666701E-2</v>
      </c>
      <c r="Y939" s="16">
        <v>3.8461538461538498E-2</v>
      </c>
      <c r="Z939" s="16">
        <v>0</v>
      </c>
      <c r="AA939" s="16">
        <v>5.4054054054054099E-2</v>
      </c>
      <c r="AB939" s="16">
        <v>4.08163265306122E-2</v>
      </c>
      <c r="AC939" s="16">
        <v>0</v>
      </c>
      <c r="AD939" s="16">
        <v>5.5555555555555601E-2</v>
      </c>
      <c r="AE939" s="16">
        <v>8.5714285714285701E-2</v>
      </c>
      <c r="AF939" s="16">
        <v>0</v>
      </c>
      <c r="AG939" s="16">
        <v>0</v>
      </c>
      <c r="AH939" s="16">
        <v>0</v>
      </c>
      <c r="AI939" s="16"/>
      <c r="AJ939" s="16">
        <v>2.9850746268656699E-2</v>
      </c>
      <c r="AK939" s="16">
        <v>1.3333333333333299E-2</v>
      </c>
      <c r="AL939" s="16">
        <v>1.15606936416185E-2</v>
      </c>
      <c r="AM939" s="16">
        <v>4.2553191489361701E-2</v>
      </c>
      <c r="AN939" s="16">
        <v>7.4074074074074098E-2</v>
      </c>
      <c r="AO939" s="16"/>
      <c r="AP939" s="16">
        <v>1.9390581717451501E-2</v>
      </c>
      <c r="AQ939" s="16">
        <v>4.8000000000000001E-2</v>
      </c>
      <c r="AR939" s="16">
        <v>0</v>
      </c>
      <c r="AS939" s="16"/>
      <c r="AT939" s="16">
        <v>1.5151515151515201E-2</v>
      </c>
      <c r="AU939" s="16">
        <v>9.6774193548387101E-3</v>
      </c>
      <c r="AV939" s="16">
        <v>0.11111111111111099</v>
      </c>
      <c r="AW939" s="16">
        <v>0.15</v>
      </c>
      <c r="AX939" s="16"/>
      <c r="AY939" s="16">
        <v>8.1081081081081099E-2</v>
      </c>
      <c r="AZ939" s="16">
        <v>2.1276595744680899E-2</v>
      </c>
      <c r="BA939" s="16"/>
      <c r="BB939" s="16">
        <v>8.5714285714285701E-2</v>
      </c>
      <c r="BC939" s="16">
        <v>4.7619047619047603E-2</v>
      </c>
      <c r="BD939" s="16">
        <v>6.2305295950155796E-3</v>
      </c>
      <c r="BE939" s="16">
        <v>5.9701492537313397E-2</v>
      </c>
      <c r="BF939" s="16"/>
      <c r="BG939" s="16">
        <v>1.6129032258064498E-2</v>
      </c>
      <c r="BH939" s="16">
        <v>0</v>
      </c>
      <c r="BI939" s="16">
        <v>4.72972972972973E-2</v>
      </c>
      <c r="BJ939" s="16">
        <v>0.13043478260869601</v>
      </c>
      <c r="BK939" s="16">
        <v>7.4074074074074098E-2</v>
      </c>
      <c r="BL939" s="16">
        <v>0</v>
      </c>
    </row>
    <row r="940" spans="2:64" x14ac:dyDescent="0.35">
      <c r="B940" t="s">
        <v>159</v>
      </c>
      <c r="C940" s="16">
        <v>0.10848126232741601</v>
      </c>
      <c r="D940" s="16">
        <v>7.1428571428571397E-2</v>
      </c>
      <c r="E940" s="16">
        <v>0.125</v>
      </c>
      <c r="F940" s="16">
        <v>5.31914893617021E-2</v>
      </c>
      <c r="G940" s="16">
        <v>0.128834355828221</v>
      </c>
      <c r="H940" s="16">
        <v>0.120253164556962</v>
      </c>
      <c r="I940" s="16"/>
      <c r="J940" s="16">
        <v>0.105263157894737</v>
      </c>
      <c r="K940" s="16">
        <v>0.113122171945701</v>
      </c>
      <c r="L940" s="16"/>
      <c r="M940" s="16">
        <v>8.5808580858085806E-2</v>
      </c>
      <c r="N940" s="16">
        <v>0.15</v>
      </c>
      <c r="O940" s="16">
        <v>0.18333333333333299</v>
      </c>
      <c r="P940" s="16">
        <v>7.4999999999999997E-2</v>
      </c>
      <c r="Q940" s="16"/>
      <c r="R940" s="16">
        <v>9.2369477911646597E-2</v>
      </c>
      <c r="S940" s="16">
        <v>0.13580246913580199</v>
      </c>
      <c r="T940" s="16">
        <v>0.12418300653594801</v>
      </c>
      <c r="U940" s="16">
        <v>8.3333333333333301E-2</v>
      </c>
      <c r="V940" s="16"/>
      <c r="W940" s="16">
        <v>0.121621621621622</v>
      </c>
      <c r="X940" s="16">
        <v>8.3333333333333301E-2</v>
      </c>
      <c r="Y940" s="16">
        <v>0.134615384615385</v>
      </c>
      <c r="Z940" s="16">
        <v>0.15217391304347799</v>
      </c>
      <c r="AA940" s="16">
        <v>5.4054054054054099E-2</v>
      </c>
      <c r="AB940" s="16">
        <v>8.1632653061224497E-2</v>
      </c>
      <c r="AC940" s="16">
        <v>4.08163265306122E-2</v>
      </c>
      <c r="AD940" s="16">
        <v>0.16666666666666699</v>
      </c>
      <c r="AE940" s="16">
        <v>5.7142857142857099E-2</v>
      </c>
      <c r="AF940" s="16">
        <v>0.25</v>
      </c>
      <c r="AG940" s="16">
        <v>0.15</v>
      </c>
      <c r="AH940" s="16">
        <v>0.33333333333333298</v>
      </c>
      <c r="AI940" s="16"/>
      <c r="AJ940" s="16">
        <v>0.134328358208955</v>
      </c>
      <c r="AK940" s="16">
        <v>0.17333333333333301</v>
      </c>
      <c r="AL940" s="16">
        <v>9.8265895953757204E-2</v>
      </c>
      <c r="AM940" s="16">
        <v>7.4468085106383003E-2</v>
      </c>
      <c r="AN940" s="16">
        <v>3.7037037037037E-2</v>
      </c>
      <c r="AO940" s="16"/>
      <c r="AP940" s="16">
        <v>0.11911357340720199</v>
      </c>
      <c r="AQ940" s="16">
        <v>9.6000000000000002E-2</v>
      </c>
      <c r="AR940" s="16">
        <v>0</v>
      </c>
      <c r="AS940" s="16"/>
      <c r="AT940" s="16">
        <v>9.8484848484848495E-2</v>
      </c>
      <c r="AU940" s="16">
        <v>0.109677419354839</v>
      </c>
      <c r="AV940" s="16">
        <v>4.4444444444444398E-2</v>
      </c>
      <c r="AW940" s="16">
        <v>0.3</v>
      </c>
      <c r="AX940" s="16"/>
      <c r="AY940" s="16">
        <v>0.108108108108108</v>
      </c>
      <c r="AZ940" s="16">
        <v>0.108510638297872</v>
      </c>
      <c r="BA940" s="16"/>
      <c r="BB940" s="16">
        <v>8.5714285714285701E-2</v>
      </c>
      <c r="BC940" s="16">
        <v>5.95238095238095E-2</v>
      </c>
      <c r="BD940" s="16">
        <v>0.10280373831775701</v>
      </c>
      <c r="BE940" s="16">
        <v>0.20895522388059701</v>
      </c>
      <c r="BF940" s="16"/>
      <c r="BG940" s="16">
        <v>4.8387096774193498E-2</v>
      </c>
      <c r="BH940" s="16">
        <v>8.6065573770491802E-2</v>
      </c>
      <c r="BI940" s="16">
        <v>0.14864864864864899</v>
      </c>
      <c r="BJ940" s="16">
        <v>4.3478260869565202E-2</v>
      </c>
      <c r="BK940" s="16">
        <v>0.25925925925925902</v>
      </c>
      <c r="BL940" s="16">
        <v>0.33333333333333298</v>
      </c>
    </row>
    <row r="941" spans="2:64" x14ac:dyDescent="0.35">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row>
    <row r="942" spans="2:64" x14ac:dyDescent="0.35">
      <c r="B942" s="5" t="s">
        <v>494</v>
      </c>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c r="AK942" s="16"/>
      <c r="AL942" s="16"/>
      <c r="AM942" s="16"/>
      <c r="AN942" s="16"/>
      <c r="AO942" s="16"/>
      <c r="AP942" s="16"/>
      <c r="AQ942" s="16"/>
      <c r="AR942" s="16"/>
      <c r="AS942" s="16"/>
      <c r="AT942" s="16"/>
      <c r="AU942" s="16"/>
      <c r="AV942" s="16"/>
      <c r="AW942" s="16"/>
      <c r="AX942" s="16"/>
      <c r="AY942" s="16"/>
      <c r="AZ942" s="16"/>
      <c r="BA942" s="16"/>
      <c r="BB942" s="16"/>
      <c r="BC942" s="16"/>
      <c r="BD942" s="16"/>
      <c r="BE942" s="16"/>
      <c r="BF942" s="16"/>
      <c r="BG942" s="16"/>
      <c r="BH942" s="16"/>
      <c r="BI942" s="16"/>
      <c r="BJ942" s="16"/>
      <c r="BK942" s="16"/>
      <c r="BL942" s="16"/>
    </row>
    <row r="943" spans="2:64" x14ac:dyDescent="0.35">
      <c r="B943" s="43" t="s">
        <v>638</v>
      </c>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c r="BI943" s="16"/>
      <c r="BJ943" s="16"/>
      <c r="BK943" s="16"/>
      <c r="BL943" s="16"/>
    </row>
    <row r="944" spans="2:64" x14ac:dyDescent="0.35">
      <c r="B944" t="s">
        <v>491</v>
      </c>
      <c r="C944" s="16">
        <v>0.279527559055118</v>
      </c>
      <c r="D944" s="16">
        <v>0.44827586206896602</v>
      </c>
      <c r="E944" s="16">
        <v>0.328125</v>
      </c>
      <c r="F944" s="16">
        <v>0.30851063829787201</v>
      </c>
      <c r="G944" s="16">
        <v>0.25766871165644201</v>
      </c>
      <c r="H944" s="16">
        <v>0.234177215189873</v>
      </c>
      <c r="I944" s="16"/>
      <c r="J944" s="16">
        <v>0.28321678321678301</v>
      </c>
      <c r="K944" s="16">
        <v>0.27149321266968302</v>
      </c>
      <c r="L944" s="16"/>
      <c r="M944" s="16">
        <v>0.29934210526315802</v>
      </c>
      <c r="N944" s="16">
        <v>0.24</v>
      </c>
      <c r="O944" s="16">
        <v>0.3</v>
      </c>
      <c r="P944" s="16">
        <v>0.2</v>
      </c>
      <c r="Q944" s="16"/>
      <c r="R944" s="16">
        <v>0.33600000000000002</v>
      </c>
      <c r="S944" s="16">
        <v>0.209876543209877</v>
      </c>
      <c r="T944" s="16">
        <v>0.23529411764705899</v>
      </c>
      <c r="U944" s="16">
        <v>0.20833333333333301</v>
      </c>
      <c r="V944" s="16"/>
      <c r="W944" s="16">
        <v>0.35135135135135098</v>
      </c>
      <c r="X944" s="16">
        <v>0.25773195876288701</v>
      </c>
      <c r="Y944" s="16">
        <v>0.28846153846153799</v>
      </c>
      <c r="Z944" s="16">
        <v>0.26086956521739102</v>
      </c>
      <c r="AA944" s="16">
        <v>0.32432432432432401</v>
      </c>
      <c r="AB944" s="16">
        <v>0.14285714285714299</v>
      </c>
      <c r="AC944" s="16">
        <v>0.36734693877551</v>
      </c>
      <c r="AD944" s="16">
        <v>0.16666666666666699</v>
      </c>
      <c r="AE944" s="16">
        <v>0.34285714285714303</v>
      </c>
      <c r="AF944" s="16">
        <v>0.17857142857142899</v>
      </c>
      <c r="AG944" s="16">
        <v>0.3</v>
      </c>
      <c r="AH944" s="16">
        <v>0.33333333333333298</v>
      </c>
      <c r="AI944" s="16"/>
      <c r="AJ944" s="16">
        <v>0.20895522388059701</v>
      </c>
      <c r="AK944" s="16">
        <v>0.18666666666666701</v>
      </c>
      <c r="AL944" s="16">
        <v>0.35057471264367801</v>
      </c>
      <c r="AM944" s="16">
        <v>0.29787234042553201</v>
      </c>
      <c r="AN944" s="16">
        <v>0.296296296296296</v>
      </c>
      <c r="AO944" s="16"/>
      <c r="AP944" s="16">
        <v>0.25138121546961301</v>
      </c>
      <c r="AQ944" s="16">
        <v>0.36</v>
      </c>
      <c r="AR944" s="16">
        <v>0.28571428571428598</v>
      </c>
      <c r="AS944" s="16"/>
      <c r="AT944" s="16">
        <v>0.310606060606061</v>
      </c>
      <c r="AU944" s="16">
        <v>0.25401929260450201</v>
      </c>
      <c r="AV944" s="16">
        <v>0.422222222222222</v>
      </c>
      <c r="AW944" s="16">
        <v>0.15</v>
      </c>
      <c r="AX944" s="16"/>
      <c r="AY944" s="16">
        <v>0.29729729729729698</v>
      </c>
      <c r="AZ944" s="16">
        <v>0.27813163481953301</v>
      </c>
      <c r="BA944" s="16"/>
      <c r="BB944" s="16">
        <v>0.38888888888888901</v>
      </c>
      <c r="BC944" s="16">
        <v>0.25</v>
      </c>
      <c r="BD944" s="16">
        <v>0.28660436137071599</v>
      </c>
      <c r="BE944" s="16">
        <v>0.22388059701492499</v>
      </c>
      <c r="BF944" s="16"/>
      <c r="BG944" s="16">
        <v>0.40322580645161299</v>
      </c>
      <c r="BH944" s="16">
        <v>0.34693877551020402</v>
      </c>
      <c r="BI944" s="16">
        <v>0.17567567567567599</v>
      </c>
      <c r="BJ944" s="16">
        <v>0.217391304347826</v>
      </c>
      <c r="BK944" s="16">
        <v>3.7037037037037E-2</v>
      </c>
      <c r="BL944" s="16">
        <v>0</v>
      </c>
    </row>
    <row r="945" spans="2:64" x14ac:dyDescent="0.35">
      <c r="B945" t="s">
        <v>492</v>
      </c>
      <c r="C945" s="16">
        <v>0.54921259842519699</v>
      </c>
      <c r="D945" s="16">
        <v>0.41379310344827602</v>
      </c>
      <c r="E945" s="16">
        <v>0.484375</v>
      </c>
      <c r="F945" s="16">
        <v>0.56382978723404298</v>
      </c>
      <c r="G945" s="16">
        <v>0.56441717791410995</v>
      </c>
      <c r="H945" s="16">
        <v>0.575949367088608</v>
      </c>
      <c r="I945" s="16"/>
      <c r="J945" s="16">
        <v>0.52797202797202802</v>
      </c>
      <c r="K945" s="16">
        <v>0.579185520361991</v>
      </c>
      <c r="L945" s="16"/>
      <c r="M945" s="16">
        <v>0.53618421052631604</v>
      </c>
      <c r="N945" s="16">
        <v>0.59</v>
      </c>
      <c r="O945" s="16">
        <v>0.5</v>
      </c>
      <c r="P945" s="16">
        <v>0.6</v>
      </c>
      <c r="Q945" s="16"/>
      <c r="R945" s="16">
        <v>0.50800000000000001</v>
      </c>
      <c r="S945" s="16">
        <v>0.56790123456790098</v>
      </c>
      <c r="T945" s="16">
        <v>0.59477124183006502</v>
      </c>
      <c r="U945" s="16">
        <v>0.625</v>
      </c>
      <c r="V945" s="16"/>
      <c r="W945" s="16">
        <v>0.5</v>
      </c>
      <c r="X945" s="16">
        <v>0.57731958762886604</v>
      </c>
      <c r="Y945" s="16">
        <v>0.51923076923076905</v>
      </c>
      <c r="Z945" s="16">
        <v>0.5</v>
      </c>
      <c r="AA945" s="16">
        <v>0.59459459459459496</v>
      </c>
      <c r="AB945" s="16">
        <v>0.59183673469387799</v>
      </c>
      <c r="AC945" s="16">
        <v>0.51020408163265296</v>
      </c>
      <c r="AD945" s="16">
        <v>0.66666666666666696</v>
      </c>
      <c r="AE945" s="16">
        <v>0.54285714285714304</v>
      </c>
      <c r="AF945" s="16">
        <v>0.57142857142857095</v>
      </c>
      <c r="AG945" s="16">
        <v>0.6</v>
      </c>
      <c r="AH945" s="16">
        <v>0.33333333333333298</v>
      </c>
      <c r="AI945" s="16"/>
      <c r="AJ945" s="16">
        <v>0.62686567164179097</v>
      </c>
      <c r="AK945" s="16">
        <v>0.57333333333333303</v>
      </c>
      <c r="AL945" s="16">
        <v>0.49425287356321801</v>
      </c>
      <c r="AM945" s="16">
        <v>0.54255319148936199</v>
      </c>
      <c r="AN945" s="16">
        <v>0.55555555555555602</v>
      </c>
      <c r="AO945" s="16"/>
      <c r="AP945" s="16">
        <v>0.56629834254143696</v>
      </c>
      <c r="AQ945" s="16">
        <v>0.48</v>
      </c>
      <c r="AR945" s="16">
        <v>0.66666666666666696</v>
      </c>
      <c r="AS945" s="16"/>
      <c r="AT945" s="16">
        <v>0.51515151515151503</v>
      </c>
      <c r="AU945" s="16">
        <v>0.58520900321543401</v>
      </c>
      <c r="AV945" s="16">
        <v>0.44444444444444398</v>
      </c>
      <c r="AW945" s="16">
        <v>0.45</v>
      </c>
      <c r="AX945" s="16"/>
      <c r="AY945" s="16">
        <v>0.54054054054054101</v>
      </c>
      <c r="AZ945" s="16">
        <v>0.54989384288747301</v>
      </c>
      <c r="BA945" s="16"/>
      <c r="BB945" s="16">
        <v>0.44444444444444398</v>
      </c>
      <c r="BC945" s="16">
        <v>0.64285714285714302</v>
      </c>
      <c r="BD945" s="16">
        <v>0.54517133956386299</v>
      </c>
      <c r="BE945" s="16">
        <v>0.50746268656716398</v>
      </c>
      <c r="BF945" s="16"/>
      <c r="BG945" s="16">
        <v>0.45161290322580599</v>
      </c>
      <c r="BH945" s="16">
        <v>0.51836734693877595</v>
      </c>
      <c r="BI945" s="16">
        <v>0.62837837837837796</v>
      </c>
      <c r="BJ945" s="16">
        <v>0.565217391304348</v>
      </c>
      <c r="BK945" s="16">
        <v>0.592592592592593</v>
      </c>
      <c r="BL945" s="16">
        <v>0.66666666666666696</v>
      </c>
    </row>
    <row r="946" spans="2:64" x14ac:dyDescent="0.35">
      <c r="B946" t="s">
        <v>493</v>
      </c>
      <c r="C946" s="16">
        <v>2.55905511811024E-2</v>
      </c>
      <c r="D946" s="16">
        <v>3.4482758620689703E-2</v>
      </c>
      <c r="E946" s="16">
        <v>4.6875E-2</v>
      </c>
      <c r="F946" s="16">
        <v>3.1914893617021302E-2</v>
      </c>
      <c r="G946" s="16">
        <v>1.84049079754601E-2</v>
      </c>
      <c r="H946" s="16">
        <v>1.8987341772151899E-2</v>
      </c>
      <c r="I946" s="16"/>
      <c r="J946" s="16">
        <v>3.4965034965035002E-2</v>
      </c>
      <c r="K946" s="16">
        <v>1.35746606334842E-2</v>
      </c>
      <c r="L946" s="16"/>
      <c r="M946" s="16">
        <v>2.30263157894737E-2</v>
      </c>
      <c r="N946" s="16">
        <v>0.03</v>
      </c>
      <c r="O946" s="16">
        <v>1.6666666666666701E-2</v>
      </c>
      <c r="P946" s="16">
        <v>0.05</v>
      </c>
      <c r="Q946" s="16"/>
      <c r="R946" s="16">
        <v>3.2000000000000001E-2</v>
      </c>
      <c r="S946" s="16">
        <v>4.9382716049382699E-2</v>
      </c>
      <c r="T946" s="16">
        <v>6.5359477124183E-3</v>
      </c>
      <c r="U946" s="16">
        <v>0</v>
      </c>
      <c r="V946" s="16"/>
      <c r="W946" s="16">
        <v>1.35135135135135E-2</v>
      </c>
      <c r="X946" s="16">
        <v>3.09278350515464E-2</v>
      </c>
      <c r="Y946" s="16">
        <v>3.8461538461538498E-2</v>
      </c>
      <c r="Z946" s="16">
        <v>2.1739130434782601E-2</v>
      </c>
      <c r="AA946" s="16">
        <v>2.7027027027027001E-2</v>
      </c>
      <c r="AB946" s="16">
        <v>6.1224489795918401E-2</v>
      </c>
      <c r="AC946" s="16">
        <v>2.04081632653061E-2</v>
      </c>
      <c r="AD946" s="16">
        <v>0</v>
      </c>
      <c r="AE946" s="16">
        <v>2.8571428571428598E-2</v>
      </c>
      <c r="AF946" s="16">
        <v>0</v>
      </c>
      <c r="AG946" s="16">
        <v>0</v>
      </c>
      <c r="AH946" s="16">
        <v>0</v>
      </c>
      <c r="AI946" s="16"/>
      <c r="AJ946" s="16">
        <v>1.49253731343284E-2</v>
      </c>
      <c r="AK946" s="16">
        <v>0.04</v>
      </c>
      <c r="AL946" s="16">
        <v>1.1494252873563199E-2</v>
      </c>
      <c r="AM946" s="16">
        <v>3.1914893617021302E-2</v>
      </c>
      <c r="AN946" s="16">
        <v>7.4074074074074098E-2</v>
      </c>
      <c r="AO946" s="16"/>
      <c r="AP946" s="16">
        <v>2.2099447513812199E-2</v>
      </c>
      <c r="AQ946" s="16">
        <v>0.04</v>
      </c>
      <c r="AR946" s="16">
        <v>0</v>
      </c>
      <c r="AS946" s="16"/>
      <c r="AT946" s="16">
        <v>1.5151515151515201E-2</v>
      </c>
      <c r="AU946" s="16">
        <v>1.9292604501607701E-2</v>
      </c>
      <c r="AV946" s="16">
        <v>6.6666666666666693E-2</v>
      </c>
      <c r="AW946" s="16">
        <v>0.1</v>
      </c>
      <c r="AX946" s="16"/>
      <c r="AY946" s="16">
        <v>5.4054054054054099E-2</v>
      </c>
      <c r="AZ946" s="16">
        <v>2.3354564755838601E-2</v>
      </c>
      <c r="BA946" s="16"/>
      <c r="BB946" s="16">
        <v>5.5555555555555601E-2</v>
      </c>
      <c r="BC946" s="16">
        <v>2.3809523809523801E-2</v>
      </c>
      <c r="BD946" s="16">
        <v>1.86915887850467E-2</v>
      </c>
      <c r="BE946" s="16">
        <v>4.47761194029851E-2</v>
      </c>
      <c r="BF946" s="16"/>
      <c r="BG946" s="16">
        <v>1.6129032258064498E-2</v>
      </c>
      <c r="BH946" s="16">
        <v>1.2244897959183701E-2</v>
      </c>
      <c r="BI946" s="16">
        <v>2.7027027027027001E-2</v>
      </c>
      <c r="BJ946" s="16">
        <v>4.3478260869565202E-2</v>
      </c>
      <c r="BK946" s="16">
        <v>0.148148148148148</v>
      </c>
      <c r="BL946" s="16">
        <v>0</v>
      </c>
    </row>
    <row r="947" spans="2:64" x14ac:dyDescent="0.35">
      <c r="B947" t="s">
        <v>159</v>
      </c>
      <c r="C947" s="16">
        <v>0.145669291338583</v>
      </c>
      <c r="D947" s="16">
        <v>0.10344827586206901</v>
      </c>
      <c r="E947" s="16">
        <v>0.140625</v>
      </c>
      <c r="F947" s="16">
        <v>9.5744680851063801E-2</v>
      </c>
      <c r="G947" s="16">
        <v>0.159509202453988</v>
      </c>
      <c r="H947" s="16">
        <v>0.170886075949367</v>
      </c>
      <c r="I947" s="16"/>
      <c r="J947" s="16">
        <v>0.15384615384615399</v>
      </c>
      <c r="K947" s="16">
        <v>0.13574660633484201</v>
      </c>
      <c r="L947" s="16"/>
      <c r="M947" s="16">
        <v>0.14144736842105299</v>
      </c>
      <c r="N947" s="16">
        <v>0.14000000000000001</v>
      </c>
      <c r="O947" s="16">
        <v>0.18333333333333299</v>
      </c>
      <c r="P947" s="16">
        <v>0.15</v>
      </c>
      <c r="Q947" s="16"/>
      <c r="R947" s="16">
        <v>0.124</v>
      </c>
      <c r="S947" s="16">
        <v>0.172839506172839</v>
      </c>
      <c r="T947" s="16">
        <v>0.16339869281045799</v>
      </c>
      <c r="U947" s="16">
        <v>0.16666666666666699</v>
      </c>
      <c r="V947" s="16"/>
      <c r="W947" s="16">
        <v>0.135135135135135</v>
      </c>
      <c r="X947" s="16">
        <v>0.134020618556701</v>
      </c>
      <c r="Y947" s="16">
        <v>0.15384615384615399</v>
      </c>
      <c r="Z947" s="16">
        <v>0.217391304347826</v>
      </c>
      <c r="AA947" s="16">
        <v>5.4054054054054099E-2</v>
      </c>
      <c r="AB947" s="16">
        <v>0.20408163265306101</v>
      </c>
      <c r="AC947" s="16">
        <v>0.102040816326531</v>
      </c>
      <c r="AD947" s="16">
        <v>0.16666666666666699</v>
      </c>
      <c r="AE947" s="16">
        <v>8.5714285714285701E-2</v>
      </c>
      <c r="AF947" s="16">
        <v>0.25</v>
      </c>
      <c r="AG947" s="16">
        <v>0.1</v>
      </c>
      <c r="AH947" s="16">
        <v>0.33333333333333298</v>
      </c>
      <c r="AI947" s="16"/>
      <c r="AJ947" s="16">
        <v>0.14925373134328401</v>
      </c>
      <c r="AK947" s="16">
        <v>0.2</v>
      </c>
      <c r="AL947" s="16">
        <v>0.14367816091954</v>
      </c>
      <c r="AM947" s="16">
        <v>0.12765957446808501</v>
      </c>
      <c r="AN947" s="16">
        <v>7.4074074074074098E-2</v>
      </c>
      <c r="AO947" s="16"/>
      <c r="AP947" s="16">
        <v>0.16022099447513799</v>
      </c>
      <c r="AQ947" s="16">
        <v>0.12</v>
      </c>
      <c r="AR947" s="16">
        <v>4.7619047619047603E-2</v>
      </c>
      <c r="AS947" s="16"/>
      <c r="AT947" s="16">
        <v>0.15909090909090901</v>
      </c>
      <c r="AU947" s="16">
        <v>0.14147909967845701</v>
      </c>
      <c r="AV947" s="16">
        <v>6.6666666666666693E-2</v>
      </c>
      <c r="AW947" s="16">
        <v>0.3</v>
      </c>
      <c r="AX947" s="16"/>
      <c r="AY947" s="16">
        <v>0.108108108108108</v>
      </c>
      <c r="AZ947" s="16">
        <v>0.14861995753715501</v>
      </c>
      <c r="BA947" s="16"/>
      <c r="BB947" s="16">
        <v>0.11111111111111099</v>
      </c>
      <c r="BC947" s="16">
        <v>8.3333333333333301E-2</v>
      </c>
      <c r="BD947" s="16">
        <v>0.14953271028037399</v>
      </c>
      <c r="BE947" s="16">
        <v>0.22388059701492499</v>
      </c>
      <c r="BF947" s="16"/>
      <c r="BG947" s="16">
        <v>0.12903225806451599</v>
      </c>
      <c r="BH947" s="16">
        <v>0.122448979591837</v>
      </c>
      <c r="BI947" s="16">
        <v>0.168918918918919</v>
      </c>
      <c r="BJ947" s="16">
        <v>0.173913043478261</v>
      </c>
      <c r="BK947" s="16">
        <v>0.22222222222222199</v>
      </c>
      <c r="BL947" s="16">
        <v>0.33333333333333298</v>
      </c>
    </row>
    <row r="948" spans="2:64" x14ac:dyDescent="0.35">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c r="BE948" s="16"/>
      <c r="BF948" s="16"/>
      <c r="BG948" s="16"/>
      <c r="BH948" s="16"/>
      <c r="BI948" s="16"/>
      <c r="BJ948" s="16"/>
      <c r="BK948" s="16"/>
      <c r="BL948" s="16"/>
    </row>
    <row r="949" spans="2:64" x14ac:dyDescent="0.35">
      <c r="B949" s="5" t="s">
        <v>502</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c r="AX949" s="16"/>
      <c r="AY949" s="16"/>
      <c r="AZ949" s="16"/>
      <c r="BA949" s="16"/>
      <c r="BB949" s="16"/>
      <c r="BC949" s="16"/>
      <c r="BD949" s="16"/>
      <c r="BE949" s="16"/>
      <c r="BF949" s="16"/>
      <c r="BG949" s="16"/>
      <c r="BH949" s="16"/>
      <c r="BI949" s="16"/>
      <c r="BJ949" s="16"/>
      <c r="BK949" s="16"/>
      <c r="BL949" s="16"/>
    </row>
    <row r="950" spans="2:64" x14ac:dyDescent="0.35">
      <c r="B950" s="23" t="s">
        <v>97</v>
      </c>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16"/>
      <c r="AI950" s="16"/>
      <c r="AJ950" s="16"/>
      <c r="AK950" s="16"/>
      <c r="AL950" s="16"/>
      <c r="AM950" s="16"/>
      <c r="AN950" s="16"/>
      <c r="AO950" s="16"/>
      <c r="AP950" s="16"/>
      <c r="AQ950" s="16"/>
      <c r="AR950" s="16"/>
      <c r="AS950" s="16"/>
      <c r="AT950" s="16"/>
      <c r="AU950" s="16"/>
      <c r="AV950" s="16"/>
      <c r="AW950" s="16"/>
      <c r="AX950" s="16"/>
      <c r="AY950" s="16"/>
      <c r="AZ950" s="16"/>
      <c r="BA950" s="16"/>
      <c r="BB950" s="16"/>
      <c r="BC950" s="16"/>
      <c r="BD950" s="16"/>
      <c r="BE950" s="16"/>
      <c r="BF950" s="16"/>
      <c r="BG950" s="16"/>
      <c r="BH950" s="16"/>
      <c r="BI950" s="16"/>
      <c r="BJ950" s="16"/>
      <c r="BK950" s="16"/>
      <c r="BL950" s="16"/>
    </row>
    <row r="951" spans="2:64" x14ac:dyDescent="0.35">
      <c r="B951" t="s">
        <v>466</v>
      </c>
      <c r="C951" s="16">
        <v>0.60236220472440904</v>
      </c>
      <c r="D951" s="16">
        <v>0.51724137931034497</v>
      </c>
      <c r="E951" s="16">
        <v>0.453125</v>
      </c>
      <c r="F951" s="16">
        <v>0.659574468085106</v>
      </c>
      <c r="G951" s="16">
        <v>0.65644171779141103</v>
      </c>
      <c r="H951" s="16">
        <v>0.588607594936709</v>
      </c>
      <c r="I951" s="16"/>
      <c r="J951" s="16">
        <v>0.62937062937062904</v>
      </c>
      <c r="K951" s="16">
        <v>0.565610859728507</v>
      </c>
      <c r="L951" s="16"/>
      <c r="M951" s="16">
        <v>0.63815789473684204</v>
      </c>
      <c r="N951" s="16">
        <v>0.54</v>
      </c>
      <c r="O951" s="16">
        <v>0.53333333333333299</v>
      </c>
      <c r="P951" s="16">
        <v>0.57499999999999996</v>
      </c>
      <c r="Q951" s="16"/>
      <c r="R951" s="16">
        <v>0.60799999999999998</v>
      </c>
      <c r="S951" s="16">
        <v>0.592592592592593</v>
      </c>
      <c r="T951" s="16">
        <v>0.61437908496731997</v>
      </c>
      <c r="U951" s="16">
        <v>0.5</v>
      </c>
      <c r="V951" s="16"/>
      <c r="W951" s="16">
        <v>0.52702702702702697</v>
      </c>
      <c r="X951" s="16">
        <v>0.64948453608247403</v>
      </c>
      <c r="Y951" s="16">
        <v>0.61538461538461497</v>
      </c>
      <c r="Z951" s="16">
        <v>0.71739130434782605</v>
      </c>
      <c r="AA951" s="16">
        <v>0.56756756756756799</v>
      </c>
      <c r="AB951" s="16">
        <v>0.469387755102041</v>
      </c>
      <c r="AC951" s="16">
        <v>0.63265306122449005</v>
      </c>
      <c r="AD951" s="16">
        <v>0.44444444444444398</v>
      </c>
      <c r="AE951" s="16">
        <v>0.54285714285714304</v>
      </c>
      <c r="AF951" s="16">
        <v>0.64285714285714302</v>
      </c>
      <c r="AG951" s="16">
        <v>0.8</v>
      </c>
      <c r="AH951" s="16">
        <v>1</v>
      </c>
      <c r="AI951" s="16"/>
      <c r="AJ951" s="16">
        <v>0.50746268656716398</v>
      </c>
      <c r="AK951" s="16">
        <v>0.57333333333333303</v>
      </c>
      <c r="AL951" s="16">
        <v>0.68390804597701105</v>
      </c>
      <c r="AM951" s="16">
        <v>0.54255319148936199</v>
      </c>
      <c r="AN951" s="16">
        <v>0.70370370370370405</v>
      </c>
      <c r="AO951" s="16"/>
      <c r="AP951" s="16">
        <v>0.57182320441988999</v>
      </c>
      <c r="AQ951" s="16">
        <v>0.66400000000000003</v>
      </c>
      <c r="AR951" s="16">
        <v>0.76190476190476197</v>
      </c>
      <c r="AS951" s="16"/>
      <c r="AT951" s="16">
        <v>0.63636363636363602</v>
      </c>
      <c r="AU951" s="16">
        <v>0.63344051446945304</v>
      </c>
      <c r="AV951" s="16">
        <v>0.37777777777777799</v>
      </c>
      <c r="AW951" s="16">
        <v>0.4</v>
      </c>
      <c r="AX951" s="16"/>
      <c r="AY951" s="16">
        <v>0.54054054054054101</v>
      </c>
      <c r="AZ951" s="16">
        <v>0.60721868365180498</v>
      </c>
      <c r="BA951" s="16"/>
      <c r="BB951" s="16">
        <v>0.61111111111111105</v>
      </c>
      <c r="BC951" s="16">
        <v>0.58333333333333304</v>
      </c>
      <c r="BD951" s="16">
        <v>0.64174454828660399</v>
      </c>
      <c r="BE951" s="16">
        <v>0.43283582089552203</v>
      </c>
      <c r="BF951" s="16"/>
      <c r="BG951" s="16">
        <v>0.72580645161290303</v>
      </c>
      <c r="BH951" s="16">
        <v>0.67755102040816295</v>
      </c>
      <c r="BI951" s="16">
        <v>0.49324324324324298</v>
      </c>
      <c r="BJ951" s="16">
        <v>0.30434782608695699</v>
      </c>
      <c r="BK951" s="16">
        <v>0.51851851851851805</v>
      </c>
      <c r="BL951" s="16">
        <v>0.33333333333333298</v>
      </c>
    </row>
    <row r="952" spans="2:64" x14ac:dyDescent="0.35">
      <c r="B952" t="s">
        <v>495</v>
      </c>
      <c r="C952" s="16">
        <v>0.57283464566929099</v>
      </c>
      <c r="D952" s="16">
        <v>0.37931034482758602</v>
      </c>
      <c r="E952" s="16">
        <v>0.453125</v>
      </c>
      <c r="F952" s="16">
        <v>0.55319148936170204</v>
      </c>
      <c r="G952" s="16">
        <v>0.60122699386503098</v>
      </c>
      <c r="H952" s="16">
        <v>0.639240506329114</v>
      </c>
      <c r="I952" s="16"/>
      <c r="J952" s="16">
        <v>0.56643356643356602</v>
      </c>
      <c r="K952" s="16">
        <v>0.579185520361991</v>
      </c>
      <c r="L952" s="16"/>
      <c r="M952" s="16">
        <v>0.60526315789473695</v>
      </c>
      <c r="N952" s="16">
        <v>0.52</v>
      </c>
      <c r="O952" s="16">
        <v>0.51666666666666705</v>
      </c>
      <c r="P952" s="16">
        <v>0.52500000000000002</v>
      </c>
      <c r="Q952" s="16"/>
      <c r="R952" s="16">
        <v>0.504</v>
      </c>
      <c r="S952" s="16">
        <v>0.55555555555555602</v>
      </c>
      <c r="T952" s="16">
        <v>0.66666666666666696</v>
      </c>
      <c r="U952" s="16">
        <v>0.75</v>
      </c>
      <c r="V952" s="16"/>
      <c r="W952" s="16">
        <v>0.48648648648648701</v>
      </c>
      <c r="X952" s="16">
        <v>0.63917525773195905</v>
      </c>
      <c r="Y952" s="16">
        <v>0.69230769230769196</v>
      </c>
      <c r="Z952" s="16">
        <v>0.60869565217391297</v>
      </c>
      <c r="AA952" s="16">
        <v>0.54054054054054101</v>
      </c>
      <c r="AB952" s="16">
        <v>0.51020408163265296</v>
      </c>
      <c r="AC952" s="16">
        <v>0.51020408163265296</v>
      </c>
      <c r="AD952" s="16">
        <v>0.44444444444444398</v>
      </c>
      <c r="AE952" s="16">
        <v>0.6</v>
      </c>
      <c r="AF952" s="16">
        <v>0.5</v>
      </c>
      <c r="AG952" s="16">
        <v>0.65</v>
      </c>
      <c r="AH952" s="16">
        <v>1</v>
      </c>
      <c r="AI952" s="16"/>
      <c r="AJ952" s="16">
        <v>0.56716417910447803</v>
      </c>
      <c r="AK952" s="16">
        <v>0.42666666666666703</v>
      </c>
      <c r="AL952" s="16">
        <v>0.63218390804597702</v>
      </c>
      <c r="AM952" s="16">
        <v>0.52127659574468099</v>
      </c>
      <c r="AN952" s="16">
        <v>0.62962962962962998</v>
      </c>
      <c r="AO952" s="16"/>
      <c r="AP952" s="16">
        <v>0.574585635359116</v>
      </c>
      <c r="AQ952" s="16">
        <v>0.54400000000000004</v>
      </c>
      <c r="AR952" s="16">
        <v>0.71428571428571397</v>
      </c>
      <c r="AS952" s="16"/>
      <c r="AT952" s="16">
        <v>0.57575757575757602</v>
      </c>
      <c r="AU952" s="16">
        <v>0.60128617363344095</v>
      </c>
      <c r="AV952" s="16">
        <v>0.48888888888888898</v>
      </c>
      <c r="AW952" s="16">
        <v>0.3</v>
      </c>
      <c r="AX952" s="16"/>
      <c r="AY952" s="16">
        <v>0.45945945945945899</v>
      </c>
      <c r="AZ952" s="16">
        <v>0.581740976645435</v>
      </c>
      <c r="BA952" s="16"/>
      <c r="BB952" s="16">
        <v>0.47222222222222199</v>
      </c>
      <c r="BC952" s="16">
        <v>0.55952380952380998</v>
      </c>
      <c r="BD952" s="16">
        <v>0.60747663551401898</v>
      </c>
      <c r="BE952" s="16">
        <v>0.47761194029850701</v>
      </c>
      <c r="BF952" s="16"/>
      <c r="BG952" s="16">
        <v>0.69354838709677402</v>
      </c>
      <c r="BH952" s="16">
        <v>0.60408163265306103</v>
      </c>
      <c r="BI952" s="16">
        <v>0.55405405405405395</v>
      </c>
      <c r="BJ952" s="16">
        <v>0.34782608695652201</v>
      </c>
      <c r="BK952" s="16">
        <v>0.37037037037037002</v>
      </c>
      <c r="BL952" s="16">
        <v>0</v>
      </c>
    </row>
    <row r="953" spans="2:64" x14ac:dyDescent="0.35">
      <c r="B953" t="s">
        <v>496</v>
      </c>
      <c r="C953" s="16">
        <v>0.440944881889764</v>
      </c>
      <c r="D953" s="16">
        <v>0.31034482758620702</v>
      </c>
      <c r="E953" s="16">
        <v>0.421875</v>
      </c>
      <c r="F953" s="16">
        <v>0.53191489361702105</v>
      </c>
      <c r="G953" s="16">
        <v>0.44785276073619601</v>
      </c>
      <c r="H953" s="16">
        <v>0.411392405063291</v>
      </c>
      <c r="I953" s="16"/>
      <c r="J953" s="16">
        <v>0.41608391608391598</v>
      </c>
      <c r="K953" s="16">
        <v>0.47511312217194601</v>
      </c>
      <c r="L953" s="16"/>
      <c r="M953" s="16">
        <v>0.44407894736842102</v>
      </c>
      <c r="N953" s="16">
        <v>0.43</v>
      </c>
      <c r="O953" s="16">
        <v>0.483333333333333</v>
      </c>
      <c r="P953" s="16">
        <v>0.4</v>
      </c>
      <c r="Q953" s="16"/>
      <c r="R953" s="16">
        <v>0.44400000000000001</v>
      </c>
      <c r="S953" s="16">
        <v>0.50617283950617298</v>
      </c>
      <c r="T953" s="16">
        <v>0.41176470588235298</v>
      </c>
      <c r="U953" s="16">
        <v>0.375</v>
      </c>
      <c r="V953" s="16"/>
      <c r="W953" s="16">
        <v>0.391891891891892</v>
      </c>
      <c r="X953" s="16">
        <v>0.43298969072165</v>
      </c>
      <c r="Y953" s="16">
        <v>0.40384615384615402</v>
      </c>
      <c r="Z953" s="16">
        <v>0.39130434782608697</v>
      </c>
      <c r="AA953" s="16">
        <v>0.35135135135135098</v>
      </c>
      <c r="AB953" s="16">
        <v>0.530612244897959</v>
      </c>
      <c r="AC953" s="16">
        <v>0.48979591836734698</v>
      </c>
      <c r="AD953" s="16">
        <v>0.38888888888888901</v>
      </c>
      <c r="AE953" s="16">
        <v>0.48571428571428599</v>
      </c>
      <c r="AF953" s="16">
        <v>0.46428571428571402</v>
      </c>
      <c r="AG953" s="16">
        <v>0.65</v>
      </c>
      <c r="AH953" s="16">
        <v>0.33333333333333298</v>
      </c>
      <c r="AI953" s="16"/>
      <c r="AJ953" s="16">
        <v>0.462686567164179</v>
      </c>
      <c r="AK953" s="16">
        <v>0.37333333333333302</v>
      </c>
      <c r="AL953" s="16">
        <v>0.48275862068965503</v>
      </c>
      <c r="AM953" s="16">
        <v>0.38297872340425498</v>
      </c>
      <c r="AN953" s="16">
        <v>0.44444444444444398</v>
      </c>
      <c r="AO953" s="16"/>
      <c r="AP953" s="16">
        <v>0.450276243093923</v>
      </c>
      <c r="AQ953" s="16">
        <v>0.40799999999999997</v>
      </c>
      <c r="AR953" s="16">
        <v>0.476190476190476</v>
      </c>
      <c r="AS953" s="16"/>
      <c r="AT953" s="16">
        <v>0.46212121212121199</v>
      </c>
      <c r="AU953" s="16">
        <v>0.45016077170418001</v>
      </c>
      <c r="AV953" s="16">
        <v>0.4</v>
      </c>
      <c r="AW953" s="16">
        <v>0.25</v>
      </c>
      <c r="AX953" s="16"/>
      <c r="AY953" s="16">
        <v>0.29729729729729698</v>
      </c>
      <c r="AZ953" s="16">
        <v>0.452229299363057</v>
      </c>
      <c r="BA953" s="16"/>
      <c r="BB953" s="16">
        <v>0.5</v>
      </c>
      <c r="BC953" s="16">
        <v>0.40476190476190499</v>
      </c>
      <c r="BD953" s="16">
        <v>0.451713395638629</v>
      </c>
      <c r="BE953" s="16">
        <v>0.402985074626866</v>
      </c>
      <c r="BF953" s="16"/>
      <c r="BG953" s="16">
        <v>0.41935483870967699</v>
      </c>
      <c r="BH953" s="16">
        <v>0.522448979591837</v>
      </c>
      <c r="BI953" s="16">
        <v>0.39864864864864902</v>
      </c>
      <c r="BJ953" s="16">
        <v>0.217391304347826</v>
      </c>
      <c r="BK953" s="16">
        <v>0.22222222222222199</v>
      </c>
      <c r="BL953" s="16">
        <v>0</v>
      </c>
    </row>
    <row r="954" spans="2:64" x14ac:dyDescent="0.35">
      <c r="B954" t="s">
        <v>468</v>
      </c>
      <c r="C954" s="16">
        <v>0.41338582677165397</v>
      </c>
      <c r="D954" s="16">
        <v>0.41379310344827602</v>
      </c>
      <c r="E954" s="16">
        <v>0.34375</v>
      </c>
      <c r="F954" s="16">
        <v>0.43617021276595702</v>
      </c>
      <c r="G954" s="16">
        <v>0.39877300613496902</v>
      </c>
      <c r="H954" s="16">
        <v>0.443037974683544</v>
      </c>
      <c r="I954" s="16"/>
      <c r="J954" s="16">
        <v>0.41958041958042003</v>
      </c>
      <c r="K954" s="16">
        <v>0.40271493212669701</v>
      </c>
      <c r="L954" s="16"/>
      <c r="M954" s="16">
        <v>0.40131578947368401</v>
      </c>
      <c r="N954" s="16">
        <v>0.41</v>
      </c>
      <c r="O954" s="16">
        <v>0.43333333333333302</v>
      </c>
      <c r="P954" s="16">
        <v>0.5</v>
      </c>
      <c r="Q954" s="16"/>
      <c r="R954" s="16">
        <v>0.38400000000000001</v>
      </c>
      <c r="S954" s="16">
        <v>0.469135802469136</v>
      </c>
      <c r="T954" s="16">
        <v>0.43137254901960798</v>
      </c>
      <c r="U954" s="16">
        <v>0.41666666666666702</v>
      </c>
      <c r="V954" s="16"/>
      <c r="W954" s="16">
        <v>0.36486486486486502</v>
      </c>
      <c r="X954" s="16">
        <v>0.37113402061855699</v>
      </c>
      <c r="Y954" s="16">
        <v>0.480769230769231</v>
      </c>
      <c r="Z954" s="16">
        <v>0.45652173913043498</v>
      </c>
      <c r="AA954" s="16">
        <v>0.37837837837837801</v>
      </c>
      <c r="AB954" s="16">
        <v>0.469387755102041</v>
      </c>
      <c r="AC954" s="16">
        <v>0.28571428571428598</v>
      </c>
      <c r="AD954" s="16">
        <v>0.44444444444444398</v>
      </c>
      <c r="AE954" s="16">
        <v>0.42857142857142899</v>
      </c>
      <c r="AF954" s="16">
        <v>0.53571428571428603</v>
      </c>
      <c r="AG954" s="16">
        <v>0.45</v>
      </c>
      <c r="AH954" s="16">
        <v>1</v>
      </c>
      <c r="AI954" s="16"/>
      <c r="AJ954" s="16">
        <v>0.462686567164179</v>
      </c>
      <c r="AK954" s="16">
        <v>0.34666666666666701</v>
      </c>
      <c r="AL954" s="16">
        <v>0.40229885057471299</v>
      </c>
      <c r="AM954" s="16">
        <v>0.39361702127659598</v>
      </c>
      <c r="AN954" s="16">
        <v>0.48148148148148101</v>
      </c>
      <c r="AO954" s="16"/>
      <c r="AP954" s="16">
        <v>0.42817679558011101</v>
      </c>
      <c r="AQ954" s="16">
        <v>0.33600000000000002</v>
      </c>
      <c r="AR954" s="16">
        <v>0.61904761904761896</v>
      </c>
      <c r="AS954" s="16"/>
      <c r="AT954" s="16">
        <v>0.40909090909090901</v>
      </c>
      <c r="AU954" s="16">
        <v>0.41800643086816702</v>
      </c>
      <c r="AV954" s="16">
        <v>0.44444444444444398</v>
      </c>
      <c r="AW954" s="16">
        <v>0.3</v>
      </c>
      <c r="AX954" s="16"/>
      <c r="AY954" s="16">
        <v>0.45945945945945899</v>
      </c>
      <c r="AZ954" s="16">
        <v>0.40976645435244202</v>
      </c>
      <c r="BA954" s="16"/>
      <c r="BB954" s="16">
        <v>0.52777777777777801</v>
      </c>
      <c r="BC954" s="16">
        <v>0.38095238095238099</v>
      </c>
      <c r="BD954" s="16">
        <v>0.420560747663551</v>
      </c>
      <c r="BE954" s="16">
        <v>0.35820895522388102</v>
      </c>
      <c r="BF954" s="16"/>
      <c r="BG954" s="16">
        <v>0.467741935483871</v>
      </c>
      <c r="BH954" s="16">
        <v>0.46530612244898001</v>
      </c>
      <c r="BI954" s="16">
        <v>0.36486486486486502</v>
      </c>
      <c r="BJ954" s="16">
        <v>0.26086956521739102</v>
      </c>
      <c r="BK954" s="16">
        <v>0.25925925925925902</v>
      </c>
      <c r="BL954" s="16">
        <v>0</v>
      </c>
    </row>
    <row r="955" spans="2:64" x14ac:dyDescent="0.35">
      <c r="B955" t="s">
        <v>497</v>
      </c>
      <c r="C955" s="16">
        <v>0.39566929133858297</v>
      </c>
      <c r="D955" s="16">
        <v>0.27586206896551702</v>
      </c>
      <c r="E955" s="16">
        <v>0.359375</v>
      </c>
      <c r="F955" s="16">
        <v>0.43617021276595702</v>
      </c>
      <c r="G955" s="16">
        <v>0.38650306748466301</v>
      </c>
      <c r="H955" s="16">
        <v>0.417721518987342</v>
      </c>
      <c r="I955" s="16"/>
      <c r="J955" s="16">
        <v>0.40209790209790203</v>
      </c>
      <c r="K955" s="16">
        <v>0.38914027149321301</v>
      </c>
      <c r="L955" s="16"/>
      <c r="M955" s="16">
        <v>0.43421052631578899</v>
      </c>
      <c r="N955" s="16">
        <v>0.33</v>
      </c>
      <c r="O955" s="16">
        <v>0.33333333333333298</v>
      </c>
      <c r="P955" s="16">
        <v>0.32500000000000001</v>
      </c>
      <c r="Q955" s="16"/>
      <c r="R955" s="16">
        <v>0.38800000000000001</v>
      </c>
      <c r="S955" s="16">
        <v>0.34567901234567899</v>
      </c>
      <c r="T955" s="16">
        <v>0.43137254901960798</v>
      </c>
      <c r="U955" s="16">
        <v>0.41666666666666702</v>
      </c>
      <c r="V955" s="16"/>
      <c r="W955" s="16">
        <v>0.36486486486486502</v>
      </c>
      <c r="X955" s="16">
        <v>0.38144329896907198</v>
      </c>
      <c r="Y955" s="16">
        <v>0.40384615384615402</v>
      </c>
      <c r="Z955" s="16">
        <v>0.434782608695652</v>
      </c>
      <c r="AA955" s="16">
        <v>0.43243243243243201</v>
      </c>
      <c r="AB955" s="16">
        <v>0.36734693877551</v>
      </c>
      <c r="AC955" s="16">
        <v>0.44897959183673503</v>
      </c>
      <c r="AD955" s="16">
        <v>0.33333333333333298</v>
      </c>
      <c r="AE955" s="16">
        <v>0.42857142857142899</v>
      </c>
      <c r="AF955" s="16">
        <v>0.32142857142857101</v>
      </c>
      <c r="AG955" s="16">
        <v>0.35</v>
      </c>
      <c r="AH955" s="16">
        <v>1</v>
      </c>
      <c r="AI955" s="16"/>
      <c r="AJ955" s="16">
        <v>0.238805970149254</v>
      </c>
      <c r="AK955" s="16">
        <v>0.32</v>
      </c>
      <c r="AL955" s="16">
        <v>0.47126436781609199</v>
      </c>
      <c r="AM955" s="16">
        <v>0.44680851063829802</v>
      </c>
      <c r="AN955" s="16">
        <v>0.44444444444444398</v>
      </c>
      <c r="AO955" s="16"/>
      <c r="AP955" s="16">
        <v>0.37845303867403302</v>
      </c>
      <c r="AQ955" s="16">
        <v>0.40799999999999997</v>
      </c>
      <c r="AR955" s="16">
        <v>0.61904761904761896</v>
      </c>
      <c r="AS955" s="16"/>
      <c r="AT955" s="16">
        <v>0.36363636363636398</v>
      </c>
      <c r="AU955" s="16">
        <v>0.42765273311897101</v>
      </c>
      <c r="AV955" s="16">
        <v>0.37777777777777799</v>
      </c>
      <c r="AW955" s="16">
        <v>0.15</v>
      </c>
      <c r="AX955" s="16"/>
      <c r="AY955" s="16">
        <v>0.32432432432432401</v>
      </c>
      <c r="AZ955" s="16">
        <v>0.40127388535031799</v>
      </c>
      <c r="BA955" s="16"/>
      <c r="BB955" s="16">
        <v>0.36111111111111099</v>
      </c>
      <c r="BC955" s="16">
        <v>0.46428571428571402</v>
      </c>
      <c r="BD955" s="16">
        <v>0.39563862928348897</v>
      </c>
      <c r="BE955" s="16">
        <v>0.328358208955224</v>
      </c>
      <c r="BF955" s="16"/>
      <c r="BG955" s="16">
        <v>0.54838709677419395</v>
      </c>
      <c r="BH955" s="16">
        <v>0.45306122448979602</v>
      </c>
      <c r="BI955" s="16">
        <v>0.31081081081081102</v>
      </c>
      <c r="BJ955" s="16">
        <v>0.34782608695652201</v>
      </c>
      <c r="BK955" s="16">
        <v>7.4074074074074098E-2</v>
      </c>
      <c r="BL955" s="16">
        <v>0</v>
      </c>
    </row>
    <row r="956" spans="2:64" x14ac:dyDescent="0.35">
      <c r="B956" t="s">
        <v>498</v>
      </c>
      <c r="C956" s="16">
        <v>0.36220472440944901</v>
      </c>
      <c r="D956" s="16">
        <v>0.31034482758620702</v>
      </c>
      <c r="E956" s="16">
        <v>0.359375</v>
      </c>
      <c r="F956" s="16">
        <v>0.37234042553191499</v>
      </c>
      <c r="G956" s="16">
        <v>0.36809815950920199</v>
      </c>
      <c r="H956" s="16">
        <v>0.360759493670886</v>
      </c>
      <c r="I956" s="16"/>
      <c r="J956" s="16">
        <v>0.37062937062937101</v>
      </c>
      <c r="K956" s="16">
        <v>0.35294117647058798</v>
      </c>
      <c r="L956" s="16"/>
      <c r="M956" s="16">
        <v>0.38815789473684198</v>
      </c>
      <c r="N956" s="16">
        <v>0.34</v>
      </c>
      <c r="O956" s="16">
        <v>0.4</v>
      </c>
      <c r="P956" s="16">
        <v>0.2</v>
      </c>
      <c r="Q956" s="16"/>
      <c r="R956" s="16">
        <v>0.376</v>
      </c>
      <c r="S956" s="16">
        <v>0.39506172839506198</v>
      </c>
      <c r="T956" s="16">
        <v>0.33986928104575198</v>
      </c>
      <c r="U956" s="16">
        <v>0.25</v>
      </c>
      <c r="V956" s="16"/>
      <c r="W956" s="16">
        <v>0.41891891891891903</v>
      </c>
      <c r="X956" s="16">
        <v>0.34020618556700999</v>
      </c>
      <c r="Y956" s="16">
        <v>0.36538461538461497</v>
      </c>
      <c r="Z956" s="16">
        <v>0.32608695652173902</v>
      </c>
      <c r="AA956" s="16">
        <v>0.37837837837837801</v>
      </c>
      <c r="AB956" s="16">
        <v>0.32653061224489799</v>
      </c>
      <c r="AC956" s="16">
        <v>0.34693877551020402</v>
      </c>
      <c r="AD956" s="16">
        <v>0.38888888888888901</v>
      </c>
      <c r="AE956" s="16">
        <v>0.4</v>
      </c>
      <c r="AF956" s="16">
        <v>0.214285714285714</v>
      </c>
      <c r="AG956" s="16">
        <v>0.45</v>
      </c>
      <c r="AH956" s="16">
        <v>1</v>
      </c>
      <c r="AI956" s="16"/>
      <c r="AJ956" s="16">
        <v>0.19402985074626899</v>
      </c>
      <c r="AK956" s="16">
        <v>0.25333333333333302</v>
      </c>
      <c r="AL956" s="16">
        <v>0.46551724137931</v>
      </c>
      <c r="AM956" s="16">
        <v>0.36170212765957399</v>
      </c>
      <c r="AN956" s="16">
        <v>0.407407407407407</v>
      </c>
      <c r="AO956" s="16"/>
      <c r="AP956" s="16">
        <v>0.33425414364640899</v>
      </c>
      <c r="AQ956" s="16">
        <v>0.39200000000000002</v>
      </c>
      <c r="AR956" s="16">
        <v>0.66666666666666696</v>
      </c>
      <c r="AS956" s="16"/>
      <c r="AT956" s="16">
        <v>0.38636363636363602</v>
      </c>
      <c r="AU956" s="16">
        <v>0.38263665594855301</v>
      </c>
      <c r="AV956" s="16">
        <v>0.266666666666667</v>
      </c>
      <c r="AW956" s="16">
        <v>0.1</v>
      </c>
      <c r="AX956" s="16"/>
      <c r="AY956" s="16">
        <v>0.21621621621621601</v>
      </c>
      <c r="AZ956" s="16">
        <v>0.37367303609341801</v>
      </c>
      <c r="BA956" s="16"/>
      <c r="BB956" s="16">
        <v>0.47222222222222199</v>
      </c>
      <c r="BC956" s="16">
        <v>0.36904761904761901</v>
      </c>
      <c r="BD956" s="16">
        <v>0.37383177570093501</v>
      </c>
      <c r="BE956" s="16">
        <v>0.238805970149254</v>
      </c>
      <c r="BF956" s="16"/>
      <c r="BG956" s="16">
        <v>0.5</v>
      </c>
      <c r="BH956" s="16">
        <v>0.43673469387755098</v>
      </c>
      <c r="BI956" s="16">
        <v>0.25675675675675702</v>
      </c>
      <c r="BJ956" s="16">
        <v>0.173913043478261</v>
      </c>
      <c r="BK956" s="16">
        <v>0.11111111111111099</v>
      </c>
      <c r="BL956" s="16">
        <v>0.33333333333333298</v>
      </c>
    </row>
    <row r="957" spans="2:64" x14ac:dyDescent="0.35">
      <c r="B957" t="s">
        <v>499</v>
      </c>
      <c r="C957" s="16">
        <v>0.196850393700787</v>
      </c>
      <c r="D957" s="16">
        <v>0.20689655172413801</v>
      </c>
      <c r="E957" s="16">
        <v>0.203125</v>
      </c>
      <c r="F957" s="16">
        <v>0.24468085106383</v>
      </c>
      <c r="G957" s="16">
        <v>0.220858895705521</v>
      </c>
      <c r="H957" s="16">
        <v>0.139240506329114</v>
      </c>
      <c r="I957" s="16"/>
      <c r="J957" s="16">
        <v>0.18181818181818199</v>
      </c>
      <c r="K957" s="16">
        <v>0.217194570135747</v>
      </c>
      <c r="L957" s="16"/>
      <c r="M957" s="16">
        <v>0.19078947368421101</v>
      </c>
      <c r="N957" s="16">
        <v>0.17</v>
      </c>
      <c r="O957" s="16">
        <v>0.28333333333333299</v>
      </c>
      <c r="P957" s="16">
        <v>0.2</v>
      </c>
      <c r="Q957" s="16"/>
      <c r="R957" s="16">
        <v>0.22</v>
      </c>
      <c r="S957" s="16">
        <v>0.209876543209877</v>
      </c>
      <c r="T957" s="16">
        <v>0.15686274509803899</v>
      </c>
      <c r="U957" s="16">
        <v>0.16666666666666699</v>
      </c>
      <c r="V957" s="16"/>
      <c r="W957" s="16">
        <v>0.22972972972972999</v>
      </c>
      <c r="X957" s="16">
        <v>0.17525773195876301</v>
      </c>
      <c r="Y957" s="16">
        <v>0.17307692307692299</v>
      </c>
      <c r="Z957" s="16">
        <v>0.19565217391304299</v>
      </c>
      <c r="AA957" s="16">
        <v>0.21621621621621601</v>
      </c>
      <c r="AB957" s="16">
        <v>0.122448979591837</v>
      </c>
      <c r="AC957" s="16">
        <v>0.122448979591837</v>
      </c>
      <c r="AD957" s="16">
        <v>0.22222222222222199</v>
      </c>
      <c r="AE957" s="16">
        <v>0.25714285714285701</v>
      </c>
      <c r="AF957" s="16">
        <v>0.25</v>
      </c>
      <c r="AG957" s="16">
        <v>0.3</v>
      </c>
      <c r="AH957" s="16">
        <v>0.66666666666666696</v>
      </c>
      <c r="AI957" s="16"/>
      <c r="AJ957" s="16">
        <v>0.17910447761194001</v>
      </c>
      <c r="AK957" s="16">
        <v>0.17333333333333301</v>
      </c>
      <c r="AL957" s="16">
        <v>0.24137931034482801</v>
      </c>
      <c r="AM957" s="16">
        <v>0.159574468085106</v>
      </c>
      <c r="AN957" s="16">
        <v>0.18518518518518501</v>
      </c>
      <c r="AO957" s="16"/>
      <c r="AP957" s="16">
        <v>0.19060773480663001</v>
      </c>
      <c r="AQ957" s="16">
        <v>0.216</v>
      </c>
      <c r="AR957" s="16">
        <v>0.19047619047618999</v>
      </c>
      <c r="AS957" s="16"/>
      <c r="AT957" s="16">
        <v>0.234848484848485</v>
      </c>
      <c r="AU957" s="16">
        <v>0.196141479099678</v>
      </c>
      <c r="AV957" s="16">
        <v>0.133333333333333</v>
      </c>
      <c r="AW957" s="16">
        <v>0.1</v>
      </c>
      <c r="AX957" s="16"/>
      <c r="AY957" s="16">
        <v>0.135135135135135</v>
      </c>
      <c r="AZ957" s="16">
        <v>0.201698513800425</v>
      </c>
      <c r="BA957" s="16"/>
      <c r="BB957" s="16">
        <v>0.13888888888888901</v>
      </c>
      <c r="BC957" s="16">
        <v>0.19047619047618999</v>
      </c>
      <c r="BD957" s="16">
        <v>0.208722741433022</v>
      </c>
      <c r="BE957" s="16">
        <v>0.17910447761194001</v>
      </c>
      <c r="BF957" s="16"/>
      <c r="BG957" s="16">
        <v>0.25806451612903197</v>
      </c>
      <c r="BH957" s="16">
        <v>0.24489795918367299</v>
      </c>
      <c r="BI957" s="16">
        <v>0.141891891891892</v>
      </c>
      <c r="BJ957" s="16">
        <v>4.3478260869565202E-2</v>
      </c>
      <c r="BK957" s="16">
        <v>7.4074074074074098E-2</v>
      </c>
      <c r="BL957" s="16">
        <v>0</v>
      </c>
    </row>
    <row r="958" spans="2:64" x14ac:dyDescent="0.35">
      <c r="B958" t="s">
        <v>500</v>
      </c>
      <c r="C958" s="16">
        <v>0.16535433070866101</v>
      </c>
      <c r="D958" s="16">
        <v>0.17241379310344801</v>
      </c>
      <c r="E958" s="16">
        <v>0.21875</v>
      </c>
      <c r="F958" s="16">
        <v>0.20212765957446799</v>
      </c>
      <c r="G958" s="16">
        <v>0.159509202453988</v>
      </c>
      <c r="H958" s="16">
        <v>0.126582278481013</v>
      </c>
      <c r="I958" s="16"/>
      <c r="J958" s="16">
        <v>0.13986013986014001</v>
      </c>
      <c r="K958" s="16">
        <v>0.19909502262443399</v>
      </c>
      <c r="L958" s="16"/>
      <c r="M958" s="16">
        <v>0.15131578947368399</v>
      </c>
      <c r="N958" s="16">
        <v>0.2</v>
      </c>
      <c r="O958" s="16">
        <v>0.21666666666666701</v>
      </c>
      <c r="P958" s="16">
        <v>0.1</v>
      </c>
      <c r="Q958" s="16"/>
      <c r="R958" s="16">
        <v>0.18</v>
      </c>
      <c r="S958" s="16">
        <v>0.148148148148148</v>
      </c>
      <c r="T958" s="16">
        <v>0.15032679738562099</v>
      </c>
      <c r="U958" s="16">
        <v>0.16666666666666699</v>
      </c>
      <c r="V958" s="16"/>
      <c r="W958" s="16">
        <v>0.20270270270270299</v>
      </c>
      <c r="X958" s="16">
        <v>0.123711340206186</v>
      </c>
      <c r="Y958" s="16">
        <v>0.15384615384615399</v>
      </c>
      <c r="Z958" s="16">
        <v>0.108695652173913</v>
      </c>
      <c r="AA958" s="16">
        <v>0.18918918918918901</v>
      </c>
      <c r="AB958" s="16">
        <v>0.183673469387755</v>
      </c>
      <c r="AC958" s="16">
        <v>8.1632653061224497E-2</v>
      </c>
      <c r="AD958" s="16">
        <v>0.16666666666666699</v>
      </c>
      <c r="AE958" s="16">
        <v>0.22857142857142901</v>
      </c>
      <c r="AF958" s="16">
        <v>0.214285714285714</v>
      </c>
      <c r="AG958" s="16">
        <v>0.2</v>
      </c>
      <c r="AH958" s="16">
        <v>1</v>
      </c>
      <c r="AI958" s="16"/>
      <c r="AJ958" s="16">
        <v>0.119402985074627</v>
      </c>
      <c r="AK958" s="16">
        <v>0.17333333333333301</v>
      </c>
      <c r="AL958" s="16">
        <v>0.21839080459770099</v>
      </c>
      <c r="AM958" s="16">
        <v>0.159574468085106</v>
      </c>
      <c r="AN958" s="16">
        <v>7.4074074074074098E-2</v>
      </c>
      <c r="AO958" s="16"/>
      <c r="AP958" s="16">
        <v>0.168508287292818</v>
      </c>
      <c r="AQ958" s="16">
        <v>0.16</v>
      </c>
      <c r="AR958" s="16">
        <v>0.14285714285714299</v>
      </c>
      <c r="AS958" s="16"/>
      <c r="AT958" s="16">
        <v>0.18181818181818199</v>
      </c>
      <c r="AU958" s="16">
        <v>0.16398713826366601</v>
      </c>
      <c r="AV958" s="16">
        <v>0.2</v>
      </c>
      <c r="AW958" s="16">
        <v>0</v>
      </c>
      <c r="AX958" s="16"/>
      <c r="AY958" s="16">
        <v>0.162162162162162</v>
      </c>
      <c r="AZ958" s="16">
        <v>0.16560509554140099</v>
      </c>
      <c r="BA958" s="16"/>
      <c r="BB958" s="16">
        <v>0.16666666666666699</v>
      </c>
      <c r="BC958" s="16">
        <v>0.226190476190476</v>
      </c>
      <c r="BD958" s="16">
        <v>0.17133956386292801</v>
      </c>
      <c r="BE958" s="16">
        <v>5.9701492537313397E-2</v>
      </c>
      <c r="BF958" s="16"/>
      <c r="BG958" s="16">
        <v>0.241935483870968</v>
      </c>
      <c r="BH958" s="16">
        <v>0.2</v>
      </c>
      <c r="BI958" s="16">
        <v>0.114864864864865</v>
      </c>
      <c r="BJ958" s="16">
        <v>4.3478260869565202E-2</v>
      </c>
      <c r="BK958" s="16">
        <v>7.4074074074074098E-2</v>
      </c>
      <c r="BL958" s="16">
        <v>0</v>
      </c>
    </row>
    <row r="959" spans="2:64" x14ac:dyDescent="0.35">
      <c r="B959" t="s">
        <v>501</v>
      </c>
      <c r="C959" s="16">
        <v>0.108267716535433</v>
      </c>
      <c r="D959" s="16">
        <v>0.13793103448275901</v>
      </c>
      <c r="E959" s="16">
        <v>0.15625</v>
      </c>
      <c r="F959" s="16">
        <v>0.10638297872340401</v>
      </c>
      <c r="G959" s="16">
        <v>0.104294478527607</v>
      </c>
      <c r="H959" s="16">
        <v>8.8607594936708903E-2</v>
      </c>
      <c r="I959" s="16"/>
      <c r="J959" s="16">
        <v>8.0419580419580403E-2</v>
      </c>
      <c r="K959" s="16">
        <v>0.144796380090498</v>
      </c>
      <c r="L959" s="16"/>
      <c r="M959" s="16">
        <v>0.105263157894737</v>
      </c>
      <c r="N959" s="16">
        <v>0.08</v>
      </c>
      <c r="O959" s="16">
        <v>0.16666666666666699</v>
      </c>
      <c r="P959" s="16">
        <v>0.125</v>
      </c>
      <c r="Q959" s="16"/>
      <c r="R959" s="16">
        <v>0.12</v>
      </c>
      <c r="S959" s="16">
        <v>9.8765432098765399E-2</v>
      </c>
      <c r="T959" s="16">
        <v>0.10457516339869299</v>
      </c>
      <c r="U959" s="16">
        <v>4.1666666666666699E-2</v>
      </c>
      <c r="V959" s="16"/>
      <c r="W959" s="16">
        <v>0.14864864864864899</v>
      </c>
      <c r="X959" s="16">
        <v>8.2474226804123696E-2</v>
      </c>
      <c r="Y959" s="16">
        <v>7.69230769230769E-2</v>
      </c>
      <c r="Z959" s="16">
        <v>8.6956521739130405E-2</v>
      </c>
      <c r="AA959" s="16">
        <v>0.135135135135135</v>
      </c>
      <c r="AB959" s="16">
        <v>8.1632653061224497E-2</v>
      </c>
      <c r="AC959" s="16">
        <v>0.14285714285714299</v>
      </c>
      <c r="AD959" s="16">
        <v>0.11111111111111099</v>
      </c>
      <c r="AE959" s="16">
        <v>8.5714285714285701E-2</v>
      </c>
      <c r="AF959" s="16">
        <v>0.14285714285714299</v>
      </c>
      <c r="AG959" s="16">
        <v>0.1</v>
      </c>
      <c r="AH959" s="16">
        <v>0.33333333333333298</v>
      </c>
      <c r="AI959" s="16"/>
      <c r="AJ959" s="16">
        <v>5.9701492537313397E-2</v>
      </c>
      <c r="AK959" s="16">
        <v>0.08</v>
      </c>
      <c r="AL959" s="16">
        <v>0.13218390804597699</v>
      </c>
      <c r="AM959" s="16">
        <v>8.5106382978723402E-2</v>
      </c>
      <c r="AN959" s="16">
        <v>0.18518518518518501</v>
      </c>
      <c r="AO959" s="16"/>
      <c r="AP959" s="16">
        <v>0.10497237569060799</v>
      </c>
      <c r="AQ959" s="16">
        <v>0.12</v>
      </c>
      <c r="AR959" s="16">
        <v>9.5238095238095205E-2</v>
      </c>
      <c r="AS959" s="16"/>
      <c r="AT959" s="16">
        <v>0.13636363636363599</v>
      </c>
      <c r="AU959" s="16">
        <v>9.6463022508038607E-2</v>
      </c>
      <c r="AV959" s="16">
        <v>0.133333333333333</v>
      </c>
      <c r="AW959" s="16">
        <v>0.05</v>
      </c>
      <c r="AX959" s="16"/>
      <c r="AY959" s="16">
        <v>0.18918918918918901</v>
      </c>
      <c r="AZ959" s="16">
        <v>0.101910828025478</v>
      </c>
      <c r="BA959" s="16"/>
      <c r="BB959" s="16">
        <v>0.11111111111111099</v>
      </c>
      <c r="BC959" s="16">
        <v>0.119047619047619</v>
      </c>
      <c r="BD959" s="16">
        <v>0.11526479750778799</v>
      </c>
      <c r="BE959" s="16">
        <v>5.9701492537313397E-2</v>
      </c>
      <c r="BF959" s="16"/>
      <c r="BG959" s="16">
        <v>0.14516129032258099</v>
      </c>
      <c r="BH959" s="16">
        <v>0.14285714285714299</v>
      </c>
      <c r="BI959" s="16">
        <v>6.08108108108108E-2</v>
      </c>
      <c r="BJ959" s="16">
        <v>4.3478260869565202E-2</v>
      </c>
      <c r="BK959" s="16">
        <v>3.7037037037037E-2</v>
      </c>
      <c r="BL959" s="16">
        <v>0</v>
      </c>
    </row>
    <row r="960" spans="2:64" x14ac:dyDescent="0.35">
      <c r="B960" t="s">
        <v>159</v>
      </c>
      <c r="C960" s="16">
        <v>9.8425196850393706E-2</v>
      </c>
      <c r="D960" s="16">
        <v>3.4482758620689703E-2</v>
      </c>
      <c r="E960" s="16">
        <v>0.140625</v>
      </c>
      <c r="F960" s="16">
        <v>8.5106382978723402E-2</v>
      </c>
      <c r="G960" s="16">
        <v>7.9754601226993904E-2</v>
      </c>
      <c r="H960" s="16">
        <v>0.120253164556962</v>
      </c>
      <c r="I960" s="16"/>
      <c r="J960" s="16">
        <v>8.3916083916083906E-2</v>
      </c>
      <c r="K960" s="16">
        <v>0.11764705882352899</v>
      </c>
      <c r="L960" s="16"/>
      <c r="M960" s="16">
        <v>6.5789473684210495E-2</v>
      </c>
      <c r="N960" s="16">
        <v>0.16</v>
      </c>
      <c r="O960" s="16">
        <v>0.18333333333333299</v>
      </c>
      <c r="P960" s="16">
        <v>7.4999999999999997E-2</v>
      </c>
      <c r="Q960" s="16"/>
      <c r="R960" s="16">
        <v>0.108</v>
      </c>
      <c r="S960" s="16">
        <v>0.11111111111111099</v>
      </c>
      <c r="T960" s="16">
        <v>8.4967320261437898E-2</v>
      </c>
      <c r="U960" s="16">
        <v>4.1666666666666699E-2</v>
      </c>
      <c r="V960" s="16"/>
      <c r="W960" s="16">
        <v>0.14864864864864899</v>
      </c>
      <c r="X960" s="16">
        <v>8.2474226804123696E-2</v>
      </c>
      <c r="Y960" s="16">
        <v>7.69230769230769E-2</v>
      </c>
      <c r="Z960" s="16">
        <v>8.6956521739130405E-2</v>
      </c>
      <c r="AA960" s="16">
        <v>8.1081081081081099E-2</v>
      </c>
      <c r="AB960" s="16">
        <v>0.122448979591837</v>
      </c>
      <c r="AC960" s="16">
        <v>8.1632653061224497E-2</v>
      </c>
      <c r="AD960" s="16">
        <v>5.5555555555555601E-2</v>
      </c>
      <c r="AE960" s="16">
        <v>0.114285714285714</v>
      </c>
      <c r="AF960" s="16">
        <v>0.17857142857142899</v>
      </c>
      <c r="AG960" s="16">
        <v>0</v>
      </c>
      <c r="AH960" s="16">
        <v>0</v>
      </c>
      <c r="AI960" s="16"/>
      <c r="AJ960" s="16">
        <v>0.14925373134328401</v>
      </c>
      <c r="AK960" s="16">
        <v>0.2</v>
      </c>
      <c r="AL960" s="16">
        <v>4.5977011494252901E-2</v>
      </c>
      <c r="AM960" s="16">
        <v>0.10638297872340401</v>
      </c>
      <c r="AN960" s="16">
        <v>3.7037037037037E-2</v>
      </c>
      <c r="AO960" s="16"/>
      <c r="AP960" s="16">
        <v>9.11602209944751E-2</v>
      </c>
      <c r="AQ960" s="16">
        <v>0.12</v>
      </c>
      <c r="AR960" s="16">
        <v>9.5238095238095205E-2</v>
      </c>
      <c r="AS960" s="16"/>
      <c r="AT960" s="16">
        <v>9.8484848484848495E-2</v>
      </c>
      <c r="AU960" s="16">
        <v>7.7170418006430902E-2</v>
      </c>
      <c r="AV960" s="16">
        <v>0.133333333333333</v>
      </c>
      <c r="AW960" s="16">
        <v>0.35</v>
      </c>
      <c r="AX960" s="16"/>
      <c r="AY960" s="16">
        <v>0.135135135135135</v>
      </c>
      <c r="AZ960" s="16">
        <v>9.5541401273885398E-2</v>
      </c>
      <c r="BA960" s="16"/>
      <c r="BB960" s="16">
        <v>2.7777777777777801E-2</v>
      </c>
      <c r="BC960" s="16">
        <v>7.1428571428571397E-2</v>
      </c>
      <c r="BD960" s="16">
        <v>9.6573208722741402E-2</v>
      </c>
      <c r="BE960" s="16">
        <v>0.17910447761194001</v>
      </c>
      <c r="BF960" s="16"/>
      <c r="BG960" s="16">
        <v>6.4516129032258104E-2</v>
      </c>
      <c r="BH960" s="16">
        <v>6.1224489795918401E-2</v>
      </c>
      <c r="BI960" s="16">
        <v>0.141891891891892</v>
      </c>
      <c r="BJ960" s="16">
        <v>0.13043478260869601</v>
      </c>
      <c r="BK960" s="16">
        <v>0.18518518518518501</v>
      </c>
      <c r="BL960" s="16">
        <v>0.66666666666666696</v>
      </c>
    </row>
    <row r="961" spans="2:64" x14ac:dyDescent="0.35">
      <c r="B961" t="s">
        <v>184</v>
      </c>
      <c r="C961" s="16">
        <v>5.9055118110236202E-3</v>
      </c>
      <c r="D961" s="16">
        <v>0</v>
      </c>
      <c r="E961" s="16">
        <v>1.5625E-2</v>
      </c>
      <c r="F961" s="16">
        <v>0</v>
      </c>
      <c r="G961" s="16">
        <v>6.13496932515337E-3</v>
      </c>
      <c r="H961" s="16">
        <v>6.3291139240506302E-3</v>
      </c>
      <c r="I961" s="16"/>
      <c r="J961" s="16">
        <v>1.04895104895105E-2</v>
      </c>
      <c r="K961" s="16">
        <v>0</v>
      </c>
      <c r="L961" s="16"/>
      <c r="M961" s="16">
        <v>6.5789473684210497E-3</v>
      </c>
      <c r="N961" s="16">
        <v>0</v>
      </c>
      <c r="O961" s="16">
        <v>0</v>
      </c>
      <c r="P961" s="16">
        <v>2.5000000000000001E-2</v>
      </c>
      <c r="Q961" s="16"/>
      <c r="R961" s="16">
        <v>8.0000000000000002E-3</v>
      </c>
      <c r="S961" s="16">
        <v>0</v>
      </c>
      <c r="T961" s="16">
        <v>6.5359477124183E-3</v>
      </c>
      <c r="U961" s="16">
        <v>0</v>
      </c>
      <c r="V961" s="16"/>
      <c r="W961" s="16">
        <v>0</v>
      </c>
      <c r="X961" s="16">
        <v>1.03092783505155E-2</v>
      </c>
      <c r="Y961" s="16">
        <v>1.9230769230769201E-2</v>
      </c>
      <c r="Z961" s="16">
        <v>0</v>
      </c>
      <c r="AA961" s="16">
        <v>2.7027027027027001E-2</v>
      </c>
      <c r="AB961" s="16">
        <v>0</v>
      </c>
      <c r="AC961" s="16">
        <v>0</v>
      </c>
      <c r="AD961" s="16">
        <v>0</v>
      </c>
      <c r="AE961" s="16">
        <v>0</v>
      </c>
      <c r="AF961" s="16">
        <v>0</v>
      </c>
      <c r="AG961" s="16">
        <v>0</v>
      </c>
      <c r="AH961" s="16">
        <v>0</v>
      </c>
      <c r="AI961" s="16"/>
      <c r="AJ961" s="16">
        <v>0</v>
      </c>
      <c r="AK961" s="16">
        <v>0</v>
      </c>
      <c r="AL961" s="16">
        <v>5.74712643678161E-3</v>
      </c>
      <c r="AM961" s="16">
        <v>2.1276595744680899E-2</v>
      </c>
      <c r="AN961" s="16">
        <v>0</v>
      </c>
      <c r="AO961" s="16"/>
      <c r="AP961" s="16">
        <v>2.7624309392265201E-3</v>
      </c>
      <c r="AQ961" s="16">
        <v>1.6E-2</v>
      </c>
      <c r="AR961" s="16">
        <v>0</v>
      </c>
      <c r="AS961" s="16"/>
      <c r="AT961" s="16">
        <v>0</v>
      </c>
      <c r="AU961" s="16">
        <v>6.4308681672025697E-3</v>
      </c>
      <c r="AV961" s="16">
        <v>2.2222222222222199E-2</v>
      </c>
      <c r="AW961" s="16">
        <v>0</v>
      </c>
      <c r="AX961" s="16"/>
      <c r="AY961" s="16">
        <v>0</v>
      </c>
      <c r="AZ961" s="16">
        <v>6.3694267515923596E-3</v>
      </c>
      <c r="BA961" s="16"/>
      <c r="BB961" s="16">
        <v>2.7777777777777801E-2</v>
      </c>
      <c r="BC961" s="16">
        <v>0</v>
      </c>
      <c r="BD961" s="16">
        <v>6.2305295950155796E-3</v>
      </c>
      <c r="BE961" s="16">
        <v>0</v>
      </c>
      <c r="BF961" s="16"/>
      <c r="BG961" s="16">
        <v>0</v>
      </c>
      <c r="BH961" s="16">
        <v>0</v>
      </c>
      <c r="BI961" s="16">
        <v>0</v>
      </c>
      <c r="BJ961" s="16">
        <v>4.3478260869565202E-2</v>
      </c>
      <c r="BK961" s="16">
        <v>7.4074074074074098E-2</v>
      </c>
      <c r="BL961" s="16">
        <v>0</v>
      </c>
    </row>
    <row r="962" spans="2:64" x14ac:dyDescent="0.35">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c r="AG962" s="16"/>
      <c r="AH962" s="16"/>
      <c r="AI962" s="16"/>
      <c r="AJ962" s="16"/>
      <c r="AK962" s="16"/>
      <c r="AL962" s="16"/>
      <c r="AM962" s="16"/>
      <c r="AN962" s="16"/>
      <c r="AO962" s="16"/>
      <c r="AP962" s="16"/>
      <c r="AQ962" s="16"/>
      <c r="AR962" s="16"/>
      <c r="AS962" s="16"/>
      <c r="AT962" s="16"/>
      <c r="AU962" s="16"/>
      <c r="AV962" s="16"/>
      <c r="AW962" s="16"/>
      <c r="AX962" s="16"/>
      <c r="AY962" s="16"/>
      <c r="AZ962" s="16"/>
      <c r="BA962" s="16"/>
      <c r="BB962" s="16"/>
      <c r="BC962" s="16"/>
      <c r="BD962" s="16"/>
      <c r="BE962" s="16"/>
      <c r="BF962" s="16"/>
      <c r="BG962" s="16"/>
      <c r="BH962" s="16"/>
      <c r="BI962" s="16"/>
      <c r="BJ962" s="16"/>
      <c r="BK962" s="16"/>
      <c r="BL962" s="16"/>
    </row>
    <row r="963" spans="2:64" x14ac:dyDescent="0.35">
      <c r="B963" s="5" t="s">
        <v>510</v>
      </c>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16"/>
      <c r="AI963" s="16"/>
      <c r="AJ963" s="16"/>
      <c r="AK963" s="16"/>
      <c r="AL963" s="16"/>
      <c r="AM963" s="16"/>
      <c r="AN963" s="16"/>
      <c r="AO963" s="16"/>
      <c r="AP963" s="16"/>
      <c r="AQ963" s="16"/>
      <c r="AR963" s="16"/>
      <c r="AS963" s="16"/>
      <c r="AT963" s="16"/>
      <c r="AU963" s="16"/>
      <c r="AV963" s="16"/>
      <c r="AW963" s="16"/>
      <c r="AX963" s="16"/>
      <c r="AY963" s="16"/>
      <c r="AZ963" s="16"/>
      <c r="BA963" s="16"/>
      <c r="BB963" s="16"/>
      <c r="BC963" s="16"/>
      <c r="BD963" s="16"/>
      <c r="BE963" s="16"/>
      <c r="BF963" s="16"/>
      <c r="BG963" s="16"/>
      <c r="BH963" s="16"/>
      <c r="BI963" s="16"/>
      <c r="BJ963" s="16"/>
      <c r="BK963" s="16"/>
      <c r="BL963" s="16"/>
    </row>
    <row r="964" spans="2:64" x14ac:dyDescent="0.35">
      <c r="B964" s="23" t="s">
        <v>97</v>
      </c>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row>
    <row r="965" spans="2:64" x14ac:dyDescent="0.35">
      <c r="B965" t="s">
        <v>503</v>
      </c>
      <c r="C965" s="16">
        <v>0.31496062992126</v>
      </c>
      <c r="D965" s="16">
        <v>0.31034482758620702</v>
      </c>
      <c r="E965" s="16">
        <v>0.1875</v>
      </c>
      <c r="F965" s="16">
        <v>0.29787234042553201</v>
      </c>
      <c r="G965" s="16">
        <v>0.34969325153374198</v>
      </c>
      <c r="H965" s="16">
        <v>0.341772151898734</v>
      </c>
      <c r="I965" s="16"/>
      <c r="J965" s="16">
        <v>0.28321678321678301</v>
      </c>
      <c r="K965" s="16">
        <v>0.35746606334841602</v>
      </c>
      <c r="L965" s="16"/>
      <c r="M965" s="16">
        <v>0.3125</v>
      </c>
      <c r="N965" s="16">
        <v>0.26</v>
      </c>
      <c r="O965" s="16">
        <v>0.35</v>
      </c>
      <c r="P965" s="16">
        <v>0.4</v>
      </c>
      <c r="Q965" s="16"/>
      <c r="R965" s="16">
        <v>0.28000000000000003</v>
      </c>
      <c r="S965" s="16">
        <v>0.24691358024691401</v>
      </c>
      <c r="T965" s="16">
        <v>0.40522875816993498</v>
      </c>
      <c r="U965" s="16">
        <v>0.33333333333333298</v>
      </c>
      <c r="V965" s="16"/>
      <c r="W965" s="16">
        <v>0.31081081081081102</v>
      </c>
      <c r="X965" s="16">
        <v>0.36082474226804101</v>
      </c>
      <c r="Y965" s="16">
        <v>0.42307692307692302</v>
      </c>
      <c r="Z965" s="16">
        <v>0.34782608695652201</v>
      </c>
      <c r="AA965" s="16">
        <v>0.108108108108108</v>
      </c>
      <c r="AB965" s="16">
        <v>0.24489795918367299</v>
      </c>
      <c r="AC965" s="16">
        <v>0.30612244897959201</v>
      </c>
      <c r="AD965" s="16">
        <v>0.16666666666666699</v>
      </c>
      <c r="AE965" s="16">
        <v>0.314285714285714</v>
      </c>
      <c r="AF965" s="16">
        <v>0.35714285714285698</v>
      </c>
      <c r="AG965" s="16">
        <v>0.35</v>
      </c>
      <c r="AH965" s="16">
        <v>0.66666666666666696</v>
      </c>
      <c r="AI965" s="16"/>
      <c r="AJ965" s="16">
        <v>0.37313432835820898</v>
      </c>
      <c r="AK965" s="16">
        <v>0.30666666666666698</v>
      </c>
      <c r="AL965" s="16">
        <v>0.31609195402298901</v>
      </c>
      <c r="AM965" s="16">
        <v>0.29787234042553201</v>
      </c>
      <c r="AN965" s="16">
        <v>0.296296296296296</v>
      </c>
      <c r="AO965" s="16"/>
      <c r="AP965" s="16">
        <v>0.325966850828729</v>
      </c>
      <c r="AQ965" s="16">
        <v>0.30399999999999999</v>
      </c>
      <c r="AR965" s="16">
        <v>0.19047619047618999</v>
      </c>
      <c r="AS965" s="16"/>
      <c r="AT965" s="16">
        <v>0.25757575757575801</v>
      </c>
      <c r="AU965" s="16">
        <v>0.36977491961414799</v>
      </c>
      <c r="AV965" s="16">
        <v>0.133333333333333</v>
      </c>
      <c r="AW965" s="16">
        <v>0.25</v>
      </c>
      <c r="AX965" s="16"/>
      <c r="AY965" s="16">
        <v>0.21621621621621601</v>
      </c>
      <c r="AZ965" s="16">
        <v>0.322717622080679</v>
      </c>
      <c r="BA965" s="16"/>
      <c r="BB965" s="16">
        <v>0.36111111111111099</v>
      </c>
      <c r="BC965" s="16">
        <v>0.33333333333333298</v>
      </c>
      <c r="BD965" s="16">
        <v>0.31152647975077902</v>
      </c>
      <c r="BE965" s="16">
        <v>0.28358208955223901</v>
      </c>
      <c r="BF965" s="16"/>
      <c r="BG965" s="16">
        <v>0.38709677419354799</v>
      </c>
      <c r="BH965" s="16">
        <v>0.314285714285714</v>
      </c>
      <c r="BI965" s="16">
        <v>0.29054054054054101</v>
      </c>
      <c r="BJ965" s="16">
        <v>0.39130434782608697</v>
      </c>
      <c r="BK965" s="16">
        <v>0.25925925925925902</v>
      </c>
      <c r="BL965" s="16">
        <v>0</v>
      </c>
    </row>
    <row r="966" spans="2:64" x14ac:dyDescent="0.35">
      <c r="B966" t="s">
        <v>504</v>
      </c>
      <c r="C966" s="16">
        <v>3.5433070866141697E-2</v>
      </c>
      <c r="D966" s="16">
        <v>0</v>
      </c>
      <c r="E966" s="16">
        <v>7.8125E-2</v>
      </c>
      <c r="F966" s="16">
        <v>5.31914893617021E-2</v>
      </c>
      <c r="G966" s="16">
        <v>3.0674846625766899E-2</v>
      </c>
      <c r="H966" s="16">
        <v>1.8987341772151899E-2</v>
      </c>
      <c r="I966" s="16"/>
      <c r="J966" s="16">
        <v>3.4965034965035002E-2</v>
      </c>
      <c r="K966" s="16">
        <v>3.6199095022624403E-2</v>
      </c>
      <c r="L966" s="16"/>
      <c r="M966" s="16">
        <v>3.6184210526315798E-2</v>
      </c>
      <c r="N966" s="16">
        <v>0.04</v>
      </c>
      <c r="O966" s="16">
        <v>3.3333333333333298E-2</v>
      </c>
      <c r="P966" s="16">
        <v>2.5000000000000001E-2</v>
      </c>
      <c r="Q966" s="16"/>
      <c r="R966" s="16">
        <v>4.8000000000000001E-2</v>
      </c>
      <c r="S966" s="16">
        <v>3.7037037037037E-2</v>
      </c>
      <c r="T966" s="16">
        <v>1.30718954248366E-2</v>
      </c>
      <c r="U966" s="16">
        <v>4.1666666666666699E-2</v>
      </c>
      <c r="V966" s="16"/>
      <c r="W966" s="16">
        <v>1.35135135135135E-2</v>
      </c>
      <c r="X966" s="16">
        <v>3.09278350515464E-2</v>
      </c>
      <c r="Y966" s="16">
        <v>5.7692307692307702E-2</v>
      </c>
      <c r="Z966" s="16">
        <v>4.3478260869565202E-2</v>
      </c>
      <c r="AA966" s="16">
        <v>5.4054054054054099E-2</v>
      </c>
      <c r="AB966" s="16">
        <v>6.1224489795918401E-2</v>
      </c>
      <c r="AC966" s="16">
        <v>4.08163265306122E-2</v>
      </c>
      <c r="AD966" s="16">
        <v>5.5555555555555601E-2</v>
      </c>
      <c r="AE966" s="16">
        <v>2.8571428571428598E-2</v>
      </c>
      <c r="AF966" s="16">
        <v>0</v>
      </c>
      <c r="AG966" s="16">
        <v>0</v>
      </c>
      <c r="AH966" s="16">
        <v>0</v>
      </c>
      <c r="AI966" s="16"/>
      <c r="AJ966" s="16">
        <v>0</v>
      </c>
      <c r="AK966" s="16">
        <v>0.04</v>
      </c>
      <c r="AL966" s="16">
        <v>4.0229885057471299E-2</v>
      </c>
      <c r="AM966" s="16">
        <v>5.31914893617021E-2</v>
      </c>
      <c r="AN966" s="16">
        <v>7.4074074074074098E-2</v>
      </c>
      <c r="AO966" s="16"/>
      <c r="AP966" s="16">
        <v>3.5911602209944701E-2</v>
      </c>
      <c r="AQ966" s="16">
        <v>0.04</v>
      </c>
      <c r="AR966" s="16">
        <v>0</v>
      </c>
      <c r="AS966" s="16"/>
      <c r="AT966" s="16">
        <v>2.27272727272727E-2</v>
      </c>
      <c r="AU966" s="16">
        <v>2.57234726688103E-2</v>
      </c>
      <c r="AV966" s="16">
        <v>0.155555555555556</v>
      </c>
      <c r="AW966" s="16">
        <v>0</v>
      </c>
      <c r="AX966" s="16"/>
      <c r="AY966" s="16">
        <v>0</v>
      </c>
      <c r="AZ966" s="16">
        <v>3.8216560509554097E-2</v>
      </c>
      <c r="BA966" s="16"/>
      <c r="BB966" s="16">
        <v>5.5555555555555601E-2</v>
      </c>
      <c r="BC966" s="16">
        <v>7.1428571428571397E-2</v>
      </c>
      <c r="BD966" s="16">
        <v>1.86915887850467E-2</v>
      </c>
      <c r="BE966" s="16">
        <v>5.9701492537313397E-2</v>
      </c>
      <c r="BF966" s="16"/>
      <c r="BG966" s="16">
        <v>0</v>
      </c>
      <c r="BH966" s="16">
        <v>2.4489795918367301E-2</v>
      </c>
      <c r="BI966" s="16">
        <v>6.08108108108108E-2</v>
      </c>
      <c r="BJ966" s="16">
        <v>0</v>
      </c>
      <c r="BK966" s="16">
        <v>0.11111111111111099</v>
      </c>
      <c r="BL966" s="16">
        <v>0</v>
      </c>
    </row>
    <row r="967" spans="2:64" x14ac:dyDescent="0.35">
      <c r="B967" t="s">
        <v>505</v>
      </c>
      <c r="C967" s="16">
        <v>9.8425196850393706E-2</v>
      </c>
      <c r="D967" s="16">
        <v>0.31034482758620702</v>
      </c>
      <c r="E967" s="16">
        <v>0.140625</v>
      </c>
      <c r="F967" s="16">
        <v>7.4468085106383003E-2</v>
      </c>
      <c r="G967" s="16">
        <v>8.5889570552147201E-2</v>
      </c>
      <c r="H967" s="16">
        <v>6.9620253164557E-2</v>
      </c>
      <c r="I967" s="16"/>
      <c r="J967" s="16">
        <v>9.0909090909090898E-2</v>
      </c>
      <c r="K967" s="16">
        <v>0.108597285067873</v>
      </c>
      <c r="L967" s="16"/>
      <c r="M967" s="16">
        <v>8.55263157894737E-2</v>
      </c>
      <c r="N967" s="16">
        <v>0.13</v>
      </c>
      <c r="O967" s="16">
        <v>0.133333333333333</v>
      </c>
      <c r="P967" s="16">
        <v>7.4999999999999997E-2</v>
      </c>
      <c r="Q967" s="16"/>
      <c r="R967" s="16">
        <v>0.124</v>
      </c>
      <c r="S967" s="16">
        <v>9.8765432098765399E-2</v>
      </c>
      <c r="T967" s="16">
        <v>7.1895424836601302E-2</v>
      </c>
      <c r="U967" s="16">
        <v>0</v>
      </c>
      <c r="V967" s="16"/>
      <c r="W967" s="16">
        <v>0.135135135135135</v>
      </c>
      <c r="X967" s="16">
        <v>8.2474226804123696E-2</v>
      </c>
      <c r="Y967" s="16">
        <v>5.7692307692307702E-2</v>
      </c>
      <c r="Z967" s="16">
        <v>8.6956521739130405E-2</v>
      </c>
      <c r="AA967" s="16">
        <v>8.1081081081081099E-2</v>
      </c>
      <c r="AB967" s="16">
        <v>0.16326530612244899</v>
      </c>
      <c r="AC967" s="16">
        <v>0.122448979591837</v>
      </c>
      <c r="AD967" s="16">
        <v>0.11111111111111099</v>
      </c>
      <c r="AE967" s="16">
        <v>2.8571428571428598E-2</v>
      </c>
      <c r="AF967" s="16">
        <v>0.107142857142857</v>
      </c>
      <c r="AG967" s="16">
        <v>0.1</v>
      </c>
      <c r="AH967" s="16">
        <v>0</v>
      </c>
      <c r="AI967" s="16"/>
      <c r="AJ967" s="16">
        <v>0.104477611940299</v>
      </c>
      <c r="AK967" s="16">
        <v>6.6666666666666693E-2</v>
      </c>
      <c r="AL967" s="16">
        <v>6.8965517241379296E-2</v>
      </c>
      <c r="AM967" s="16">
        <v>0.12765957446808501</v>
      </c>
      <c r="AN967" s="16">
        <v>7.4074074074074098E-2</v>
      </c>
      <c r="AO967" s="16"/>
      <c r="AP967" s="16">
        <v>9.6685082872928194E-2</v>
      </c>
      <c r="AQ967" s="16">
        <v>8.7999999999999995E-2</v>
      </c>
      <c r="AR967" s="16">
        <v>0.19047619047618999</v>
      </c>
      <c r="AS967" s="16"/>
      <c r="AT967" s="16">
        <v>0.12121212121212099</v>
      </c>
      <c r="AU967" s="16">
        <v>9.0032154340836001E-2</v>
      </c>
      <c r="AV967" s="16">
        <v>0.11111111111111099</v>
      </c>
      <c r="AW967" s="16">
        <v>0.05</v>
      </c>
      <c r="AX967" s="16"/>
      <c r="AY967" s="16">
        <v>0.18918918918918901</v>
      </c>
      <c r="AZ967" s="16">
        <v>9.1295116772823801E-2</v>
      </c>
      <c r="BA967" s="16"/>
      <c r="BB967" s="16">
        <v>0.194444444444444</v>
      </c>
      <c r="BC967" s="16">
        <v>0.107142857142857</v>
      </c>
      <c r="BD967" s="16">
        <v>8.7227414330218106E-2</v>
      </c>
      <c r="BE967" s="16">
        <v>8.9552238805970102E-2</v>
      </c>
      <c r="BF967" s="16"/>
      <c r="BG967" s="16">
        <v>6.4516129032258104E-2</v>
      </c>
      <c r="BH967" s="16">
        <v>6.9387755102040802E-2</v>
      </c>
      <c r="BI967" s="16">
        <v>0.141891891891892</v>
      </c>
      <c r="BJ967" s="16">
        <v>0.13043478260869601</v>
      </c>
      <c r="BK967" s="16">
        <v>0.148148148148148</v>
      </c>
      <c r="BL967" s="16">
        <v>0.33333333333333298</v>
      </c>
    </row>
    <row r="968" spans="2:64" x14ac:dyDescent="0.35">
      <c r="B968" t="s">
        <v>506</v>
      </c>
      <c r="C968" s="16">
        <v>8.4645669291338599E-2</v>
      </c>
      <c r="D968" s="16">
        <v>6.8965517241379296E-2</v>
      </c>
      <c r="E968" s="16">
        <v>0.125</v>
      </c>
      <c r="F968" s="16">
        <v>0.12765957446808501</v>
      </c>
      <c r="G968" s="16">
        <v>5.5214723926380403E-2</v>
      </c>
      <c r="H968" s="16">
        <v>7.5949367088607597E-2</v>
      </c>
      <c r="I968" s="16"/>
      <c r="J968" s="16">
        <v>9.7902097902097904E-2</v>
      </c>
      <c r="K968" s="16">
        <v>6.7873303167420795E-2</v>
      </c>
      <c r="L968" s="16"/>
      <c r="M968" s="16">
        <v>0.10197368421052599</v>
      </c>
      <c r="N968" s="16">
        <v>0.06</v>
      </c>
      <c r="O968" s="16">
        <v>0.05</v>
      </c>
      <c r="P968" s="16">
        <v>7.4999999999999997E-2</v>
      </c>
      <c r="Q968" s="16"/>
      <c r="R968" s="16">
        <v>0.104</v>
      </c>
      <c r="S968" s="16">
        <v>7.4074074074074098E-2</v>
      </c>
      <c r="T968" s="16">
        <v>5.22875816993464E-2</v>
      </c>
      <c r="U968" s="16">
        <v>0.125</v>
      </c>
      <c r="V968" s="16"/>
      <c r="W968" s="16">
        <v>9.45945945945946E-2</v>
      </c>
      <c r="X968" s="16">
        <v>7.2164948453608199E-2</v>
      </c>
      <c r="Y968" s="16">
        <v>9.6153846153846201E-2</v>
      </c>
      <c r="Z968" s="16">
        <v>6.5217391304347797E-2</v>
      </c>
      <c r="AA968" s="16">
        <v>0.18918918918918901</v>
      </c>
      <c r="AB968" s="16">
        <v>0.102040816326531</v>
      </c>
      <c r="AC968" s="16">
        <v>8.1632653061224497E-2</v>
      </c>
      <c r="AD968" s="16">
        <v>0.11111111111111099</v>
      </c>
      <c r="AE968" s="16">
        <v>2.8571428571428598E-2</v>
      </c>
      <c r="AF968" s="16">
        <v>0</v>
      </c>
      <c r="AG968" s="16">
        <v>0.05</v>
      </c>
      <c r="AH968" s="16">
        <v>0.33333333333333298</v>
      </c>
      <c r="AI968" s="16"/>
      <c r="AJ968" s="16">
        <v>4.47761194029851E-2</v>
      </c>
      <c r="AK968" s="16">
        <v>6.6666666666666693E-2</v>
      </c>
      <c r="AL968" s="16">
        <v>0.10344827586206901</v>
      </c>
      <c r="AM968" s="16">
        <v>7.4468085106383003E-2</v>
      </c>
      <c r="AN968" s="16">
        <v>0.148148148148148</v>
      </c>
      <c r="AO968" s="16"/>
      <c r="AP968" s="16">
        <v>9.11602209944751E-2</v>
      </c>
      <c r="AQ968" s="16">
        <v>5.6000000000000001E-2</v>
      </c>
      <c r="AR968" s="16">
        <v>0.14285714285714299</v>
      </c>
      <c r="AS968" s="16"/>
      <c r="AT968" s="16">
        <v>9.0909090909090898E-2</v>
      </c>
      <c r="AU968" s="16">
        <v>8.0385852090032198E-2</v>
      </c>
      <c r="AV968" s="16">
        <v>6.6666666666666693E-2</v>
      </c>
      <c r="AW968" s="16">
        <v>0.15</v>
      </c>
      <c r="AX968" s="16"/>
      <c r="AY968" s="16">
        <v>0.18918918918918901</v>
      </c>
      <c r="AZ968" s="16">
        <v>7.6433121019108305E-2</v>
      </c>
      <c r="BA968" s="16"/>
      <c r="BB968" s="16">
        <v>8.3333333333333301E-2</v>
      </c>
      <c r="BC968" s="16">
        <v>5.95238095238095E-2</v>
      </c>
      <c r="BD968" s="16">
        <v>9.34579439252336E-2</v>
      </c>
      <c r="BE968" s="16">
        <v>7.4626865671641798E-2</v>
      </c>
      <c r="BF968" s="16"/>
      <c r="BG968" s="16">
        <v>0.14516129032258099</v>
      </c>
      <c r="BH968" s="16">
        <v>8.9795918367346905E-2</v>
      </c>
      <c r="BI968" s="16">
        <v>6.08108108108108E-2</v>
      </c>
      <c r="BJ968" s="16">
        <v>4.3478260869565202E-2</v>
      </c>
      <c r="BK968" s="16">
        <v>7.4074074074074098E-2</v>
      </c>
      <c r="BL968" s="16">
        <v>0</v>
      </c>
    </row>
    <row r="969" spans="2:64" x14ac:dyDescent="0.35">
      <c r="B969" t="s">
        <v>507</v>
      </c>
      <c r="C969" s="16">
        <v>0.279527559055118</v>
      </c>
      <c r="D969" s="16">
        <v>0.13793103448275901</v>
      </c>
      <c r="E969" s="16">
        <v>0.265625</v>
      </c>
      <c r="F969" s="16">
        <v>0.23404255319148901</v>
      </c>
      <c r="G969" s="16">
        <v>0.33742331288343602</v>
      </c>
      <c r="H969" s="16">
        <v>0.278481012658228</v>
      </c>
      <c r="I969" s="16"/>
      <c r="J969" s="16">
        <v>0.30069930069930101</v>
      </c>
      <c r="K969" s="16">
        <v>0.24886877828054299</v>
      </c>
      <c r="L969" s="16"/>
      <c r="M969" s="16">
        <v>0.31578947368421101</v>
      </c>
      <c r="N969" s="16">
        <v>0.26</v>
      </c>
      <c r="O969" s="16">
        <v>0.18333333333333299</v>
      </c>
      <c r="P969" s="16">
        <v>0.2</v>
      </c>
      <c r="Q969" s="16"/>
      <c r="R969" s="16">
        <v>0.248</v>
      </c>
      <c r="S969" s="16">
        <v>0.33333333333333298</v>
      </c>
      <c r="T969" s="16">
        <v>0.29411764705882398</v>
      </c>
      <c r="U969" s="16">
        <v>0.33333333333333298</v>
      </c>
      <c r="V969" s="16"/>
      <c r="W969" s="16">
        <v>0.25675675675675702</v>
      </c>
      <c r="X969" s="16">
        <v>0.28865979381443302</v>
      </c>
      <c r="Y969" s="16">
        <v>0.21153846153846201</v>
      </c>
      <c r="Z969" s="16">
        <v>0.32608695652173902</v>
      </c>
      <c r="AA969" s="16">
        <v>0.37837837837837801</v>
      </c>
      <c r="AB969" s="16">
        <v>0.16326530612244899</v>
      </c>
      <c r="AC969" s="16">
        <v>0.30612244897959201</v>
      </c>
      <c r="AD969" s="16">
        <v>0.16666666666666699</v>
      </c>
      <c r="AE969" s="16">
        <v>0.42857142857142899</v>
      </c>
      <c r="AF969" s="16">
        <v>0.28571428571428598</v>
      </c>
      <c r="AG969" s="16">
        <v>0.3</v>
      </c>
      <c r="AH969" s="16">
        <v>0</v>
      </c>
      <c r="AI969" s="16"/>
      <c r="AJ969" s="16">
        <v>0.20895522388059701</v>
      </c>
      <c r="AK969" s="16">
        <v>0.24</v>
      </c>
      <c r="AL969" s="16">
        <v>0.31034482758620702</v>
      </c>
      <c r="AM969" s="16">
        <v>0.319148936170213</v>
      </c>
      <c r="AN969" s="16">
        <v>0.18518518518518501</v>
      </c>
      <c r="AO969" s="16"/>
      <c r="AP969" s="16">
        <v>0.25138121546961301</v>
      </c>
      <c r="AQ969" s="16">
        <v>0.35199999999999998</v>
      </c>
      <c r="AR969" s="16">
        <v>0.33333333333333298</v>
      </c>
      <c r="AS969" s="16"/>
      <c r="AT969" s="16">
        <v>0.30303030303030298</v>
      </c>
      <c r="AU969" s="16">
        <v>0.27974276527331199</v>
      </c>
      <c r="AV969" s="16">
        <v>0.24444444444444399</v>
      </c>
      <c r="AW969" s="16">
        <v>0.2</v>
      </c>
      <c r="AX969" s="16"/>
      <c r="AY969" s="16">
        <v>0.24324324324324301</v>
      </c>
      <c r="AZ969" s="16">
        <v>0.28237791932059397</v>
      </c>
      <c r="BA969" s="16"/>
      <c r="BB969" s="16">
        <v>0.22222222222222199</v>
      </c>
      <c r="BC969" s="16">
        <v>0.238095238095238</v>
      </c>
      <c r="BD969" s="16">
        <v>0.31464174454828697</v>
      </c>
      <c r="BE969" s="16">
        <v>0.19402985074626899</v>
      </c>
      <c r="BF969" s="16"/>
      <c r="BG969" s="16">
        <v>0.33870967741935498</v>
      </c>
      <c r="BH969" s="16">
        <v>0.30612244897959201</v>
      </c>
      <c r="BI969" s="16">
        <v>0.27027027027027001</v>
      </c>
      <c r="BJ969" s="16">
        <v>0.13043478260869601</v>
      </c>
      <c r="BK969" s="16">
        <v>0.11111111111111099</v>
      </c>
      <c r="BL969" s="16">
        <v>0</v>
      </c>
    </row>
    <row r="970" spans="2:64" x14ac:dyDescent="0.35">
      <c r="B970" t="s">
        <v>508</v>
      </c>
      <c r="C970" s="16">
        <v>1.5748031496062999E-2</v>
      </c>
      <c r="D970" s="16">
        <v>3.4482758620689703E-2</v>
      </c>
      <c r="E970" s="16">
        <v>1.5625E-2</v>
      </c>
      <c r="F970" s="16">
        <v>3.1914893617021302E-2</v>
      </c>
      <c r="G970" s="16">
        <v>0</v>
      </c>
      <c r="H970" s="16">
        <v>1.8987341772151899E-2</v>
      </c>
      <c r="I970" s="16"/>
      <c r="J970" s="16">
        <v>1.7482517482517501E-2</v>
      </c>
      <c r="K970" s="16">
        <v>1.35746606334842E-2</v>
      </c>
      <c r="L970" s="16"/>
      <c r="M970" s="16">
        <v>9.8684210526315801E-3</v>
      </c>
      <c r="N970" s="16">
        <v>0.03</v>
      </c>
      <c r="O970" s="16">
        <v>1.6666666666666701E-2</v>
      </c>
      <c r="P970" s="16">
        <v>2.5000000000000001E-2</v>
      </c>
      <c r="Q970" s="16"/>
      <c r="R970" s="16">
        <v>1.6E-2</v>
      </c>
      <c r="S970" s="16">
        <v>2.4691358024691398E-2</v>
      </c>
      <c r="T970" s="16">
        <v>1.30718954248366E-2</v>
      </c>
      <c r="U970" s="16">
        <v>0</v>
      </c>
      <c r="V970" s="16"/>
      <c r="W970" s="16">
        <v>1.35135135135135E-2</v>
      </c>
      <c r="X970" s="16">
        <v>0</v>
      </c>
      <c r="Y970" s="16">
        <v>1.9230769230769201E-2</v>
      </c>
      <c r="Z970" s="16">
        <v>0</v>
      </c>
      <c r="AA970" s="16">
        <v>5.4054054054054099E-2</v>
      </c>
      <c r="AB970" s="16">
        <v>4.08163265306122E-2</v>
      </c>
      <c r="AC970" s="16">
        <v>0</v>
      </c>
      <c r="AD970" s="16">
        <v>0</v>
      </c>
      <c r="AE970" s="16">
        <v>0</v>
      </c>
      <c r="AF970" s="16">
        <v>0</v>
      </c>
      <c r="AG970" s="16">
        <v>0.1</v>
      </c>
      <c r="AH970" s="16">
        <v>0</v>
      </c>
      <c r="AI970" s="16"/>
      <c r="AJ970" s="16">
        <v>2.9850746268656699E-2</v>
      </c>
      <c r="AK970" s="16">
        <v>1.3333333333333299E-2</v>
      </c>
      <c r="AL970" s="16">
        <v>1.72413793103448E-2</v>
      </c>
      <c r="AM970" s="16">
        <v>1.0638297872340399E-2</v>
      </c>
      <c r="AN970" s="16">
        <v>0</v>
      </c>
      <c r="AO970" s="16"/>
      <c r="AP970" s="16">
        <v>1.93370165745856E-2</v>
      </c>
      <c r="AQ970" s="16">
        <v>8.0000000000000002E-3</v>
      </c>
      <c r="AR970" s="16">
        <v>0</v>
      </c>
      <c r="AS970" s="16"/>
      <c r="AT970" s="16">
        <v>2.27272727272727E-2</v>
      </c>
      <c r="AU970" s="16">
        <v>9.6463022508038593E-3</v>
      </c>
      <c r="AV970" s="16">
        <v>4.4444444444444398E-2</v>
      </c>
      <c r="AW970" s="16">
        <v>0</v>
      </c>
      <c r="AX970" s="16"/>
      <c r="AY970" s="16">
        <v>0</v>
      </c>
      <c r="AZ970" s="16">
        <v>1.6985138004246302E-2</v>
      </c>
      <c r="BA970" s="16"/>
      <c r="BB970" s="16">
        <v>0</v>
      </c>
      <c r="BC970" s="16">
        <v>3.5714285714285698E-2</v>
      </c>
      <c r="BD970" s="16">
        <v>1.5576323987538899E-2</v>
      </c>
      <c r="BE970" s="16">
        <v>0</v>
      </c>
      <c r="BF970" s="16"/>
      <c r="BG970" s="16">
        <v>0</v>
      </c>
      <c r="BH970" s="16">
        <v>1.2244897959183701E-2</v>
      </c>
      <c r="BI970" s="16">
        <v>1.35135135135135E-2</v>
      </c>
      <c r="BJ970" s="16">
        <v>8.6956521739130405E-2</v>
      </c>
      <c r="BK970" s="16">
        <v>3.7037037037037E-2</v>
      </c>
      <c r="BL970" s="16">
        <v>0</v>
      </c>
    </row>
    <row r="971" spans="2:64" x14ac:dyDescent="0.35">
      <c r="B971" t="s">
        <v>509</v>
      </c>
      <c r="C971" s="16">
        <v>8.6614173228346497E-2</v>
      </c>
      <c r="D971" s="16">
        <v>0.10344827586206901</v>
      </c>
      <c r="E971" s="16">
        <v>6.25E-2</v>
      </c>
      <c r="F971" s="16">
        <v>9.5744680851063801E-2</v>
      </c>
      <c r="G971" s="16">
        <v>6.13496932515337E-2</v>
      </c>
      <c r="H971" s="16">
        <v>0.113924050632911</v>
      </c>
      <c r="I971" s="16"/>
      <c r="J971" s="16">
        <v>0.10489510489510501</v>
      </c>
      <c r="K971" s="16">
        <v>6.3348416289592799E-2</v>
      </c>
      <c r="L971" s="16"/>
      <c r="M971" s="16">
        <v>7.8947368421052599E-2</v>
      </c>
      <c r="N971" s="16">
        <v>0.08</v>
      </c>
      <c r="O971" s="16">
        <v>0.1</v>
      </c>
      <c r="P971" s="16">
        <v>0.125</v>
      </c>
      <c r="Q971" s="16"/>
      <c r="R971" s="16">
        <v>9.1999999999999998E-2</v>
      </c>
      <c r="S971" s="16">
        <v>7.4074074074074098E-2</v>
      </c>
      <c r="T971" s="16">
        <v>9.1503267973856203E-2</v>
      </c>
      <c r="U971" s="16">
        <v>4.1666666666666699E-2</v>
      </c>
      <c r="V971" s="16"/>
      <c r="W971" s="16">
        <v>8.1081081081081099E-2</v>
      </c>
      <c r="X971" s="16">
        <v>9.2783505154639206E-2</v>
      </c>
      <c r="Y971" s="16">
        <v>5.7692307692307702E-2</v>
      </c>
      <c r="Z971" s="16">
        <v>8.6956521739130405E-2</v>
      </c>
      <c r="AA971" s="16">
        <v>0.108108108108108</v>
      </c>
      <c r="AB971" s="16">
        <v>0.122448979591837</v>
      </c>
      <c r="AC971" s="16">
        <v>8.1632653061224497E-2</v>
      </c>
      <c r="AD971" s="16">
        <v>0.16666666666666699</v>
      </c>
      <c r="AE971" s="16">
        <v>8.5714285714285701E-2</v>
      </c>
      <c r="AF971" s="16">
        <v>7.1428571428571397E-2</v>
      </c>
      <c r="AG971" s="16">
        <v>0</v>
      </c>
      <c r="AH971" s="16">
        <v>0</v>
      </c>
      <c r="AI971" s="16"/>
      <c r="AJ971" s="16">
        <v>8.9552238805970102E-2</v>
      </c>
      <c r="AK971" s="16">
        <v>0.08</v>
      </c>
      <c r="AL971" s="16">
        <v>9.1954022988505704E-2</v>
      </c>
      <c r="AM971" s="16">
        <v>7.4468085106383003E-2</v>
      </c>
      <c r="AN971" s="16">
        <v>0.11111111111111099</v>
      </c>
      <c r="AO971" s="16"/>
      <c r="AP971" s="16">
        <v>8.2872928176795604E-2</v>
      </c>
      <c r="AQ971" s="16">
        <v>9.6000000000000002E-2</v>
      </c>
      <c r="AR971" s="16">
        <v>9.5238095238095205E-2</v>
      </c>
      <c r="AS971" s="16"/>
      <c r="AT971" s="16">
        <v>8.3333333333333301E-2</v>
      </c>
      <c r="AU971" s="16">
        <v>7.7170418006430902E-2</v>
      </c>
      <c r="AV971" s="16">
        <v>0.17777777777777801</v>
      </c>
      <c r="AW971" s="16">
        <v>0.05</v>
      </c>
      <c r="AX971" s="16"/>
      <c r="AY971" s="16">
        <v>2.7027027027027001E-2</v>
      </c>
      <c r="AZ971" s="16">
        <v>9.1295116772823801E-2</v>
      </c>
      <c r="BA971" s="16"/>
      <c r="BB971" s="16">
        <v>5.5555555555555601E-2</v>
      </c>
      <c r="BC971" s="16">
        <v>9.5238095238095205E-2</v>
      </c>
      <c r="BD971" s="16">
        <v>8.7227414330218106E-2</v>
      </c>
      <c r="BE971" s="16">
        <v>8.9552238805970102E-2</v>
      </c>
      <c r="BF971" s="16"/>
      <c r="BG971" s="16">
        <v>3.2258064516128997E-2</v>
      </c>
      <c r="BH971" s="16">
        <v>0.106122448979592</v>
      </c>
      <c r="BI971" s="16">
        <v>6.08108108108108E-2</v>
      </c>
      <c r="BJ971" s="16">
        <v>0.13043478260869601</v>
      </c>
      <c r="BK971" s="16">
        <v>0.11111111111111099</v>
      </c>
      <c r="BL971" s="16">
        <v>0.33333333333333298</v>
      </c>
    </row>
    <row r="972" spans="2:64" x14ac:dyDescent="0.35">
      <c r="B972" t="s">
        <v>159</v>
      </c>
      <c r="C972" s="16">
        <v>8.4645669291338599E-2</v>
      </c>
      <c r="D972" s="16">
        <v>3.4482758620689703E-2</v>
      </c>
      <c r="E972" s="16">
        <v>0.125</v>
      </c>
      <c r="F972" s="16">
        <v>8.5106382978723402E-2</v>
      </c>
      <c r="G972" s="16">
        <v>7.9754601226993904E-2</v>
      </c>
      <c r="H972" s="16">
        <v>8.2278481012658194E-2</v>
      </c>
      <c r="I972" s="16"/>
      <c r="J972" s="16">
        <v>6.9930069930069894E-2</v>
      </c>
      <c r="K972" s="16">
        <v>0.104072398190045</v>
      </c>
      <c r="L972" s="16"/>
      <c r="M972" s="16">
        <v>5.9210526315789498E-2</v>
      </c>
      <c r="N972" s="16">
        <v>0.14000000000000001</v>
      </c>
      <c r="O972" s="16">
        <v>0.133333333333333</v>
      </c>
      <c r="P972" s="16">
        <v>7.4999999999999997E-2</v>
      </c>
      <c r="Q972" s="16"/>
      <c r="R972" s="16">
        <v>8.7999999999999995E-2</v>
      </c>
      <c r="S972" s="16">
        <v>0.11111111111111099</v>
      </c>
      <c r="T972" s="16">
        <v>5.8823529411764698E-2</v>
      </c>
      <c r="U972" s="16">
        <v>0.125</v>
      </c>
      <c r="V972" s="16"/>
      <c r="W972" s="16">
        <v>9.45945945945946E-2</v>
      </c>
      <c r="X972" s="16">
        <v>7.2164948453608199E-2</v>
      </c>
      <c r="Y972" s="16">
        <v>7.69230769230769E-2</v>
      </c>
      <c r="Z972" s="16">
        <v>4.3478260869565202E-2</v>
      </c>
      <c r="AA972" s="16">
        <v>2.7027027027027001E-2</v>
      </c>
      <c r="AB972" s="16">
        <v>0.102040816326531</v>
      </c>
      <c r="AC972" s="16">
        <v>6.1224489795918401E-2</v>
      </c>
      <c r="AD972" s="16">
        <v>0.22222222222222199</v>
      </c>
      <c r="AE972" s="16">
        <v>8.5714285714285701E-2</v>
      </c>
      <c r="AF972" s="16">
        <v>0.17857142857142899</v>
      </c>
      <c r="AG972" s="16">
        <v>0.1</v>
      </c>
      <c r="AH972" s="16">
        <v>0</v>
      </c>
      <c r="AI972" s="16"/>
      <c r="AJ972" s="16">
        <v>0.14925373134328401</v>
      </c>
      <c r="AK972" s="16">
        <v>0.18666666666666701</v>
      </c>
      <c r="AL972" s="16">
        <v>5.1724137931034503E-2</v>
      </c>
      <c r="AM972" s="16">
        <v>4.2553191489361701E-2</v>
      </c>
      <c r="AN972" s="16">
        <v>0.11111111111111099</v>
      </c>
      <c r="AO972" s="16"/>
      <c r="AP972" s="16">
        <v>9.6685082872928194E-2</v>
      </c>
      <c r="AQ972" s="16">
        <v>5.6000000000000001E-2</v>
      </c>
      <c r="AR972" s="16">
        <v>4.7619047619047603E-2</v>
      </c>
      <c r="AS972" s="16"/>
      <c r="AT972" s="16">
        <v>9.8484848484848495E-2</v>
      </c>
      <c r="AU972" s="16">
        <v>6.7524115755627001E-2</v>
      </c>
      <c r="AV972" s="16">
        <v>6.6666666666666693E-2</v>
      </c>
      <c r="AW972" s="16">
        <v>0.3</v>
      </c>
      <c r="AX972" s="16"/>
      <c r="AY972" s="16">
        <v>0.135135135135135</v>
      </c>
      <c r="AZ972" s="16">
        <v>8.0679405520169806E-2</v>
      </c>
      <c r="BA972" s="16"/>
      <c r="BB972" s="16">
        <v>2.7777777777777801E-2</v>
      </c>
      <c r="BC972" s="16">
        <v>5.95238095238095E-2</v>
      </c>
      <c r="BD972" s="16">
        <v>7.1651090342679094E-2</v>
      </c>
      <c r="BE972" s="16">
        <v>0.20895522388059701</v>
      </c>
      <c r="BF972" s="16"/>
      <c r="BG972" s="16">
        <v>3.2258064516128997E-2</v>
      </c>
      <c r="BH972" s="16">
        <v>7.7551020408163293E-2</v>
      </c>
      <c r="BI972" s="16">
        <v>0.101351351351351</v>
      </c>
      <c r="BJ972" s="16">
        <v>8.6956521739130405E-2</v>
      </c>
      <c r="BK972" s="16">
        <v>0.148148148148148</v>
      </c>
      <c r="BL972" s="16">
        <v>0.33333333333333298</v>
      </c>
    </row>
    <row r="973" spans="2:64" x14ac:dyDescent="0.35">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c r="AG973" s="16"/>
      <c r="AH973" s="16"/>
      <c r="AI973" s="16"/>
      <c r="AJ973" s="16"/>
      <c r="AK973" s="16"/>
      <c r="AL973" s="16"/>
      <c r="AM973" s="16"/>
      <c r="AN973" s="16"/>
      <c r="AO973" s="16"/>
      <c r="AP973" s="16"/>
      <c r="AQ973" s="16"/>
      <c r="AR973" s="16"/>
      <c r="AS973" s="16"/>
      <c r="AT973" s="16"/>
      <c r="AU973" s="16"/>
      <c r="AV973" s="16"/>
      <c r="AW973" s="16"/>
      <c r="AX973" s="16"/>
      <c r="AY973" s="16"/>
      <c r="AZ973" s="16"/>
      <c r="BA973" s="16"/>
      <c r="BB973" s="16"/>
      <c r="BC973" s="16"/>
      <c r="BD973" s="16"/>
      <c r="BE973" s="16"/>
      <c r="BF973" s="16"/>
      <c r="BG973" s="16"/>
      <c r="BH973" s="16"/>
      <c r="BI973" s="16"/>
      <c r="BJ973" s="16"/>
      <c r="BK973" s="16"/>
      <c r="BL973" s="16"/>
    </row>
    <row r="974" spans="2:64" x14ac:dyDescent="0.35">
      <c r="B974" s="5" t="s">
        <v>519</v>
      </c>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c r="AG974" s="16"/>
      <c r="AH974" s="16"/>
      <c r="AI974" s="16"/>
      <c r="AJ974" s="16"/>
      <c r="AK974" s="16"/>
      <c r="AL974" s="16"/>
      <c r="AM974" s="16"/>
      <c r="AN974" s="16"/>
      <c r="AO974" s="16"/>
      <c r="AP974" s="16"/>
      <c r="AQ974" s="16"/>
      <c r="AR974" s="16"/>
      <c r="AS974" s="16"/>
      <c r="AT974" s="16"/>
      <c r="AU974" s="16"/>
      <c r="AV974" s="16"/>
      <c r="AW974" s="16"/>
      <c r="AX974" s="16"/>
      <c r="AY974" s="16"/>
      <c r="AZ974" s="16"/>
      <c r="BA974" s="16"/>
      <c r="BB974" s="16"/>
      <c r="BC974" s="16"/>
      <c r="BD974" s="16"/>
      <c r="BE974" s="16"/>
      <c r="BF974" s="16"/>
      <c r="BG974" s="16"/>
      <c r="BH974" s="16"/>
      <c r="BI974" s="16"/>
      <c r="BJ974" s="16"/>
      <c r="BK974" s="16"/>
      <c r="BL974" s="16"/>
    </row>
    <row r="975" spans="2:64" x14ac:dyDescent="0.35">
      <c r="B975" s="23" t="s">
        <v>97</v>
      </c>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16"/>
      <c r="AI975" s="16"/>
      <c r="AJ975" s="16"/>
      <c r="AK975" s="16"/>
      <c r="AL975" s="16"/>
      <c r="AM975" s="16"/>
      <c r="AN975" s="16"/>
      <c r="AO975" s="16"/>
      <c r="AP975" s="16"/>
      <c r="AQ975" s="16"/>
      <c r="AR975" s="16"/>
      <c r="AS975" s="16"/>
      <c r="AT975" s="16"/>
      <c r="AU975" s="16"/>
      <c r="AV975" s="16"/>
      <c r="AW975" s="16"/>
      <c r="AX975" s="16"/>
      <c r="AY975" s="16"/>
      <c r="AZ975" s="16"/>
      <c r="BA975" s="16"/>
      <c r="BB975" s="16"/>
      <c r="BC975" s="16"/>
      <c r="BD975" s="16"/>
      <c r="BE975" s="16"/>
      <c r="BF975" s="16"/>
      <c r="BG975" s="16"/>
      <c r="BH975" s="16"/>
      <c r="BI975" s="16"/>
      <c r="BJ975" s="16"/>
      <c r="BK975" s="16"/>
      <c r="BL975" s="16"/>
    </row>
    <row r="976" spans="2:64" x14ac:dyDescent="0.35">
      <c r="B976" t="s">
        <v>514</v>
      </c>
      <c r="C976" s="16">
        <v>5.7086614173228301E-2</v>
      </c>
      <c r="D976" s="16">
        <v>0.17241379310344801</v>
      </c>
      <c r="E976" s="16">
        <v>7.8125E-2</v>
      </c>
      <c r="F976" s="16">
        <v>9.5744680851063801E-2</v>
      </c>
      <c r="G976" s="16">
        <v>3.6809815950920199E-2</v>
      </c>
      <c r="H976" s="16">
        <v>2.53164556962025E-2</v>
      </c>
      <c r="I976" s="16"/>
      <c r="J976" s="16">
        <v>5.5944055944055902E-2</v>
      </c>
      <c r="K976" s="16">
        <v>5.8823529411764698E-2</v>
      </c>
      <c r="L976" s="16"/>
      <c r="M976" s="16">
        <v>4.9342105263157902E-2</v>
      </c>
      <c r="N976" s="16">
        <v>0.06</v>
      </c>
      <c r="O976" s="16">
        <v>3.3333333333333298E-2</v>
      </c>
      <c r="P976" s="16">
        <v>0.125</v>
      </c>
      <c r="Q976" s="16"/>
      <c r="R976" s="16">
        <v>0.08</v>
      </c>
      <c r="S976" s="16">
        <v>3.7037037037037E-2</v>
      </c>
      <c r="T976" s="16">
        <v>2.61437908496732E-2</v>
      </c>
      <c r="U976" s="16">
        <v>8.3333333333333301E-2</v>
      </c>
      <c r="V976" s="16"/>
      <c r="W976" s="16">
        <v>6.7567567567567599E-2</v>
      </c>
      <c r="X976" s="16">
        <v>2.06185567010309E-2</v>
      </c>
      <c r="Y976" s="16">
        <v>5.7692307692307702E-2</v>
      </c>
      <c r="Z976" s="16">
        <v>4.3478260869565202E-2</v>
      </c>
      <c r="AA976" s="16">
        <v>5.4054054054054099E-2</v>
      </c>
      <c r="AB976" s="16">
        <v>6.1224489795918401E-2</v>
      </c>
      <c r="AC976" s="16">
        <v>0.102040816326531</v>
      </c>
      <c r="AD976" s="16">
        <v>5.5555555555555601E-2</v>
      </c>
      <c r="AE976" s="16">
        <v>0.14285714285714299</v>
      </c>
      <c r="AF976" s="16">
        <v>0</v>
      </c>
      <c r="AG976" s="16">
        <v>0.05</v>
      </c>
      <c r="AH976" s="16">
        <v>0</v>
      </c>
      <c r="AI976" s="16"/>
      <c r="AJ976" s="16">
        <v>7.4626865671641798E-2</v>
      </c>
      <c r="AK976" s="16">
        <v>2.66666666666667E-2</v>
      </c>
      <c r="AL976" s="16">
        <v>4.0229885057471299E-2</v>
      </c>
      <c r="AM976" s="16">
        <v>7.4468085106383003E-2</v>
      </c>
      <c r="AN976" s="16">
        <v>0.148148148148148</v>
      </c>
      <c r="AO976" s="16"/>
      <c r="AP976" s="16">
        <v>4.6961325966850799E-2</v>
      </c>
      <c r="AQ976" s="16">
        <v>8.7999999999999995E-2</v>
      </c>
      <c r="AR976" s="16">
        <v>4.7619047619047603E-2</v>
      </c>
      <c r="AS976" s="16"/>
      <c r="AT976" s="16">
        <v>6.8181818181818205E-2</v>
      </c>
      <c r="AU976" s="16">
        <v>4.1800643086816698E-2</v>
      </c>
      <c r="AV976" s="16">
        <v>0.11111111111111099</v>
      </c>
      <c r="AW976" s="16">
        <v>0.1</v>
      </c>
      <c r="AX976" s="16"/>
      <c r="AY976" s="16">
        <v>0.162162162162162</v>
      </c>
      <c r="AZ976" s="16">
        <v>4.8832271762208099E-2</v>
      </c>
      <c r="BA976" s="16"/>
      <c r="BB976" s="16">
        <v>0.13888888888888901</v>
      </c>
      <c r="BC976" s="16">
        <v>8.3333333333333301E-2</v>
      </c>
      <c r="BD976" s="16">
        <v>4.3613707165108997E-2</v>
      </c>
      <c r="BE976" s="16">
        <v>4.47761194029851E-2</v>
      </c>
      <c r="BF976" s="16"/>
      <c r="BG976" s="16">
        <v>4.8387096774193498E-2</v>
      </c>
      <c r="BH976" s="16">
        <v>4.8979591836734698E-2</v>
      </c>
      <c r="BI976" s="16">
        <v>7.4324324324324301E-2</v>
      </c>
      <c r="BJ976" s="16">
        <v>4.3478260869565202E-2</v>
      </c>
      <c r="BK976" s="16">
        <v>7.4074074074074098E-2</v>
      </c>
      <c r="BL976" s="16">
        <v>0</v>
      </c>
    </row>
    <row r="977" spans="2:64" x14ac:dyDescent="0.35">
      <c r="B977" t="s">
        <v>515</v>
      </c>
      <c r="C977" s="16">
        <v>0.32677165354330701</v>
      </c>
      <c r="D977" s="16">
        <v>0.41379310344827602</v>
      </c>
      <c r="E977" s="16">
        <v>0.34375</v>
      </c>
      <c r="F977" s="16">
        <v>0.340425531914894</v>
      </c>
      <c r="G977" s="16">
        <v>0.34969325153374198</v>
      </c>
      <c r="H977" s="16">
        <v>0.272151898734177</v>
      </c>
      <c r="I977" s="16"/>
      <c r="J977" s="16">
        <v>0.34265734265734299</v>
      </c>
      <c r="K977" s="16">
        <v>0.30769230769230799</v>
      </c>
      <c r="L977" s="16"/>
      <c r="M977" s="16">
        <v>0.31907894736842102</v>
      </c>
      <c r="N977" s="16">
        <v>0.33</v>
      </c>
      <c r="O977" s="16">
        <v>0.4</v>
      </c>
      <c r="P977" s="16">
        <v>0.3</v>
      </c>
      <c r="Q977" s="16"/>
      <c r="R977" s="16">
        <v>0.36799999999999999</v>
      </c>
      <c r="S977" s="16">
        <v>0.34567901234567899</v>
      </c>
      <c r="T977" s="16">
        <v>0.24836601307189499</v>
      </c>
      <c r="U977" s="16">
        <v>0.33333333333333298</v>
      </c>
      <c r="V977" s="16"/>
      <c r="W977" s="16">
        <v>0.27027027027027001</v>
      </c>
      <c r="X977" s="16">
        <v>0.27835051546391798</v>
      </c>
      <c r="Y977" s="16">
        <v>0.28846153846153799</v>
      </c>
      <c r="Z977" s="16">
        <v>0.32608695652173902</v>
      </c>
      <c r="AA977" s="16">
        <v>0.59459459459459496</v>
      </c>
      <c r="AB977" s="16">
        <v>0.469387755102041</v>
      </c>
      <c r="AC977" s="16">
        <v>0.32653061224489799</v>
      </c>
      <c r="AD977" s="16">
        <v>0.5</v>
      </c>
      <c r="AE977" s="16">
        <v>0.2</v>
      </c>
      <c r="AF977" s="16">
        <v>0.32142857142857101</v>
      </c>
      <c r="AG977" s="16">
        <v>0.1</v>
      </c>
      <c r="AH977" s="16">
        <v>0.33333333333333298</v>
      </c>
      <c r="AI977" s="16"/>
      <c r="AJ977" s="16">
        <v>0.28358208955223901</v>
      </c>
      <c r="AK977" s="16">
        <v>0.37333333333333302</v>
      </c>
      <c r="AL977" s="16">
        <v>0.31609195402298901</v>
      </c>
      <c r="AM977" s="16">
        <v>0.36170212765957399</v>
      </c>
      <c r="AN977" s="16">
        <v>0.33333333333333298</v>
      </c>
      <c r="AO977" s="16"/>
      <c r="AP977" s="16">
        <v>0.34530386740331498</v>
      </c>
      <c r="AQ977" s="16">
        <v>0.29599999999999999</v>
      </c>
      <c r="AR977" s="16">
        <v>0.19047619047618999</v>
      </c>
      <c r="AS977" s="16"/>
      <c r="AT977" s="16">
        <v>0.34090909090909099</v>
      </c>
      <c r="AU977" s="16">
        <v>0.31511254019292601</v>
      </c>
      <c r="AV977" s="16">
        <v>0.44444444444444398</v>
      </c>
      <c r="AW977" s="16">
        <v>0.15</v>
      </c>
      <c r="AX977" s="16"/>
      <c r="AY977" s="16">
        <v>0.29729729729729698</v>
      </c>
      <c r="AZ977" s="16">
        <v>0.32908704883227202</v>
      </c>
      <c r="BA977" s="16"/>
      <c r="BB977" s="16">
        <v>0.25</v>
      </c>
      <c r="BC977" s="16">
        <v>0.30952380952380998</v>
      </c>
      <c r="BD977" s="16">
        <v>0.34579439252336402</v>
      </c>
      <c r="BE977" s="16">
        <v>0.29850746268656703</v>
      </c>
      <c r="BF977" s="16"/>
      <c r="BG977" s="16">
        <v>0.35483870967741898</v>
      </c>
      <c r="BH977" s="16">
        <v>0.34693877551020402</v>
      </c>
      <c r="BI977" s="16">
        <v>0.31756756756756799</v>
      </c>
      <c r="BJ977" s="16">
        <v>0.217391304347826</v>
      </c>
      <c r="BK977" s="16">
        <v>0.22222222222222199</v>
      </c>
      <c r="BL977" s="16">
        <v>0.33333333333333298</v>
      </c>
    </row>
    <row r="978" spans="2:64" x14ac:dyDescent="0.35">
      <c r="B978" t="s">
        <v>516</v>
      </c>
      <c r="C978" s="16">
        <v>0.511811023622047</v>
      </c>
      <c r="D978" s="16">
        <v>0.31034482758620702</v>
      </c>
      <c r="E978" s="16">
        <v>0.484375</v>
      </c>
      <c r="F978" s="16">
        <v>0.46808510638297901</v>
      </c>
      <c r="G978" s="16">
        <v>0.54601226993865004</v>
      </c>
      <c r="H978" s="16">
        <v>0.550632911392405</v>
      </c>
      <c r="I978" s="16"/>
      <c r="J978" s="16">
        <v>0.50349650349650399</v>
      </c>
      <c r="K978" s="16">
        <v>0.52036199095022595</v>
      </c>
      <c r="L978" s="16"/>
      <c r="M978" s="16">
        <v>0.54276315789473695</v>
      </c>
      <c r="N978" s="16">
        <v>0.54</v>
      </c>
      <c r="O978" s="16">
        <v>0.31666666666666698</v>
      </c>
      <c r="P978" s="16">
        <v>0.5</v>
      </c>
      <c r="Q978" s="16"/>
      <c r="R978" s="16">
        <v>0.46800000000000003</v>
      </c>
      <c r="S978" s="16">
        <v>0.49382716049382702</v>
      </c>
      <c r="T978" s="16">
        <v>0.59477124183006502</v>
      </c>
      <c r="U978" s="16">
        <v>0.5</v>
      </c>
      <c r="V978" s="16"/>
      <c r="W978" s="16">
        <v>0.5</v>
      </c>
      <c r="X978" s="16">
        <v>0.63917525773195905</v>
      </c>
      <c r="Y978" s="16">
        <v>0.51923076923076905</v>
      </c>
      <c r="Z978" s="16">
        <v>0.54347826086956497</v>
      </c>
      <c r="AA978" s="16">
        <v>0.32432432432432401</v>
      </c>
      <c r="AB978" s="16">
        <v>0.34693877551020402</v>
      </c>
      <c r="AC978" s="16">
        <v>0.51020408163265296</v>
      </c>
      <c r="AD978" s="16">
        <v>0.33333333333333298</v>
      </c>
      <c r="AE978" s="16">
        <v>0.54285714285714304</v>
      </c>
      <c r="AF978" s="16">
        <v>0.46428571428571402</v>
      </c>
      <c r="AG978" s="16">
        <v>0.75</v>
      </c>
      <c r="AH978" s="16">
        <v>0.66666666666666696</v>
      </c>
      <c r="AI978" s="16"/>
      <c r="AJ978" s="16">
        <v>0.55223880597014896</v>
      </c>
      <c r="AK978" s="16">
        <v>0.413333333333333</v>
      </c>
      <c r="AL978" s="16">
        <v>0.57471264367816099</v>
      </c>
      <c r="AM978" s="16">
        <v>0.46808510638297901</v>
      </c>
      <c r="AN978" s="16">
        <v>0.44444444444444398</v>
      </c>
      <c r="AO978" s="16"/>
      <c r="AP978" s="16">
        <v>0.49447513812154698</v>
      </c>
      <c r="AQ978" s="16">
        <v>0.53600000000000003</v>
      </c>
      <c r="AR978" s="16">
        <v>0.66666666666666696</v>
      </c>
      <c r="AS978" s="16"/>
      <c r="AT978" s="16">
        <v>0.47727272727272702</v>
      </c>
      <c r="AU978" s="16">
        <v>0.55305466237942102</v>
      </c>
      <c r="AV978" s="16">
        <v>0.35555555555555601</v>
      </c>
      <c r="AW978" s="16">
        <v>0.45</v>
      </c>
      <c r="AX978" s="16"/>
      <c r="AY978" s="16">
        <v>0.40540540540540498</v>
      </c>
      <c r="AZ978" s="16">
        <v>0.52016985138004201</v>
      </c>
      <c r="BA978" s="16"/>
      <c r="BB978" s="16">
        <v>0.55555555555555602</v>
      </c>
      <c r="BC978" s="16">
        <v>0.52380952380952395</v>
      </c>
      <c r="BD978" s="16">
        <v>0.51090342679127698</v>
      </c>
      <c r="BE978" s="16">
        <v>0.47761194029850701</v>
      </c>
      <c r="BF978" s="16"/>
      <c r="BG978" s="16">
        <v>0.51612903225806495</v>
      </c>
      <c r="BH978" s="16">
        <v>0.51428571428571401</v>
      </c>
      <c r="BI978" s="16">
        <v>0.48648648648648701</v>
      </c>
      <c r="BJ978" s="16">
        <v>0.65217391304347805</v>
      </c>
      <c r="BK978" s="16">
        <v>0.55555555555555602</v>
      </c>
      <c r="BL978" s="16">
        <v>0</v>
      </c>
    </row>
    <row r="979" spans="2:64" x14ac:dyDescent="0.35">
      <c r="B979" t="s">
        <v>159</v>
      </c>
      <c r="C979" s="16">
        <v>7.4803149606299205E-2</v>
      </c>
      <c r="D979" s="16">
        <v>0.10344827586206901</v>
      </c>
      <c r="E979" s="16">
        <v>7.8125E-2</v>
      </c>
      <c r="F979" s="16">
        <v>8.5106382978723402E-2</v>
      </c>
      <c r="G979" s="16">
        <v>4.2944785276073601E-2</v>
      </c>
      <c r="H979" s="16">
        <v>9.49367088607595E-2</v>
      </c>
      <c r="I979" s="16"/>
      <c r="J979" s="16">
        <v>7.69230769230769E-2</v>
      </c>
      <c r="K979" s="16">
        <v>7.2398190045248903E-2</v>
      </c>
      <c r="L979" s="16"/>
      <c r="M979" s="16">
        <v>6.25E-2</v>
      </c>
      <c r="N979" s="16">
        <v>0.06</v>
      </c>
      <c r="O979" s="16">
        <v>0.18333333333333299</v>
      </c>
      <c r="P979" s="16">
        <v>0.05</v>
      </c>
      <c r="Q979" s="16"/>
      <c r="R979" s="16">
        <v>6.4000000000000001E-2</v>
      </c>
      <c r="S979" s="16">
        <v>8.6419753086419707E-2</v>
      </c>
      <c r="T979" s="16">
        <v>9.1503267973856203E-2</v>
      </c>
      <c r="U979" s="16">
        <v>4.1666666666666699E-2</v>
      </c>
      <c r="V979" s="16"/>
      <c r="W979" s="16">
        <v>0.135135135135135</v>
      </c>
      <c r="X979" s="16">
        <v>4.1237113402061903E-2</v>
      </c>
      <c r="Y979" s="16">
        <v>9.6153846153846201E-2</v>
      </c>
      <c r="Z979" s="16">
        <v>8.6956521739130405E-2</v>
      </c>
      <c r="AA979" s="16">
        <v>2.7027027027027001E-2</v>
      </c>
      <c r="AB979" s="16">
        <v>6.1224489795918401E-2</v>
      </c>
      <c r="AC979" s="16">
        <v>6.1224489795918401E-2</v>
      </c>
      <c r="AD979" s="16">
        <v>5.5555555555555601E-2</v>
      </c>
      <c r="AE979" s="16">
        <v>8.5714285714285701E-2</v>
      </c>
      <c r="AF979" s="16">
        <v>0.107142857142857</v>
      </c>
      <c r="AG979" s="16">
        <v>0.05</v>
      </c>
      <c r="AH979" s="16">
        <v>0</v>
      </c>
      <c r="AI979" s="16"/>
      <c r="AJ979" s="16">
        <v>5.9701492537313397E-2</v>
      </c>
      <c r="AK979" s="16">
        <v>0.16</v>
      </c>
      <c r="AL979" s="16">
        <v>5.1724137931034503E-2</v>
      </c>
      <c r="AM979" s="16">
        <v>4.2553191489361701E-2</v>
      </c>
      <c r="AN979" s="16">
        <v>3.7037037037037E-2</v>
      </c>
      <c r="AO979" s="16"/>
      <c r="AP979" s="16">
        <v>8.5635359116022103E-2</v>
      </c>
      <c r="AQ979" s="16">
        <v>0.04</v>
      </c>
      <c r="AR979" s="16">
        <v>9.5238095238095205E-2</v>
      </c>
      <c r="AS979" s="16"/>
      <c r="AT979" s="16">
        <v>9.8484848484848495E-2</v>
      </c>
      <c r="AU979" s="16">
        <v>5.78778135048231E-2</v>
      </c>
      <c r="AV979" s="16">
        <v>6.6666666666666693E-2</v>
      </c>
      <c r="AW979" s="16">
        <v>0.2</v>
      </c>
      <c r="AX979" s="16"/>
      <c r="AY979" s="16">
        <v>0.108108108108108</v>
      </c>
      <c r="AZ979" s="16">
        <v>7.2186836518046693E-2</v>
      </c>
      <c r="BA979" s="16"/>
      <c r="BB979" s="16">
        <v>5.5555555555555601E-2</v>
      </c>
      <c r="BC979" s="16">
        <v>7.1428571428571397E-2</v>
      </c>
      <c r="BD979" s="16">
        <v>7.1651090342679094E-2</v>
      </c>
      <c r="BE979" s="16">
        <v>0.104477611940299</v>
      </c>
      <c r="BF979" s="16"/>
      <c r="BG979" s="16">
        <v>3.2258064516128997E-2</v>
      </c>
      <c r="BH979" s="16">
        <v>6.5306122448979598E-2</v>
      </c>
      <c r="BI979" s="16">
        <v>0.108108108108108</v>
      </c>
      <c r="BJ979" s="16">
        <v>8.6956521739130405E-2</v>
      </c>
      <c r="BK979" s="16">
        <v>3.7037037037037E-2</v>
      </c>
      <c r="BL979" s="16">
        <v>0.33333333333333298</v>
      </c>
    </row>
    <row r="980" spans="2:64" x14ac:dyDescent="0.35">
      <c r="B980" t="s">
        <v>517</v>
      </c>
      <c r="C980" s="16">
        <v>2.9527559055118099E-2</v>
      </c>
      <c r="D980" s="16">
        <v>0</v>
      </c>
      <c r="E980" s="16">
        <v>1.5625E-2</v>
      </c>
      <c r="F980" s="16">
        <v>1.0638297872340399E-2</v>
      </c>
      <c r="G980" s="16">
        <v>2.4539877300613501E-2</v>
      </c>
      <c r="H980" s="16">
        <v>5.6962025316455701E-2</v>
      </c>
      <c r="I980" s="16"/>
      <c r="J980" s="16">
        <v>2.0979020979021001E-2</v>
      </c>
      <c r="K980" s="16">
        <v>4.0723981900452497E-2</v>
      </c>
      <c r="L980" s="16"/>
      <c r="M980" s="16">
        <v>2.6315789473684199E-2</v>
      </c>
      <c r="N980" s="16">
        <v>0.01</v>
      </c>
      <c r="O980" s="16">
        <v>6.6666666666666693E-2</v>
      </c>
      <c r="P980" s="16">
        <v>2.5000000000000001E-2</v>
      </c>
      <c r="Q980" s="16"/>
      <c r="R980" s="16">
        <v>0.02</v>
      </c>
      <c r="S980" s="16">
        <v>3.7037037037037E-2</v>
      </c>
      <c r="T980" s="16">
        <v>3.9215686274509803E-2</v>
      </c>
      <c r="U980" s="16">
        <v>4.1666666666666699E-2</v>
      </c>
      <c r="V980" s="16"/>
      <c r="W980" s="16">
        <v>2.7027027027027001E-2</v>
      </c>
      <c r="X980" s="16">
        <v>2.06185567010309E-2</v>
      </c>
      <c r="Y980" s="16">
        <v>3.8461538461538498E-2</v>
      </c>
      <c r="Z980" s="16">
        <v>0</v>
      </c>
      <c r="AA980" s="16">
        <v>0</v>
      </c>
      <c r="AB980" s="16">
        <v>6.1224489795918401E-2</v>
      </c>
      <c r="AC980" s="16">
        <v>0</v>
      </c>
      <c r="AD980" s="16">
        <v>5.5555555555555601E-2</v>
      </c>
      <c r="AE980" s="16">
        <v>2.8571428571428598E-2</v>
      </c>
      <c r="AF980" s="16">
        <v>0.107142857142857</v>
      </c>
      <c r="AG980" s="16">
        <v>0.05</v>
      </c>
      <c r="AH980" s="16">
        <v>0</v>
      </c>
      <c r="AI980" s="16"/>
      <c r="AJ980" s="16">
        <v>2.9850746268656699E-2</v>
      </c>
      <c r="AK980" s="16">
        <v>2.66666666666667E-2</v>
      </c>
      <c r="AL980" s="16">
        <v>1.72413793103448E-2</v>
      </c>
      <c r="AM980" s="16">
        <v>5.31914893617021E-2</v>
      </c>
      <c r="AN980" s="16">
        <v>3.7037037037037E-2</v>
      </c>
      <c r="AO980" s="16"/>
      <c r="AP980" s="16">
        <v>2.7624309392265199E-2</v>
      </c>
      <c r="AQ980" s="16">
        <v>0.04</v>
      </c>
      <c r="AR980" s="16">
        <v>0</v>
      </c>
      <c r="AS980" s="16"/>
      <c r="AT980" s="16">
        <v>1.5151515151515201E-2</v>
      </c>
      <c r="AU980" s="16">
        <v>3.2154340836012901E-2</v>
      </c>
      <c r="AV980" s="16">
        <v>2.2222222222222199E-2</v>
      </c>
      <c r="AW980" s="16">
        <v>0.1</v>
      </c>
      <c r="AX980" s="16"/>
      <c r="AY980" s="16">
        <v>2.7027027027027001E-2</v>
      </c>
      <c r="AZ980" s="16">
        <v>2.9723991507431002E-2</v>
      </c>
      <c r="BA980" s="16"/>
      <c r="BB980" s="16">
        <v>0</v>
      </c>
      <c r="BC980" s="16">
        <v>1.1904761904761901E-2</v>
      </c>
      <c r="BD980" s="16">
        <v>2.80373831775701E-2</v>
      </c>
      <c r="BE980" s="16">
        <v>7.4626865671641798E-2</v>
      </c>
      <c r="BF980" s="16"/>
      <c r="BG980" s="16">
        <v>4.8387096774193498E-2</v>
      </c>
      <c r="BH980" s="16">
        <v>2.4489795918367301E-2</v>
      </c>
      <c r="BI980" s="16">
        <v>1.35135135135135E-2</v>
      </c>
      <c r="BJ980" s="16">
        <v>0</v>
      </c>
      <c r="BK980" s="16">
        <v>0.11111111111111099</v>
      </c>
      <c r="BL980" s="16">
        <v>0.33333333333333298</v>
      </c>
    </row>
    <row r="981" spans="2:64" x14ac:dyDescent="0.35">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16"/>
      <c r="AI981" s="16"/>
      <c r="AJ981" s="16"/>
      <c r="AK981" s="16"/>
      <c r="AL981" s="16"/>
      <c r="AM981" s="16"/>
      <c r="AN981" s="16"/>
      <c r="AO981" s="16"/>
      <c r="AP981" s="16"/>
      <c r="AQ981" s="16"/>
      <c r="AR981" s="16"/>
      <c r="AS981" s="16"/>
      <c r="AT981" s="16"/>
      <c r="AU981" s="16"/>
      <c r="AV981" s="16"/>
      <c r="AW981" s="16"/>
      <c r="AX981" s="16"/>
      <c r="AY981" s="16"/>
      <c r="AZ981" s="16"/>
      <c r="BA981" s="16"/>
      <c r="BB981" s="16"/>
      <c r="BC981" s="16"/>
      <c r="BD981" s="16"/>
      <c r="BE981" s="16"/>
      <c r="BF981" s="16"/>
      <c r="BG981" s="16"/>
      <c r="BH981" s="16"/>
      <c r="BI981" s="16"/>
      <c r="BJ981" s="16"/>
      <c r="BK981" s="16"/>
      <c r="BL981" s="16"/>
    </row>
    <row r="982" spans="2:64" x14ac:dyDescent="0.35">
      <c r="B982" s="5" t="s">
        <v>520</v>
      </c>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c r="AG982" s="16"/>
      <c r="AH982" s="16"/>
      <c r="AI982" s="16"/>
      <c r="AJ982" s="16"/>
      <c r="AK982" s="16"/>
      <c r="AL982" s="16"/>
      <c r="AM982" s="16"/>
      <c r="AN982" s="16"/>
      <c r="AO982" s="16"/>
      <c r="AP982" s="16"/>
      <c r="AQ982" s="16"/>
      <c r="AR982" s="16"/>
      <c r="AS982" s="16"/>
      <c r="AT982" s="16"/>
      <c r="AU982" s="16"/>
      <c r="AV982" s="16"/>
      <c r="AW982" s="16"/>
      <c r="AX982" s="16"/>
      <c r="AY982" s="16"/>
      <c r="AZ982" s="16"/>
      <c r="BA982" s="16"/>
      <c r="BB982" s="16"/>
      <c r="BC982" s="16"/>
      <c r="BD982" s="16"/>
      <c r="BE982" s="16"/>
      <c r="BF982" s="16"/>
      <c r="BG982" s="16"/>
      <c r="BH982" s="16"/>
      <c r="BI982" s="16"/>
      <c r="BJ982" s="16"/>
      <c r="BK982" s="16"/>
      <c r="BL982" s="16"/>
    </row>
    <row r="983" spans="2:64" x14ac:dyDescent="0.35">
      <c r="B983" s="23" t="s">
        <v>97</v>
      </c>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16"/>
      <c r="AI983" s="16"/>
      <c r="AJ983" s="16"/>
      <c r="AK983" s="16"/>
      <c r="AL983" s="16"/>
      <c r="AM983" s="16"/>
      <c r="AN983" s="16"/>
      <c r="AO983" s="16"/>
      <c r="AP983" s="16"/>
      <c r="AQ983" s="16"/>
      <c r="AR983" s="16"/>
      <c r="AS983" s="16"/>
      <c r="AT983" s="16"/>
      <c r="AU983" s="16"/>
      <c r="AV983" s="16"/>
      <c r="AW983" s="16"/>
      <c r="AX983" s="16"/>
      <c r="AY983" s="16"/>
      <c r="AZ983" s="16"/>
      <c r="BA983" s="16"/>
      <c r="BB983" s="16"/>
      <c r="BC983" s="16"/>
      <c r="BD983" s="16"/>
      <c r="BE983" s="16"/>
      <c r="BF983" s="16"/>
      <c r="BG983" s="16"/>
      <c r="BH983" s="16"/>
      <c r="BI983" s="16"/>
      <c r="BJ983" s="16"/>
      <c r="BK983" s="16"/>
      <c r="BL983" s="16"/>
    </row>
    <row r="984" spans="2:64" x14ac:dyDescent="0.35">
      <c r="B984" t="s">
        <v>514</v>
      </c>
      <c r="C984" s="16">
        <v>0.41338582677165397</v>
      </c>
      <c r="D984" s="16">
        <v>0.31034482758620702</v>
      </c>
      <c r="E984" s="16">
        <v>0.390625</v>
      </c>
      <c r="F984" s="16">
        <v>0.45744680851063801</v>
      </c>
      <c r="G984" s="16">
        <v>0.42944785276073599</v>
      </c>
      <c r="H984" s="16">
        <v>0.39873417721519</v>
      </c>
      <c r="I984" s="16"/>
      <c r="J984" s="16">
        <v>0.40209790209790203</v>
      </c>
      <c r="K984" s="16">
        <v>0.42986425339366502</v>
      </c>
      <c r="L984" s="16"/>
      <c r="M984" s="16">
        <v>0.41447368421052599</v>
      </c>
      <c r="N984" s="16">
        <v>0.45</v>
      </c>
      <c r="O984" s="16">
        <v>0.31666666666666698</v>
      </c>
      <c r="P984" s="16">
        <v>0.42499999999999999</v>
      </c>
      <c r="Q984" s="16"/>
      <c r="R984" s="16">
        <v>0.41599999999999998</v>
      </c>
      <c r="S984" s="16">
        <v>0.358024691358025</v>
      </c>
      <c r="T984" s="16">
        <v>0.44444444444444398</v>
      </c>
      <c r="U984" s="16">
        <v>0.375</v>
      </c>
      <c r="V984" s="16"/>
      <c r="W984" s="16">
        <v>0.445945945945946</v>
      </c>
      <c r="X984" s="16">
        <v>0.42268041237113402</v>
      </c>
      <c r="Y984" s="16">
        <v>0.38461538461538503</v>
      </c>
      <c r="Z984" s="16">
        <v>0.36956521739130399</v>
      </c>
      <c r="AA984" s="16">
        <v>0.37837837837837801</v>
      </c>
      <c r="AB984" s="16">
        <v>0.36734693877551</v>
      </c>
      <c r="AC984" s="16">
        <v>0.48979591836734698</v>
      </c>
      <c r="AD984" s="16">
        <v>0.16666666666666699</v>
      </c>
      <c r="AE984" s="16">
        <v>0.51428571428571401</v>
      </c>
      <c r="AF984" s="16">
        <v>0.46428571428571402</v>
      </c>
      <c r="AG984" s="16">
        <v>0.35</v>
      </c>
      <c r="AH984" s="16">
        <v>0.66666666666666696</v>
      </c>
      <c r="AI984" s="16"/>
      <c r="AJ984" s="16">
        <v>0.37313432835820898</v>
      </c>
      <c r="AK984" s="16">
        <v>0.34666666666666701</v>
      </c>
      <c r="AL984" s="16">
        <v>0.47701149425287398</v>
      </c>
      <c r="AM984" s="16">
        <v>0.37234042553191499</v>
      </c>
      <c r="AN984" s="16">
        <v>0.25925925925925902</v>
      </c>
      <c r="AO984" s="16"/>
      <c r="AP984" s="16">
        <v>0.40883977900552498</v>
      </c>
      <c r="AQ984" s="16">
        <v>0.42399999999999999</v>
      </c>
      <c r="AR984" s="16">
        <v>0.42857142857142899</v>
      </c>
      <c r="AS984" s="16"/>
      <c r="AT984" s="16">
        <v>0.43181818181818199</v>
      </c>
      <c r="AU984" s="16">
        <v>0.44694533762057898</v>
      </c>
      <c r="AV984" s="16">
        <v>0.24444444444444399</v>
      </c>
      <c r="AW984" s="16">
        <v>0.15</v>
      </c>
      <c r="AX984" s="16"/>
      <c r="AY984" s="16">
        <v>0.35135135135135098</v>
      </c>
      <c r="AZ984" s="16">
        <v>0.418259023354565</v>
      </c>
      <c r="BA984" s="16"/>
      <c r="BB984" s="16">
        <v>0.58333333333333304</v>
      </c>
      <c r="BC984" s="16">
        <v>0.42857142857142899</v>
      </c>
      <c r="BD984" s="16">
        <v>0.40809968847352002</v>
      </c>
      <c r="BE984" s="16">
        <v>0.328358208955224</v>
      </c>
      <c r="BF984" s="16"/>
      <c r="BG984" s="16">
        <v>0.45161290322580599</v>
      </c>
      <c r="BH984" s="16">
        <v>0.41224489795918401</v>
      </c>
      <c r="BI984" s="16">
        <v>0.40540540540540498</v>
      </c>
      <c r="BJ984" s="16">
        <v>0.434782608695652</v>
      </c>
      <c r="BK984" s="16">
        <v>0.407407407407407</v>
      </c>
      <c r="BL984" s="16">
        <v>0</v>
      </c>
    </row>
    <row r="985" spans="2:64" x14ac:dyDescent="0.35">
      <c r="B985" t="s">
        <v>515</v>
      </c>
      <c r="C985" s="16">
        <v>0.43700787401574798</v>
      </c>
      <c r="D985" s="16">
        <v>0.41379310344827602</v>
      </c>
      <c r="E985" s="16">
        <v>0.421875</v>
      </c>
      <c r="F985" s="16">
        <v>0.39361702127659598</v>
      </c>
      <c r="G985" s="16">
        <v>0.45398773006135001</v>
      </c>
      <c r="H985" s="16">
        <v>0.455696202531646</v>
      </c>
      <c r="I985" s="16"/>
      <c r="J985" s="16">
        <v>0.447552447552448</v>
      </c>
      <c r="K985" s="16">
        <v>0.420814479638009</v>
      </c>
      <c r="L985" s="16"/>
      <c r="M985" s="16">
        <v>0.44407894736842102</v>
      </c>
      <c r="N985" s="16">
        <v>0.44</v>
      </c>
      <c r="O985" s="16">
        <v>0.41666666666666702</v>
      </c>
      <c r="P985" s="16">
        <v>0.42499999999999999</v>
      </c>
      <c r="Q985" s="16"/>
      <c r="R985" s="16">
        <v>0.41599999999999998</v>
      </c>
      <c r="S985" s="16">
        <v>0.51851851851851805</v>
      </c>
      <c r="T985" s="16">
        <v>0.43137254901960798</v>
      </c>
      <c r="U985" s="16">
        <v>0.41666666666666702</v>
      </c>
      <c r="V985" s="16"/>
      <c r="W985" s="16">
        <v>0.36486486486486502</v>
      </c>
      <c r="X985" s="16">
        <v>0.45360824742268002</v>
      </c>
      <c r="Y985" s="16">
        <v>0.40384615384615402</v>
      </c>
      <c r="Z985" s="16">
        <v>0.47826086956521702</v>
      </c>
      <c r="AA985" s="16">
        <v>0.51351351351351304</v>
      </c>
      <c r="AB985" s="16">
        <v>0.44897959183673503</v>
      </c>
      <c r="AC985" s="16">
        <v>0.44897959183673503</v>
      </c>
      <c r="AD985" s="16">
        <v>0.66666666666666696</v>
      </c>
      <c r="AE985" s="16">
        <v>0.4</v>
      </c>
      <c r="AF985" s="16">
        <v>0.32142857142857101</v>
      </c>
      <c r="AG985" s="16">
        <v>0.45</v>
      </c>
      <c r="AH985" s="16">
        <v>0.33333333333333298</v>
      </c>
      <c r="AI985" s="16"/>
      <c r="AJ985" s="16">
        <v>0.49253731343283602</v>
      </c>
      <c r="AK985" s="16">
        <v>0.44</v>
      </c>
      <c r="AL985" s="16">
        <v>0.390804597701149</v>
      </c>
      <c r="AM985" s="16">
        <v>0.45744680851063801</v>
      </c>
      <c r="AN985" s="16">
        <v>0.55555555555555602</v>
      </c>
      <c r="AO985" s="16"/>
      <c r="AP985" s="16">
        <v>0.42817679558011101</v>
      </c>
      <c r="AQ985" s="16">
        <v>0.45600000000000002</v>
      </c>
      <c r="AR985" s="16">
        <v>0.476190476190476</v>
      </c>
      <c r="AS985" s="16"/>
      <c r="AT985" s="16">
        <v>0.44696969696969702</v>
      </c>
      <c r="AU985" s="16">
        <v>0.41800643086816702</v>
      </c>
      <c r="AV985" s="16">
        <v>0.57777777777777795</v>
      </c>
      <c r="AW985" s="16">
        <v>0.35</v>
      </c>
      <c r="AX985" s="16"/>
      <c r="AY985" s="16">
        <v>0.43243243243243201</v>
      </c>
      <c r="AZ985" s="16">
        <v>0.43736730360934201</v>
      </c>
      <c r="BA985" s="16"/>
      <c r="BB985" s="16">
        <v>0.30555555555555602</v>
      </c>
      <c r="BC985" s="16">
        <v>0.41666666666666702</v>
      </c>
      <c r="BD985" s="16">
        <v>0.45482866043613701</v>
      </c>
      <c r="BE985" s="16">
        <v>0.44776119402985098</v>
      </c>
      <c r="BF985" s="16"/>
      <c r="BG985" s="16">
        <v>0.45161290322580599</v>
      </c>
      <c r="BH985" s="16">
        <v>0.473469387755102</v>
      </c>
      <c r="BI985" s="16">
        <v>0.42567567567567599</v>
      </c>
      <c r="BJ985" s="16">
        <v>0.34782608695652201</v>
      </c>
      <c r="BK985" s="16">
        <v>0.25925925925925902</v>
      </c>
      <c r="BL985" s="16">
        <v>0</v>
      </c>
    </row>
    <row r="986" spans="2:64" x14ac:dyDescent="0.35">
      <c r="B986" t="s">
        <v>516</v>
      </c>
      <c r="C986" s="16">
        <v>6.4960629921259797E-2</v>
      </c>
      <c r="D986" s="16">
        <v>0.20689655172413801</v>
      </c>
      <c r="E986" s="16">
        <v>0.125</v>
      </c>
      <c r="F986" s="16">
        <v>4.2553191489361701E-2</v>
      </c>
      <c r="G986" s="16">
        <v>5.5214723926380403E-2</v>
      </c>
      <c r="H986" s="16">
        <v>3.7974683544303799E-2</v>
      </c>
      <c r="I986" s="16"/>
      <c r="J986" s="16">
        <v>7.3426573426573397E-2</v>
      </c>
      <c r="K986" s="16">
        <v>5.4298642533936702E-2</v>
      </c>
      <c r="L986" s="16"/>
      <c r="M986" s="16">
        <v>6.9078947368421101E-2</v>
      </c>
      <c r="N986" s="16">
        <v>7.0000000000000007E-2</v>
      </c>
      <c r="O986" s="16">
        <v>1.6666666666666701E-2</v>
      </c>
      <c r="P986" s="16">
        <v>0.1</v>
      </c>
      <c r="Q986" s="16"/>
      <c r="R986" s="16">
        <v>9.1999999999999998E-2</v>
      </c>
      <c r="S986" s="16">
        <v>1.2345679012345699E-2</v>
      </c>
      <c r="T986" s="16">
        <v>4.5751633986928102E-2</v>
      </c>
      <c r="U986" s="16">
        <v>8.3333333333333301E-2</v>
      </c>
      <c r="V986" s="16"/>
      <c r="W986" s="16">
        <v>8.1081081081081099E-2</v>
      </c>
      <c r="X986" s="16">
        <v>6.18556701030928E-2</v>
      </c>
      <c r="Y986" s="16">
        <v>7.69230769230769E-2</v>
      </c>
      <c r="Z986" s="16">
        <v>8.6956521739130405E-2</v>
      </c>
      <c r="AA986" s="16">
        <v>8.1081081081081099E-2</v>
      </c>
      <c r="AB986" s="16">
        <v>6.1224489795918401E-2</v>
      </c>
      <c r="AC986" s="16">
        <v>4.08163265306122E-2</v>
      </c>
      <c r="AD986" s="16">
        <v>0</v>
      </c>
      <c r="AE986" s="16">
        <v>5.7142857142857099E-2</v>
      </c>
      <c r="AF986" s="16">
        <v>0</v>
      </c>
      <c r="AG986" s="16">
        <v>0.15</v>
      </c>
      <c r="AH986" s="16">
        <v>0</v>
      </c>
      <c r="AI986" s="16"/>
      <c r="AJ986" s="16">
        <v>4.47761194029851E-2</v>
      </c>
      <c r="AK986" s="16">
        <v>2.66666666666667E-2</v>
      </c>
      <c r="AL986" s="16">
        <v>6.3218390804597693E-2</v>
      </c>
      <c r="AM986" s="16">
        <v>0.117021276595745</v>
      </c>
      <c r="AN986" s="16">
        <v>0.11111111111111099</v>
      </c>
      <c r="AO986" s="16"/>
      <c r="AP986" s="16">
        <v>7.18232044198895E-2</v>
      </c>
      <c r="AQ986" s="16">
        <v>4.8000000000000001E-2</v>
      </c>
      <c r="AR986" s="16">
        <v>4.7619047619047603E-2</v>
      </c>
      <c r="AS986" s="16"/>
      <c r="AT986" s="16">
        <v>3.7878787878787901E-2</v>
      </c>
      <c r="AU986" s="16">
        <v>6.4308681672025705E-2</v>
      </c>
      <c r="AV986" s="16">
        <v>0.11111111111111099</v>
      </c>
      <c r="AW986" s="16">
        <v>0.15</v>
      </c>
      <c r="AX986" s="16"/>
      <c r="AY986" s="16">
        <v>8.1081081081081099E-2</v>
      </c>
      <c r="AZ986" s="16">
        <v>6.3694267515923594E-2</v>
      </c>
      <c r="BA986" s="16"/>
      <c r="BB986" s="16">
        <v>5.5555555555555601E-2</v>
      </c>
      <c r="BC986" s="16">
        <v>0.119047619047619</v>
      </c>
      <c r="BD986" s="16">
        <v>5.2959501557632398E-2</v>
      </c>
      <c r="BE986" s="16">
        <v>5.9701492537313397E-2</v>
      </c>
      <c r="BF986" s="16"/>
      <c r="BG986" s="16">
        <v>3.2258064516128997E-2</v>
      </c>
      <c r="BH986" s="16">
        <v>4.08163265306122E-2</v>
      </c>
      <c r="BI986" s="16">
        <v>7.4324324324324301E-2</v>
      </c>
      <c r="BJ986" s="16">
        <v>0.173913043478261</v>
      </c>
      <c r="BK986" s="16">
        <v>0.22222222222222199</v>
      </c>
      <c r="BL986" s="16">
        <v>0</v>
      </c>
    </row>
    <row r="987" spans="2:64" x14ac:dyDescent="0.35">
      <c r="B987" t="s">
        <v>159</v>
      </c>
      <c r="C987" s="16">
        <v>5.7086614173228301E-2</v>
      </c>
      <c r="D987" s="16">
        <v>6.8965517241379296E-2</v>
      </c>
      <c r="E987" s="16">
        <v>4.6875E-2</v>
      </c>
      <c r="F987" s="16">
        <v>9.5744680851063801E-2</v>
      </c>
      <c r="G987" s="16">
        <v>4.2944785276073601E-2</v>
      </c>
      <c r="H987" s="16">
        <v>5.0632911392405097E-2</v>
      </c>
      <c r="I987" s="16"/>
      <c r="J987" s="16">
        <v>5.2447552447552399E-2</v>
      </c>
      <c r="K987" s="16">
        <v>6.3348416289592799E-2</v>
      </c>
      <c r="L987" s="16"/>
      <c r="M987" s="16">
        <v>4.6052631578947401E-2</v>
      </c>
      <c r="N987" s="16">
        <v>0.03</v>
      </c>
      <c r="O987" s="16">
        <v>0.18333333333333299</v>
      </c>
      <c r="P987" s="16">
        <v>2.5000000000000001E-2</v>
      </c>
      <c r="Q987" s="16"/>
      <c r="R987" s="16">
        <v>5.6000000000000001E-2</v>
      </c>
      <c r="S987" s="16">
        <v>7.4074074074074098E-2</v>
      </c>
      <c r="T987" s="16">
        <v>4.5751633986928102E-2</v>
      </c>
      <c r="U987" s="16">
        <v>8.3333333333333301E-2</v>
      </c>
      <c r="V987" s="16"/>
      <c r="W987" s="16">
        <v>8.1081081081081099E-2</v>
      </c>
      <c r="X987" s="16">
        <v>4.1237113402061903E-2</v>
      </c>
      <c r="Y987" s="16">
        <v>7.69230769230769E-2</v>
      </c>
      <c r="Z987" s="16">
        <v>6.5217391304347797E-2</v>
      </c>
      <c r="AA987" s="16">
        <v>2.7027027027027001E-2</v>
      </c>
      <c r="AB987" s="16">
        <v>6.1224489795918401E-2</v>
      </c>
      <c r="AC987" s="16">
        <v>2.04081632653061E-2</v>
      </c>
      <c r="AD987" s="16">
        <v>0.11111111111111099</v>
      </c>
      <c r="AE987" s="16">
        <v>2.8571428571428598E-2</v>
      </c>
      <c r="AF987" s="16">
        <v>0.14285714285714299</v>
      </c>
      <c r="AG987" s="16">
        <v>0</v>
      </c>
      <c r="AH987" s="16">
        <v>0</v>
      </c>
      <c r="AI987" s="16"/>
      <c r="AJ987" s="16">
        <v>5.9701492537313397E-2</v>
      </c>
      <c r="AK987" s="16">
        <v>0.146666666666667</v>
      </c>
      <c r="AL987" s="16">
        <v>5.1724137931034503E-2</v>
      </c>
      <c r="AM987" s="16">
        <v>2.1276595744680899E-2</v>
      </c>
      <c r="AN987" s="16">
        <v>3.7037037037037E-2</v>
      </c>
      <c r="AO987" s="16"/>
      <c r="AP987" s="16">
        <v>6.6298342541436503E-2</v>
      </c>
      <c r="AQ987" s="16">
        <v>3.2000000000000001E-2</v>
      </c>
      <c r="AR987" s="16">
        <v>4.7619047619047603E-2</v>
      </c>
      <c r="AS987" s="16"/>
      <c r="AT987" s="16">
        <v>6.8181818181818205E-2</v>
      </c>
      <c r="AU987" s="16">
        <v>4.1800643086816698E-2</v>
      </c>
      <c r="AV987" s="16">
        <v>4.4444444444444398E-2</v>
      </c>
      <c r="AW987" s="16">
        <v>0.25</v>
      </c>
      <c r="AX987" s="16"/>
      <c r="AY987" s="16">
        <v>0.108108108108108</v>
      </c>
      <c r="AZ987" s="16">
        <v>5.30785562632696E-2</v>
      </c>
      <c r="BA987" s="16"/>
      <c r="BB987" s="16">
        <v>2.7777777777777801E-2</v>
      </c>
      <c r="BC987" s="16">
        <v>3.5714285714285698E-2</v>
      </c>
      <c r="BD987" s="16">
        <v>5.60747663551402E-2</v>
      </c>
      <c r="BE987" s="16">
        <v>0.104477611940299</v>
      </c>
      <c r="BF987" s="16"/>
      <c r="BG987" s="16">
        <v>3.2258064516128997E-2</v>
      </c>
      <c r="BH987" s="16">
        <v>4.8979591836734698E-2</v>
      </c>
      <c r="BI987" s="16">
        <v>8.1081081081081099E-2</v>
      </c>
      <c r="BJ987" s="16">
        <v>4.3478260869565202E-2</v>
      </c>
      <c r="BK987" s="16">
        <v>0</v>
      </c>
      <c r="BL987" s="16">
        <v>0.66666666666666696</v>
      </c>
    </row>
    <row r="988" spans="2:64" x14ac:dyDescent="0.35">
      <c r="B988" t="s">
        <v>517</v>
      </c>
      <c r="C988" s="16">
        <v>2.7559055118110201E-2</v>
      </c>
      <c r="D988" s="16">
        <v>0</v>
      </c>
      <c r="E988" s="16">
        <v>1.5625E-2</v>
      </c>
      <c r="F988" s="16">
        <v>1.0638297872340399E-2</v>
      </c>
      <c r="G988" s="16">
        <v>1.84049079754601E-2</v>
      </c>
      <c r="H988" s="16">
        <v>5.6962025316455701E-2</v>
      </c>
      <c r="I988" s="16"/>
      <c r="J988" s="16">
        <v>2.44755244755245E-2</v>
      </c>
      <c r="K988" s="16">
        <v>3.1674208144796399E-2</v>
      </c>
      <c r="L988" s="16"/>
      <c r="M988" s="16">
        <v>2.6315789473684199E-2</v>
      </c>
      <c r="N988" s="16">
        <v>0.01</v>
      </c>
      <c r="O988" s="16">
        <v>6.6666666666666693E-2</v>
      </c>
      <c r="P988" s="16">
        <v>2.5000000000000001E-2</v>
      </c>
      <c r="Q988" s="16"/>
      <c r="R988" s="16">
        <v>0.02</v>
      </c>
      <c r="S988" s="16">
        <v>3.7037037037037E-2</v>
      </c>
      <c r="T988" s="16">
        <v>3.2679738562091498E-2</v>
      </c>
      <c r="U988" s="16">
        <v>4.1666666666666699E-2</v>
      </c>
      <c r="V988" s="16"/>
      <c r="W988" s="16">
        <v>2.7027027027027001E-2</v>
      </c>
      <c r="X988" s="16">
        <v>2.06185567010309E-2</v>
      </c>
      <c r="Y988" s="16">
        <v>5.7692307692307702E-2</v>
      </c>
      <c r="Z988" s="16">
        <v>0</v>
      </c>
      <c r="AA988" s="16">
        <v>0</v>
      </c>
      <c r="AB988" s="16">
        <v>6.1224489795918401E-2</v>
      </c>
      <c r="AC988" s="16">
        <v>0</v>
      </c>
      <c r="AD988" s="16">
        <v>5.5555555555555601E-2</v>
      </c>
      <c r="AE988" s="16">
        <v>0</v>
      </c>
      <c r="AF988" s="16">
        <v>7.1428571428571397E-2</v>
      </c>
      <c r="AG988" s="16">
        <v>0.05</v>
      </c>
      <c r="AH988" s="16">
        <v>0</v>
      </c>
      <c r="AI988" s="16"/>
      <c r="AJ988" s="16">
        <v>2.9850746268656699E-2</v>
      </c>
      <c r="AK988" s="16">
        <v>0.04</v>
      </c>
      <c r="AL988" s="16">
        <v>1.72413793103448E-2</v>
      </c>
      <c r="AM988" s="16">
        <v>3.1914893617021302E-2</v>
      </c>
      <c r="AN988" s="16">
        <v>3.7037037037037E-2</v>
      </c>
      <c r="AO988" s="16"/>
      <c r="AP988" s="16">
        <v>2.4861878453038701E-2</v>
      </c>
      <c r="AQ988" s="16">
        <v>0.04</v>
      </c>
      <c r="AR988" s="16">
        <v>0</v>
      </c>
      <c r="AS988" s="16"/>
      <c r="AT988" s="16">
        <v>1.5151515151515201E-2</v>
      </c>
      <c r="AU988" s="16">
        <v>2.8938906752411599E-2</v>
      </c>
      <c r="AV988" s="16">
        <v>2.2222222222222199E-2</v>
      </c>
      <c r="AW988" s="16">
        <v>0.1</v>
      </c>
      <c r="AX988" s="16"/>
      <c r="AY988" s="16">
        <v>2.7027027027027001E-2</v>
      </c>
      <c r="AZ988" s="16">
        <v>2.7600849256900199E-2</v>
      </c>
      <c r="BA988" s="16"/>
      <c r="BB988" s="16">
        <v>2.7777777777777801E-2</v>
      </c>
      <c r="BC988" s="16">
        <v>0</v>
      </c>
      <c r="BD988" s="16">
        <v>2.80373831775701E-2</v>
      </c>
      <c r="BE988" s="16">
        <v>5.9701492537313397E-2</v>
      </c>
      <c r="BF988" s="16"/>
      <c r="BG988" s="16">
        <v>3.2258064516128997E-2</v>
      </c>
      <c r="BH988" s="16">
        <v>2.4489795918367301E-2</v>
      </c>
      <c r="BI988" s="16">
        <v>1.35135135135135E-2</v>
      </c>
      <c r="BJ988" s="16">
        <v>0</v>
      </c>
      <c r="BK988" s="16">
        <v>0.11111111111111099</v>
      </c>
      <c r="BL988" s="16">
        <v>0.33333333333333298</v>
      </c>
    </row>
    <row r="989" spans="2:64" x14ac:dyDescent="0.35">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16"/>
      <c r="AI989" s="16"/>
      <c r="AJ989" s="16"/>
      <c r="AK989" s="16"/>
      <c r="AL989" s="16"/>
      <c r="AM989" s="16"/>
      <c r="AN989" s="16"/>
      <c r="AO989" s="16"/>
      <c r="AP989" s="16"/>
      <c r="AQ989" s="16"/>
      <c r="AR989" s="16"/>
      <c r="AS989" s="16"/>
      <c r="AT989" s="16"/>
      <c r="AU989" s="16"/>
      <c r="AV989" s="16"/>
      <c r="AW989" s="16"/>
      <c r="AX989" s="16"/>
      <c r="AY989" s="16"/>
      <c r="AZ989" s="16"/>
      <c r="BA989" s="16"/>
      <c r="BB989" s="16"/>
      <c r="BC989" s="16"/>
      <c r="BD989" s="16"/>
      <c r="BE989" s="16"/>
      <c r="BF989" s="16"/>
      <c r="BG989" s="16"/>
      <c r="BH989" s="16"/>
      <c r="BI989" s="16"/>
      <c r="BJ989" s="16"/>
      <c r="BK989" s="16"/>
      <c r="BL989" s="16"/>
    </row>
    <row r="990" spans="2:64" x14ac:dyDescent="0.35">
      <c r="B990" s="5" t="s">
        <v>521</v>
      </c>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c r="AK990" s="16"/>
      <c r="AL990" s="16"/>
      <c r="AM990" s="16"/>
      <c r="AN990" s="16"/>
      <c r="AO990" s="16"/>
      <c r="AP990" s="16"/>
      <c r="AQ990" s="16"/>
      <c r="AR990" s="16"/>
      <c r="AS990" s="16"/>
      <c r="AT990" s="16"/>
      <c r="AU990" s="16"/>
      <c r="AV990" s="16"/>
      <c r="AW990" s="16"/>
      <c r="AX990" s="16"/>
      <c r="AY990" s="16"/>
      <c r="AZ990" s="16"/>
      <c r="BA990" s="16"/>
      <c r="BB990" s="16"/>
      <c r="BC990" s="16"/>
      <c r="BD990" s="16"/>
      <c r="BE990" s="16"/>
      <c r="BF990" s="16"/>
      <c r="BG990" s="16"/>
      <c r="BH990" s="16"/>
      <c r="BI990" s="16"/>
      <c r="BJ990" s="16"/>
      <c r="BK990" s="16"/>
      <c r="BL990" s="16"/>
    </row>
    <row r="991" spans="2:64" x14ac:dyDescent="0.35">
      <c r="B991" s="23" t="s">
        <v>97</v>
      </c>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c r="AK991" s="16"/>
      <c r="AL991" s="16"/>
      <c r="AM991" s="16"/>
      <c r="AN991" s="16"/>
      <c r="AO991" s="16"/>
      <c r="AP991" s="16"/>
      <c r="AQ991" s="16"/>
      <c r="AR991" s="16"/>
      <c r="AS991" s="16"/>
      <c r="AT991" s="16"/>
      <c r="AU991" s="16"/>
      <c r="AV991" s="16"/>
      <c r="AW991" s="16"/>
      <c r="AX991" s="16"/>
      <c r="AY991" s="16"/>
      <c r="AZ991" s="16"/>
      <c r="BA991" s="16"/>
      <c r="BB991" s="16"/>
      <c r="BC991" s="16"/>
      <c r="BD991" s="16"/>
      <c r="BE991" s="16"/>
      <c r="BF991" s="16"/>
      <c r="BG991" s="16"/>
      <c r="BH991" s="16"/>
      <c r="BI991" s="16"/>
      <c r="BJ991" s="16"/>
      <c r="BK991" s="16"/>
      <c r="BL991" s="16"/>
    </row>
    <row r="992" spans="2:64" x14ac:dyDescent="0.35">
      <c r="B992" t="s">
        <v>514</v>
      </c>
      <c r="C992" s="16">
        <v>0.14370078740157499</v>
      </c>
      <c r="D992" s="16">
        <v>0.20689655172413801</v>
      </c>
      <c r="E992" s="16">
        <v>0.109375</v>
      </c>
      <c r="F992" s="16">
        <v>0.14893617021276601</v>
      </c>
      <c r="G992" s="16">
        <v>0.153374233128834</v>
      </c>
      <c r="H992" s="16">
        <v>0.132911392405063</v>
      </c>
      <c r="I992" s="16"/>
      <c r="J992" s="16">
        <v>0.143356643356643</v>
      </c>
      <c r="K992" s="16">
        <v>0.144796380090498</v>
      </c>
      <c r="L992" s="16"/>
      <c r="M992" s="16">
        <v>0.12828947368421101</v>
      </c>
      <c r="N992" s="16">
        <v>0.18</v>
      </c>
      <c r="O992" s="16">
        <v>0.133333333333333</v>
      </c>
      <c r="P992" s="16">
        <v>0.17499999999999999</v>
      </c>
      <c r="Q992" s="16"/>
      <c r="R992" s="16">
        <v>0.14799999999999999</v>
      </c>
      <c r="S992" s="16">
        <v>9.8765432098765399E-2</v>
      </c>
      <c r="T992" s="16">
        <v>0.15686274509803899</v>
      </c>
      <c r="U992" s="16">
        <v>0.16666666666666699</v>
      </c>
      <c r="V992" s="16"/>
      <c r="W992" s="16">
        <v>0.17567567567567599</v>
      </c>
      <c r="X992" s="16">
        <v>0.14432989690721601</v>
      </c>
      <c r="Y992" s="16">
        <v>9.6153846153846201E-2</v>
      </c>
      <c r="Z992" s="16">
        <v>0.173913043478261</v>
      </c>
      <c r="AA992" s="16">
        <v>0.18918918918918901</v>
      </c>
      <c r="AB992" s="16">
        <v>0.102040816326531</v>
      </c>
      <c r="AC992" s="16">
        <v>0.14285714285714299</v>
      </c>
      <c r="AD992" s="16">
        <v>0</v>
      </c>
      <c r="AE992" s="16">
        <v>0.14285714285714299</v>
      </c>
      <c r="AF992" s="16">
        <v>0.107142857142857</v>
      </c>
      <c r="AG992" s="16">
        <v>0.3</v>
      </c>
      <c r="AH992" s="16">
        <v>0</v>
      </c>
      <c r="AI992" s="16"/>
      <c r="AJ992" s="16">
        <v>0.164179104477612</v>
      </c>
      <c r="AK992" s="16">
        <v>0.10666666666666701</v>
      </c>
      <c r="AL992" s="16">
        <v>0.13218390804597699</v>
      </c>
      <c r="AM992" s="16">
        <v>0.14893617021276601</v>
      </c>
      <c r="AN992" s="16">
        <v>0.296296296296296</v>
      </c>
      <c r="AO992" s="16"/>
      <c r="AP992" s="16">
        <v>0.12707182320442001</v>
      </c>
      <c r="AQ992" s="16">
        <v>0.192</v>
      </c>
      <c r="AR992" s="16">
        <v>0.14285714285714299</v>
      </c>
      <c r="AS992" s="16"/>
      <c r="AT992" s="16">
        <v>0.11363636363636399</v>
      </c>
      <c r="AU992" s="16">
        <v>0.154340836012862</v>
      </c>
      <c r="AV992" s="16">
        <v>0.17777777777777801</v>
      </c>
      <c r="AW992" s="16">
        <v>0.1</v>
      </c>
      <c r="AX992" s="16"/>
      <c r="AY992" s="16">
        <v>0.27027027027027001</v>
      </c>
      <c r="AZ992" s="16">
        <v>0.13375796178343899</v>
      </c>
      <c r="BA992" s="16"/>
      <c r="BB992" s="16">
        <v>0.16666666666666699</v>
      </c>
      <c r="BC992" s="16">
        <v>0.16666666666666699</v>
      </c>
      <c r="BD992" s="16">
        <v>0.146417445482866</v>
      </c>
      <c r="BE992" s="16">
        <v>8.9552238805970102E-2</v>
      </c>
      <c r="BF992" s="16"/>
      <c r="BG992" s="16">
        <v>0.12903225806451599</v>
      </c>
      <c r="BH992" s="16">
        <v>0.14285714285714299</v>
      </c>
      <c r="BI992" s="16">
        <v>0.15540540540540501</v>
      </c>
      <c r="BJ992" s="16">
        <v>4.3478260869565202E-2</v>
      </c>
      <c r="BK992" s="16">
        <v>0.22222222222222199</v>
      </c>
      <c r="BL992" s="16">
        <v>0</v>
      </c>
    </row>
    <row r="993" spans="2:64" x14ac:dyDescent="0.35">
      <c r="B993" t="s">
        <v>515</v>
      </c>
      <c r="C993" s="16">
        <v>0.34448818897637801</v>
      </c>
      <c r="D993" s="16">
        <v>0.48275862068965503</v>
      </c>
      <c r="E993" s="16">
        <v>0.40625</v>
      </c>
      <c r="F993" s="16">
        <v>0.27659574468085102</v>
      </c>
      <c r="G993" s="16">
        <v>0.33128834355828202</v>
      </c>
      <c r="H993" s="16">
        <v>0.348101265822785</v>
      </c>
      <c r="I993" s="16"/>
      <c r="J993" s="16">
        <v>0.32867132867132898</v>
      </c>
      <c r="K993" s="16">
        <v>0.361990950226244</v>
      </c>
      <c r="L993" s="16"/>
      <c r="M993" s="16">
        <v>0.36513157894736797</v>
      </c>
      <c r="N993" s="16">
        <v>0.32</v>
      </c>
      <c r="O993" s="16">
        <v>0.31666666666666698</v>
      </c>
      <c r="P993" s="16">
        <v>0.32500000000000001</v>
      </c>
      <c r="Q993" s="16"/>
      <c r="R993" s="16">
        <v>0.32400000000000001</v>
      </c>
      <c r="S993" s="16">
        <v>0.39506172839506198</v>
      </c>
      <c r="T993" s="16">
        <v>0.36601307189542498</v>
      </c>
      <c r="U993" s="16">
        <v>0.25</v>
      </c>
      <c r="V993" s="16"/>
      <c r="W993" s="16">
        <v>0.36486486486486502</v>
      </c>
      <c r="X993" s="16">
        <v>0.42268041237113402</v>
      </c>
      <c r="Y993" s="16">
        <v>0.40384615384615402</v>
      </c>
      <c r="Z993" s="16">
        <v>0.30434782608695699</v>
      </c>
      <c r="AA993" s="16">
        <v>0.27027027027027001</v>
      </c>
      <c r="AB993" s="16">
        <v>0.34693877551020402</v>
      </c>
      <c r="AC993" s="16">
        <v>0.24489795918367299</v>
      </c>
      <c r="AD993" s="16">
        <v>0.44444444444444398</v>
      </c>
      <c r="AE993" s="16">
        <v>0.314285714285714</v>
      </c>
      <c r="AF993" s="16">
        <v>0.25</v>
      </c>
      <c r="AG993" s="16">
        <v>0.25</v>
      </c>
      <c r="AH993" s="16">
        <v>0.66666666666666696</v>
      </c>
      <c r="AI993" s="16"/>
      <c r="AJ993" s="16">
        <v>0.328358208955224</v>
      </c>
      <c r="AK993" s="16">
        <v>0.37333333333333302</v>
      </c>
      <c r="AL993" s="16">
        <v>0.32183908045977</v>
      </c>
      <c r="AM993" s="16">
        <v>0.38297872340425498</v>
      </c>
      <c r="AN993" s="16">
        <v>0.37037037037037002</v>
      </c>
      <c r="AO993" s="16"/>
      <c r="AP993" s="16">
        <v>0.34806629834254099</v>
      </c>
      <c r="AQ993" s="16">
        <v>0.32800000000000001</v>
      </c>
      <c r="AR993" s="16">
        <v>0.38095238095238099</v>
      </c>
      <c r="AS993" s="16"/>
      <c r="AT993" s="16">
        <v>0.36363636363636398</v>
      </c>
      <c r="AU993" s="16">
        <v>0.33762057877813501</v>
      </c>
      <c r="AV993" s="16">
        <v>0.37777777777777799</v>
      </c>
      <c r="AW993" s="16">
        <v>0.25</v>
      </c>
      <c r="AX993" s="16"/>
      <c r="AY993" s="16">
        <v>0.162162162162162</v>
      </c>
      <c r="AZ993" s="16">
        <v>0.35881104033970301</v>
      </c>
      <c r="BA993" s="16"/>
      <c r="BB993" s="16">
        <v>0.30555555555555602</v>
      </c>
      <c r="BC993" s="16">
        <v>0.30952380952380998</v>
      </c>
      <c r="BD993" s="16">
        <v>0.34890965732087198</v>
      </c>
      <c r="BE993" s="16">
        <v>0.38805970149253699</v>
      </c>
      <c r="BF993" s="16"/>
      <c r="BG993" s="16">
        <v>0.37096774193548399</v>
      </c>
      <c r="BH993" s="16">
        <v>0.4</v>
      </c>
      <c r="BI993" s="16">
        <v>0.304054054054054</v>
      </c>
      <c r="BJ993" s="16">
        <v>0.173913043478261</v>
      </c>
      <c r="BK993" s="16">
        <v>0.148148148148148</v>
      </c>
      <c r="BL993" s="16">
        <v>0.33333333333333298</v>
      </c>
    </row>
    <row r="994" spans="2:64" x14ac:dyDescent="0.35">
      <c r="B994" t="s">
        <v>516</v>
      </c>
      <c r="C994" s="16">
        <v>0.25393700787401602</v>
      </c>
      <c r="D994" s="16">
        <v>0.17241379310344801</v>
      </c>
      <c r="E994" s="16">
        <v>0.265625</v>
      </c>
      <c r="F994" s="16">
        <v>0.340425531914894</v>
      </c>
      <c r="G994" s="16">
        <v>0.26993865030674802</v>
      </c>
      <c r="H994" s="16">
        <v>0.19620253164557</v>
      </c>
      <c r="I994" s="16"/>
      <c r="J994" s="16">
        <v>0.27622377622377597</v>
      </c>
      <c r="K994" s="16">
        <v>0.22624434389140299</v>
      </c>
      <c r="L994" s="16"/>
      <c r="M994" s="16">
        <v>0.26315789473684198</v>
      </c>
      <c r="N994" s="16">
        <v>0.23</v>
      </c>
      <c r="O994" s="16">
        <v>0.266666666666667</v>
      </c>
      <c r="P994" s="16">
        <v>0.25</v>
      </c>
      <c r="Q994" s="16"/>
      <c r="R994" s="16">
        <v>0.26400000000000001</v>
      </c>
      <c r="S994" s="16">
        <v>0.24691358024691401</v>
      </c>
      <c r="T994" s="16">
        <v>0.21568627450980399</v>
      </c>
      <c r="U994" s="16">
        <v>0.41666666666666702</v>
      </c>
      <c r="V994" s="16"/>
      <c r="W994" s="16">
        <v>0.20270270270270299</v>
      </c>
      <c r="X994" s="16">
        <v>0.28865979381443302</v>
      </c>
      <c r="Y994" s="16">
        <v>0.21153846153846201</v>
      </c>
      <c r="Z994" s="16">
        <v>0.23913043478260901</v>
      </c>
      <c r="AA994" s="16">
        <v>0.29729729729729698</v>
      </c>
      <c r="AB994" s="16">
        <v>0.183673469387755</v>
      </c>
      <c r="AC994" s="16">
        <v>0.36734693877551</v>
      </c>
      <c r="AD994" s="16">
        <v>0.27777777777777801</v>
      </c>
      <c r="AE994" s="16">
        <v>0.25714285714285701</v>
      </c>
      <c r="AF994" s="16">
        <v>0.25</v>
      </c>
      <c r="AG994" s="16">
        <v>0.2</v>
      </c>
      <c r="AH994" s="16">
        <v>0.33333333333333298</v>
      </c>
      <c r="AI994" s="16"/>
      <c r="AJ994" s="16">
        <v>0.238805970149254</v>
      </c>
      <c r="AK994" s="16">
        <v>0.22666666666666699</v>
      </c>
      <c r="AL994" s="16">
        <v>0.28160919540229901</v>
      </c>
      <c r="AM994" s="16">
        <v>0.23404255319148901</v>
      </c>
      <c r="AN994" s="16">
        <v>0.148148148148148</v>
      </c>
      <c r="AO994" s="16"/>
      <c r="AP994" s="16">
        <v>0.262430939226519</v>
      </c>
      <c r="AQ994" s="16">
        <v>0.248</v>
      </c>
      <c r="AR994" s="16">
        <v>0.14285714285714299</v>
      </c>
      <c r="AS994" s="16"/>
      <c r="AT994" s="16">
        <v>0.28030303030303</v>
      </c>
      <c r="AU994" s="16">
        <v>0.241157556270096</v>
      </c>
      <c r="AV994" s="16">
        <v>0.24444444444444399</v>
      </c>
      <c r="AW994" s="16">
        <v>0.3</v>
      </c>
      <c r="AX994" s="16"/>
      <c r="AY994" s="16">
        <v>0.35135135135135098</v>
      </c>
      <c r="AZ994" s="16">
        <v>0.24628450106157099</v>
      </c>
      <c r="BA994" s="16"/>
      <c r="BB994" s="16">
        <v>0.36111111111111099</v>
      </c>
      <c r="BC994" s="16">
        <v>0.32142857142857101</v>
      </c>
      <c r="BD994" s="16">
        <v>0.233644859813084</v>
      </c>
      <c r="BE994" s="16">
        <v>0.20895522388059701</v>
      </c>
      <c r="BF994" s="16"/>
      <c r="BG994" s="16">
        <v>0.209677419354839</v>
      </c>
      <c r="BH994" s="16">
        <v>0.236734693877551</v>
      </c>
      <c r="BI994" s="16">
        <v>0.25675675675675702</v>
      </c>
      <c r="BJ994" s="16">
        <v>0.47826086956521702</v>
      </c>
      <c r="BK994" s="16">
        <v>0.296296296296296</v>
      </c>
      <c r="BL994" s="16">
        <v>0.33333333333333298</v>
      </c>
    </row>
    <row r="995" spans="2:64" x14ac:dyDescent="0.35">
      <c r="B995" t="s">
        <v>159</v>
      </c>
      <c r="C995" s="16">
        <v>7.6771653543307103E-2</v>
      </c>
      <c r="D995" s="16">
        <v>6.8965517241379296E-2</v>
      </c>
      <c r="E995" s="16">
        <v>7.8125E-2</v>
      </c>
      <c r="F995" s="16">
        <v>6.3829787234042507E-2</v>
      </c>
      <c r="G995" s="16">
        <v>7.3619631901840496E-2</v>
      </c>
      <c r="H995" s="16">
        <v>8.8607594936708903E-2</v>
      </c>
      <c r="I995" s="16"/>
      <c r="J995" s="16">
        <v>8.3916083916083906E-2</v>
      </c>
      <c r="K995" s="16">
        <v>6.7873303167420795E-2</v>
      </c>
      <c r="L995" s="16"/>
      <c r="M995" s="16">
        <v>6.5789473684210495E-2</v>
      </c>
      <c r="N995" s="16">
        <v>0.06</v>
      </c>
      <c r="O995" s="16">
        <v>0.15</v>
      </c>
      <c r="P995" s="16">
        <v>7.4999999999999997E-2</v>
      </c>
      <c r="Q995" s="16"/>
      <c r="R995" s="16">
        <v>7.1999999999999995E-2</v>
      </c>
      <c r="S995" s="16">
        <v>8.6419753086419707E-2</v>
      </c>
      <c r="T995" s="16">
        <v>8.4967320261437898E-2</v>
      </c>
      <c r="U995" s="16">
        <v>4.1666666666666699E-2</v>
      </c>
      <c r="V995" s="16"/>
      <c r="W995" s="16">
        <v>0.14864864864864899</v>
      </c>
      <c r="X995" s="16">
        <v>3.09278350515464E-2</v>
      </c>
      <c r="Y995" s="16">
        <v>5.7692307692307702E-2</v>
      </c>
      <c r="Z995" s="16">
        <v>0.108695652173913</v>
      </c>
      <c r="AA995" s="16">
        <v>5.4054054054054099E-2</v>
      </c>
      <c r="AB995" s="16">
        <v>8.1632653061224497E-2</v>
      </c>
      <c r="AC995" s="16">
        <v>6.1224489795918401E-2</v>
      </c>
      <c r="AD995" s="16">
        <v>5.5555555555555601E-2</v>
      </c>
      <c r="AE995" s="16">
        <v>2.8571428571428598E-2</v>
      </c>
      <c r="AF995" s="16">
        <v>0.14285714285714299</v>
      </c>
      <c r="AG995" s="16">
        <v>0.1</v>
      </c>
      <c r="AH995" s="16">
        <v>0</v>
      </c>
      <c r="AI995" s="16"/>
      <c r="AJ995" s="16">
        <v>7.4626865671641798E-2</v>
      </c>
      <c r="AK995" s="16">
        <v>0.146666666666667</v>
      </c>
      <c r="AL995" s="16">
        <v>6.8965517241379296E-2</v>
      </c>
      <c r="AM995" s="16">
        <v>4.2553191489361701E-2</v>
      </c>
      <c r="AN995" s="16">
        <v>3.7037037037037E-2</v>
      </c>
      <c r="AO995" s="16"/>
      <c r="AP995" s="16">
        <v>8.5635359116022103E-2</v>
      </c>
      <c r="AQ995" s="16">
        <v>0.04</v>
      </c>
      <c r="AR995" s="16">
        <v>0.14285714285714299</v>
      </c>
      <c r="AS995" s="16"/>
      <c r="AT995" s="16">
        <v>8.3333333333333301E-2</v>
      </c>
      <c r="AU995" s="16">
        <v>6.1093247588424403E-2</v>
      </c>
      <c r="AV995" s="16">
        <v>8.8888888888888906E-2</v>
      </c>
      <c r="AW995" s="16">
        <v>0.25</v>
      </c>
      <c r="AX995" s="16"/>
      <c r="AY995" s="16">
        <v>0.135135135135135</v>
      </c>
      <c r="AZ995" s="16">
        <v>7.2186836518046693E-2</v>
      </c>
      <c r="BA995" s="16"/>
      <c r="BB995" s="16">
        <v>8.3333333333333301E-2</v>
      </c>
      <c r="BC995" s="16">
        <v>8.3333333333333301E-2</v>
      </c>
      <c r="BD995" s="16">
        <v>6.5420560747663503E-2</v>
      </c>
      <c r="BE995" s="16">
        <v>0.119402985074627</v>
      </c>
      <c r="BF995" s="16"/>
      <c r="BG995" s="16">
        <v>6.4516129032258104E-2</v>
      </c>
      <c r="BH995" s="16">
        <v>6.9387755102040802E-2</v>
      </c>
      <c r="BI995" s="16">
        <v>0.101351351351351</v>
      </c>
      <c r="BJ995" s="16">
        <v>8.6956521739130405E-2</v>
      </c>
      <c r="BK995" s="16">
        <v>3.7037037037037E-2</v>
      </c>
      <c r="BL995" s="16">
        <v>0</v>
      </c>
    </row>
    <row r="996" spans="2:64" x14ac:dyDescent="0.35">
      <c r="B996" t="s">
        <v>517</v>
      </c>
      <c r="C996" s="16">
        <v>0.181102362204724</v>
      </c>
      <c r="D996" s="16">
        <v>6.8965517241379296E-2</v>
      </c>
      <c r="E996" s="16">
        <v>0.140625</v>
      </c>
      <c r="F996" s="16">
        <v>0.170212765957447</v>
      </c>
      <c r="G996" s="16">
        <v>0.17177914110429399</v>
      </c>
      <c r="H996" s="16">
        <v>0.234177215189873</v>
      </c>
      <c r="I996" s="16"/>
      <c r="J996" s="16">
        <v>0.16783216783216801</v>
      </c>
      <c r="K996" s="16">
        <v>0.19909502262443399</v>
      </c>
      <c r="L996" s="16"/>
      <c r="M996" s="16">
        <v>0.177631578947368</v>
      </c>
      <c r="N996" s="16">
        <v>0.21</v>
      </c>
      <c r="O996" s="16">
        <v>0.133333333333333</v>
      </c>
      <c r="P996" s="16">
        <v>0.17499999999999999</v>
      </c>
      <c r="Q996" s="16"/>
      <c r="R996" s="16">
        <v>0.192</v>
      </c>
      <c r="S996" s="16">
        <v>0.172839506172839</v>
      </c>
      <c r="T996" s="16">
        <v>0.17647058823529399</v>
      </c>
      <c r="U996" s="16">
        <v>0.125</v>
      </c>
      <c r="V996" s="16"/>
      <c r="W996" s="16">
        <v>0.108108108108108</v>
      </c>
      <c r="X996" s="16">
        <v>0.11340206185567001</v>
      </c>
      <c r="Y996" s="16">
        <v>0.230769230769231</v>
      </c>
      <c r="Z996" s="16">
        <v>0.173913043478261</v>
      </c>
      <c r="AA996" s="16">
        <v>0.18918918918918901</v>
      </c>
      <c r="AB996" s="16">
        <v>0.28571428571428598</v>
      </c>
      <c r="AC996" s="16">
        <v>0.183673469387755</v>
      </c>
      <c r="AD996" s="16">
        <v>0.22222222222222199</v>
      </c>
      <c r="AE996" s="16">
        <v>0.25714285714285701</v>
      </c>
      <c r="AF996" s="16">
        <v>0.25</v>
      </c>
      <c r="AG996" s="16">
        <v>0.15</v>
      </c>
      <c r="AH996" s="16">
        <v>0</v>
      </c>
      <c r="AI996" s="16"/>
      <c r="AJ996" s="16">
        <v>0.19402985074626899</v>
      </c>
      <c r="AK996" s="16">
        <v>0.146666666666667</v>
      </c>
      <c r="AL996" s="16">
        <v>0.195402298850575</v>
      </c>
      <c r="AM996" s="16">
        <v>0.19148936170212799</v>
      </c>
      <c r="AN996" s="16">
        <v>0.148148148148148</v>
      </c>
      <c r="AO996" s="16"/>
      <c r="AP996" s="16">
        <v>0.17679558011049701</v>
      </c>
      <c r="AQ996" s="16">
        <v>0.192</v>
      </c>
      <c r="AR996" s="16">
        <v>0.19047619047618999</v>
      </c>
      <c r="AS996" s="16"/>
      <c r="AT996" s="16">
        <v>0.15909090909090901</v>
      </c>
      <c r="AU996" s="16">
        <v>0.20578778135048201</v>
      </c>
      <c r="AV996" s="16">
        <v>0.11111111111111099</v>
      </c>
      <c r="AW996" s="16">
        <v>0.1</v>
      </c>
      <c r="AX996" s="16"/>
      <c r="AY996" s="16">
        <v>8.1081081081081099E-2</v>
      </c>
      <c r="AZ996" s="16">
        <v>0.18895966029724001</v>
      </c>
      <c r="BA996" s="16"/>
      <c r="BB996" s="16">
        <v>8.3333333333333301E-2</v>
      </c>
      <c r="BC996" s="16">
        <v>0.119047619047619</v>
      </c>
      <c r="BD996" s="16">
        <v>0.20560747663551401</v>
      </c>
      <c r="BE996" s="16">
        <v>0.19402985074626899</v>
      </c>
      <c r="BF996" s="16"/>
      <c r="BG996" s="16">
        <v>0.225806451612903</v>
      </c>
      <c r="BH996" s="16">
        <v>0.15102040816326501</v>
      </c>
      <c r="BI996" s="16">
        <v>0.18243243243243201</v>
      </c>
      <c r="BJ996" s="16">
        <v>0.217391304347826</v>
      </c>
      <c r="BK996" s="16">
        <v>0.296296296296296</v>
      </c>
      <c r="BL996" s="16">
        <v>0.33333333333333298</v>
      </c>
    </row>
    <row r="997" spans="2:64" x14ac:dyDescent="0.35">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c r="AK997" s="16"/>
      <c r="AL997" s="16"/>
      <c r="AM997" s="16"/>
      <c r="AN997" s="16"/>
      <c r="AO997" s="16"/>
      <c r="AP997" s="16"/>
      <c r="AQ997" s="16"/>
      <c r="AR997" s="16"/>
      <c r="AS997" s="16"/>
      <c r="AT997" s="16"/>
      <c r="AU997" s="16"/>
      <c r="AV997" s="16"/>
      <c r="AW997" s="16"/>
      <c r="AX997" s="16"/>
      <c r="AY997" s="16"/>
      <c r="AZ997" s="16"/>
      <c r="BA997" s="16"/>
      <c r="BB997" s="16"/>
      <c r="BC997" s="16"/>
      <c r="BD997" s="16"/>
      <c r="BE997" s="16"/>
      <c r="BF997" s="16"/>
      <c r="BG997" s="16"/>
      <c r="BH997" s="16"/>
      <c r="BI997" s="16"/>
      <c r="BJ997" s="16"/>
      <c r="BK997" s="16"/>
      <c r="BL997" s="16"/>
    </row>
    <row r="998" spans="2:64" x14ac:dyDescent="0.35">
      <c r="B998" s="5" t="s">
        <v>525</v>
      </c>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c r="AK998" s="16"/>
      <c r="AL998" s="16"/>
      <c r="AM998" s="16"/>
      <c r="AN998" s="16"/>
      <c r="AO998" s="16"/>
      <c r="AP998" s="16"/>
      <c r="AQ998" s="16"/>
      <c r="AR998" s="16"/>
      <c r="AS998" s="16"/>
      <c r="AT998" s="16"/>
      <c r="AU998" s="16"/>
      <c r="AV998" s="16"/>
      <c r="AW998" s="16"/>
      <c r="AX998" s="16"/>
      <c r="AY998" s="16"/>
      <c r="AZ998" s="16"/>
      <c r="BA998" s="16"/>
      <c r="BB998" s="16"/>
      <c r="BC998" s="16"/>
      <c r="BD998" s="16"/>
      <c r="BE998" s="16"/>
      <c r="BF998" s="16"/>
      <c r="BG998" s="16"/>
      <c r="BH998" s="16"/>
      <c r="BI998" s="16"/>
      <c r="BJ998" s="16"/>
      <c r="BK998" s="16"/>
      <c r="BL998" s="16"/>
    </row>
    <row r="999" spans="2:64" x14ac:dyDescent="0.35">
      <c r="B999" s="23" t="s">
        <v>97</v>
      </c>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c r="AF999" s="16"/>
      <c r="AG999" s="16"/>
      <c r="AH999" s="16"/>
      <c r="AI999" s="16"/>
      <c r="AJ999" s="16"/>
      <c r="AK999" s="16"/>
      <c r="AL999" s="16"/>
      <c r="AM999" s="16"/>
      <c r="AN999" s="16"/>
      <c r="AO999" s="16"/>
      <c r="AP999" s="16"/>
      <c r="AQ999" s="16"/>
      <c r="AR999" s="16"/>
      <c r="AS999" s="16"/>
      <c r="AT999" s="16"/>
      <c r="AU999" s="16"/>
      <c r="AV999" s="16"/>
      <c r="AW999" s="16"/>
      <c r="AX999" s="16"/>
      <c r="AY999" s="16"/>
      <c r="AZ999" s="16"/>
      <c r="BA999" s="16"/>
      <c r="BB999" s="16"/>
      <c r="BC999" s="16"/>
      <c r="BD999" s="16"/>
      <c r="BE999" s="16"/>
      <c r="BF999" s="16"/>
      <c r="BG999" s="16"/>
      <c r="BH999" s="16"/>
      <c r="BI999" s="16"/>
      <c r="BJ999" s="16"/>
      <c r="BK999" s="16"/>
      <c r="BL999" s="16"/>
    </row>
    <row r="1000" spans="2:64" x14ac:dyDescent="0.35">
      <c r="B1000" t="s">
        <v>522</v>
      </c>
      <c r="C1000" s="16">
        <v>0.29330708661417298</v>
      </c>
      <c r="D1000" s="16">
        <v>0.24137931034482801</v>
      </c>
      <c r="E1000" s="16">
        <v>0.234375</v>
      </c>
      <c r="F1000" s="16">
        <v>0.25531914893617003</v>
      </c>
      <c r="G1000" s="16">
        <v>0.34969325153374198</v>
      </c>
      <c r="H1000" s="16">
        <v>0.291139240506329</v>
      </c>
      <c r="I1000" s="16"/>
      <c r="J1000" s="16">
        <v>0.33216783216783202</v>
      </c>
      <c r="K1000" s="16">
        <v>0.24434389140271501</v>
      </c>
      <c r="L1000" s="16"/>
      <c r="M1000" s="16">
        <v>0.32236842105263203</v>
      </c>
      <c r="N1000" s="16">
        <v>0.35</v>
      </c>
      <c r="O1000" s="16">
        <v>0.133333333333333</v>
      </c>
      <c r="P1000" s="16">
        <v>0.17499999999999999</v>
      </c>
      <c r="Q1000" s="16"/>
      <c r="R1000" s="16">
        <v>0.30399999999999999</v>
      </c>
      <c r="S1000" s="16">
        <v>0.296296296296296</v>
      </c>
      <c r="T1000" s="16">
        <v>0.27450980392156898</v>
      </c>
      <c r="U1000" s="16">
        <v>0.29166666666666702</v>
      </c>
      <c r="V1000" s="16"/>
      <c r="W1000" s="16">
        <v>0.31081081081081102</v>
      </c>
      <c r="X1000" s="16">
        <v>0.38144329896907198</v>
      </c>
      <c r="Y1000" s="16">
        <v>0.34615384615384598</v>
      </c>
      <c r="Z1000" s="16">
        <v>0.23913043478260901</v>
      </c>
      <c r="AA1000" s="16">
        <v>0.27027027027027001</v>
      </c>
      <c r="AB1000" s="16">
        <v>0.20408163265306101</v>
      </c>
      <c r="AC1000" s="16">
        <v>0.22448979591836701</v>
      </c>
      <c r="AD1000" s="16">
        <v>0.22222222222222199</v>
      </c>
      <c r="AE1000" s="16">
        <v>0.28571428571428598</v>
      </c>
      <c r="AF1000" s="16">
        <v>0.42857142857142899</v>
      </c>
      <c r="AG1000" s="16">
        <v>0.15</v>
      </c>
      <c r="AH1000" s="16">
        <v>0</v>
      </c>
      <c r="AI1000" s="16"/>
      <c r="AJ1000" s="16">
        <v>0.22388059701492499</v>
      </c>
      <c r="AK1000" s="16">
        <v>0.28000000000000003</v>
      </c>
      <c r="AL1000" s="16">
        <v>0.29310344827586199</v>
      </c>
      <c r="AM1000" s="16">
        <v>0.40425531914893598</v>
      </c>
      <c r="AN1000" s="16">
        <v>0.148148148148148</v>
      </c>
      <c r="AO1000" s="16"/>
      <c r="AP1000" s="16">
        <v>0.25966850828729299</v>
      </c>
      <c r="AQ1000" s="16">
        <v>0.376</v>
      </c>
      <c r="AR1000" s="16">
        <v>0.38095238095238099</v>
      </c>
      <c r="AS1000" s="16"/>
      <c r="AT1000" s="16">
        <v>0.27272727272727298</v>
      </c>
      <c r="AU1000" s="16">
        <v>0.331189710610932</v>
      </c>
      <c r="AV1000" s="16">
        <v>0.17777777777777801</v>
      </c>
      <c r="AW1000" s="16">
        <v>0.1</v>
      </c>
      <c r="AX1000" s="16"/>
      <c r="AY1000" s="16">
        <v>0.21621621621621601</v>
      </c>
      <c r="AZ1000" s="16">
        <v>0.29936305732484098</v>
      </c>
      <c r="BA1000" s="16"/>
      <c r="BB1000" s="16">
        <v>0.38888888888888901</v>
      </c>
      <c r="BC1000" s="16">
        <v>0.38095238095238099</v>
      </c>
      <c r="BD1000" s="16">
        <v>0.258566978193146</v>
      </c>
      <c r="BE1000" s="16">
        <v>0.29850746268656703</v>
      </c>
      <c r="BF1000" s="16"/>
      <c r="BG1000" s="16">
        <v>0.241935483870968</v>
      </c>
      <c r="BH1000" s="16">
        <v>0.236734693877551</v>
      </c>
      <c r="BI1000" s="16">
        <v>0.29729729729729698</v>
      </c>
      <c r="BJ1000" s="16">
        <v>0.65217391304347805</v>
      </c>
      <c r="BK1000" s="16">
        <v>0.62962962962962998</v>
      </c>
      <c r="BL1000" s="16">
        <v>0</v>
      </c>
    </row>
    <row r="1001" spans="2:64" x14ac:dyDescent="0.35">
      <c r="B1001" t="s">
        <v>523</v>
      </c>
      <c r="C1001" s="16">
        <v>0.43700787401574798</v>
      </c>
      <c r="D1001" s="16">
        <v>0.48275862068965503</v>
      </c>
      <c r="E1001" s="16">
        <v>0.5</v>
      </c>
      <c r="F1001" s="16">
        <v>0.46808510638297901</v>
      </c>
      <c r="G1001" s="16">
        <v>0.39877300613496902</v>
      </c>
      <c r="H1001" s="16">
        <v>0.424050632911392</v>
      </c>
      <c r="I1001" s="16"/>
      <c r="J1001" s="16">
        <v>0.43006993006993</v>
      </c>
      <c r="K1001" s="16">
        <v>0.44796380090497701</v>
      </c>
      <c r="L1001" s="16"/>
      <c r="M1001" s="16">
        <v>0.44407894736842102</v>
      </c>
      <c r="N1001" s="16">
        <v>0.37</v>
      </c>
      <c r="O1001" s="16">
        <v>0.43333333333333302</v>
      </c>
      <c r="P1001" s="16">
        <v>0.55000000000000004</v>
      </c>
      <c r="Q1001" s="16"/>
      <c r="R1001" s="16">
        <v>0.432</v>
      </c>
      <c r="S1001" s="16">
        <v>0.469135802469136</v>
      </c>
      <c r="T1001" s="16">
        <v>0.43137254901960798</v>
      </c>
      <c r="U1001" s="16">
        <v>0.41666666666666702</v>
      </c>
      <c r="V1001" s="16"/>
      <c r="W1001" s="16">
        <v>0.445945945945946</v>
      </c>
      <c r="X1001" s="16">
        <v>0.35051546391752603</v>
      </c>
      <c r="Y1001" s="16">
        <v>0.44230769230769201</v>
      </c>
      <c r="Z1001" s="16">
        <v>0.434782608695652</v>
      </c>
      <c r="AA1001" s="16">
        <v>0.40540540540540498</v>
      </c>
      <c r="AB1001" s="16">
        <v>0.44897959183673503</v>
      </c>
      <c r="AC1001" s="16">
        <v>0.57142857142857095</v>
      </c>
      <c r="AD1001" s="16">
        <v>0.44444444444444398</v>
      </c>
      <c r="AE1001" s="16">
        <v>0.371428571428571</v>
      </c>
      <c r="AF1001" s="16">
        <v>0.25</v>
      </c>
      <c r="AG1001" s="16">
        <v>0.8</v>
      </c>
      <c r="AH1001" s="16">
        <v>1</v>
      </c>
      <c r="AI1001" s="16"/>
      <c r="AJ1001" s="16">
        <v>0.462686567164179</v>
      </c>
      <c r="AK1001" s="16">
        <v>0.34666666666666701</v>
      </c>
      <c r="AL1001" s="16">
        <v>0.47126436781609199</v>
      </c>
      <c r="AM1001" s="16">
        <v>0.41489361702127697</v>
      </c>
      <c r="AN1001" s="16">
        <v>0.55555555555555602</v>
      </c>
      <c r="AO1001" s="16"/>
      <c r="AP1001" s="16">
        <v>0.44751381215469599</v>
      </c>
      <c r="AQ1001" s="16">
        <v>0.4</v>
      </c>
      <c r="AR1001" s="16">
        <v>0.476190476190476</v>
      </c>
      <c r="AS1001" s="16"/>
      <c r="AT1001" s="16">
        <v>0.46212121212121199</v>
      </c>
      <c r="AU1001" s="16">
        <v>0.40836012861736298</v>
      </c>
      <c r="AV1001" s="16">
        <v>0.6</v>
      </c>
      <c r="AW1001" s="16">
        <v>0.35</v>
      </c>
      <c r="AX1001" s="16"/>
      <c r="AY1001" s="16">
        <v>0.51351351351351304</v>
      </c>
      <c r="AZ1001" s="16">
        <v>0.43099787685774898</v>
      </c>
      <c r="BA1001" s="16"/>
      <c r="BB1001" s="16">
        <v>0.41666666666666702</v>
      </c>
      <c r="BC1001" s="16">
        <v>0.46428571428571402</v>
      </c>
      <c r="BD1001" s="16">
        <v>0.45482866043613701</v>
      </c>
      <c r="BE1001" s="16">
        <v>0.328358208955224</v>
      </c>
      <c r="BF1001" s="16"/>
      <c r="BG1001" s="16">
        <v>0.40322580645161299</v>
      </c>
      <c r="BH1001" s="16">
        <v>0.54693877551020398</v>
      </c>
      <c r="BI1001" s="16">
        <v>0.38513513513513498</v>
      </c>
      <c r="BJ1001" s="16">
        <v>0.13043478260869601</v>
      </c>
      <c r="BK1001" s="16">
        <v>0.11111111111111099</v>
      </c>
      <c r="BL1001" s="16">
        <v>0</v>
      </c>
    </row>
    <row r="1002" spans="2:64" x14ac:dyDescent="0.35">
      <c r="B1002" t="s">
        <v>524</v>
      </c>
      <c r="C1002" s="16">
        <v>0.11220472440944899</v>
      </c>
      <c r="D1002" s="16">
        <v>0.20689655172413801</v>
      </c>
      <c r="E1002" s="16">
        <v>0.109375</v>
      </c>
      <c r="F1002" s="16">
        <v>0.14893617021276601</v>
      </c>
      <c r="G1002" s="16">
        <v>9.2024539877300596E-2</v>
      </c>
      <c r="H1002" s="16">
        <v>9.49367088607595E-2</v>
      </c>
      <c r="I1002" s="16"/>
      <c r="J1002" s="16">
        <v>0.101398601398601</v>
      </c>
      <c r="K1002" s="16">
        <v>0.122171945701357</v>
      </c>
      <c r="L1002" s="16"/>
      <c r="M1002" s="16">
        <v>9.8684210526315805E-2</v>
      </c>
      <c r="N1002" s="16">
        <v>0.09</v>
      </c>
      <c r="O1002" s="16">
        <v>0.2</v>
      </c>
      <c r="P1002" s="16">
        <v>0.15</v>
      </c>
      <c r="Q1002" s="16"/>
      <c r="R1002" s="16">
        <v>0.13200000000000001</v>
      </c>
      <c r="S1002" s="16">
        <v>9.8765432098765399E-2</v>
      </c>
      <c r="T1002" s="16">
        <v>7.8431372549019607E-2</v>
      </c>
      <c r="U1002" s="16">
        <v>0.16666666666666699</v>
      </c>
      <c r="V1002" s="16"/>
      <c r="W1002" s="16">
        <v>6.7567567567567599E-2</v>
      </c>
      <c r="X1002" s="16">
        <v>0.10309278350515499</v>
      </c>
      <c r="Y1002" s="16">
        <v>0.134615384615385</v>
      </c>
      <c r="Z1002" s="16">
        <v>0.108695652173913</v>
      </c>
      <c r="AA1002" s="16">
        <v>0.135135135135135</v>
      </c>
      <c r="AB1002" s="16">
        <v>0.16326530612244899</v>
      </c>
      <c r="AC1002" s="16">
        <v>0.102040816326531</v>
      </c>
      <c r="AD1002" s="16">
        <v>0</v>
      </c>
      <c r="AE1002" s="16">
        <v>0.2</v>
      </c>
      <c r="AF1002" s="16">
        <v>0.17857142857142899</v>
      </c>
      <c r="AG1002" s="16">
        <v>0</v>
      </c>
      <c r="AH1002" s="16">
        <v>0</v>
      </c>
      <c r="AI1002" s="16"/>
      <c r="AJ1002" s="16">
        <v>5.9701492537313397E-2</v>
      </c>
      <c r="AK1002" s="16">
        <v>0.133333333333333</v>
      </c>
      <c r="AL1002" s="16">
        <v>0.114942528735632</v>
      </c>
      <c r="AM1002" s="16">
        <v>4.2553191489361701E-2</v>
      </c>
      <c r="AN1002" s="16">
        <v>0.18518518518518501</v>
      </c>
      <c r="AO1002" s="16"/>
      <c r="AP1002" s="16">
        <v>0.12983425414364599</v>
      </c>
      <c r="AQ1002" s="16">
        <v>0.08</v>
      </c>
      <c r="AR1002" s="16">
        <v>0</v>
      </c>
      <c r="AS1002" s="16"/>
      <c r="AT1002" s="16">
        <v>0.12121212121212099</v>
      </c>
      <c r="AU1002" s="16">
        <v>0.10610932475884199</v>
      </c>
      <c r="AV1002" s="16">
        <v>0.11111111111111099</v>
      </c>
      <c r="AW1002" s="16">
        <v>0.15</v>
      </c>
      <c r="AX1002" s="16"/>
      <c r="AY1002" s="16">
        <v>0.135135135135135</v>
      </c>
      <c r="AZ1002" s="16">
        <v>0.11040339702760101</v>
      </c>
      <c r="BA1002" s="16"/>
      <c r="BB1002" s="16">
        <v>0.13888888888888901</v>
      </c>
      <c r="BC1002" s="16">
        <v>9.5238095238095205E-2</v>
      </c>
      <c r="BD1002" s="16">
        <v>0.11526479750778799</v>
      </c>
      <c r="BE1002" s="16">
        <v>0.104477611940299</v>
      </c>
      <c r="BF1002" s="16"/>
      <c r="BG1002" s="16">
        <v>0.225806451612903</v>
      </c>
      <c r="BH1002" s="16">
        <v>9.7959183673469397E-2</v>
      </c>
      <c r="BI1002" s="16">
        <v>0.101351351351351</v>
      </c>
      <c r="BJ1002" s="16">
        <v>8.6956521739130405E-2</v>
      </c>
      <c r="BK1002" s="16">
        <v>3.7037037037037E-2</v>
      </c>
      <c r="BL1002" s="16">
        <v>0.33333333333333298</v>
      </c>
    </row>
    <row r="1003" spans="2:64" x14ac:dyDescent="0.35">
      <c r="B1003" t="s">
        <v>159</v>
      </c>
      <c r="C1003" s="16">
        <v>0.15748031496063</v>
      </c>
      <c r="D1003" s="16">
        <v>6.8965517241379296E-2</v>
      </c>
      <c r="E1003" s="16">
        <v>0.15625</v>
      </c>
      <c r="F1003" s="16">
        <v>0.12765957446808501</v>
      </c>
      <c r="G1003" s="16">
        <v>0.159509202453988</v>
      </c>
      <c r="H1003" s="16">
        <v>0.189873417721519</v>
      </c>
      <c r="I1003" s="16"/>
      <c r="J1003" s="16">
        <v>0.13636363636363599</v>
      </c>
      <c r="K1003" s="16">
        <v>0.18552036199095001</v>
      </c>
      <c r="L1003" s="16"/>
      <c r="M1003" s="16">
        <v>0.134868421052632</v>
      </c>
      <c r="N1003" s="16">
        <v>0.19</v>
      </c>
      <c r="O1003" s="16">
        <v>0.233333333333333</v>
      </c>
      <c r="P1003" s="16">
        <v>0.125</v>
      </c>
      <c r="Q1003" s="16"/>
      <c r="R1003" s="16">
        <v>0.13200000000000001</v>
      </c>
      <c r="S1003" s="16">
        <v>0.13580246913580199</v>
      </c>
      <c r="T1003" s="16">
        <v>0.21568627450980399</v>
      </c>
      <c r="U1003" s="16">
        <v>0.125</v>
      </c>
      <c r="V1003" s="16"/>
      <c r="W1003" s="16">
        <v>0.17567567567567599</v>
      </c>
      <c r="X1003" s="16">
        <v>0.164948453608247</v>
      </c>
      <c r="Y1003" s="16">
        <v>7.69230769230769E-2</v>
      </c>
      <c r="Z1003" s="16">
        <v>0.217391304347826</v>
      </c>
      <c r="AA1003" s="16">
        <v>0.18918918918918901</v>
      </c>
      <c r="AB1003" s="16">
        <v>0.183673469387755</v>
      </c>
      <c r="AC1003" s="16">
        <v>0.102040816326531</v>
      </c>
      <c r="AD1003" s="16">
        <v>0.33333333333333298</v>
      </c>
      <c r="AE1003" s="16">
        <v>0.14285714285714299</v>
      </c>
      <c r="AF1003" s="16">
        <v>0.14285714285714299</v>
      </c>
      <c r="AG1003" s="16">
        <v>0.05</v>
      </c>
      <c r="AH1003" s="16">
        <v>0</v>
      </c>
      <c r="AI1003" s="16"/>
      <c r="AJ1003" s="16">
        <v>0.25373134328358199</v>
      </c>
      <c r="AK1003" s="16">
        <v>0.24</v>
      </c>
      <c r="AL1003" s="16">
        <v>0.12068965517241401</v>
      </c>
      <c r="AM1003" s="16">
        <v>0.13829787234042601</v>
      </c>
      <c r="AN1003" s="16">
        <v>0.11111111111111099</v>
      </c>
      <c r="AO1003" s="16"/>
      <c r="AP1003" s="16">
        <v>0.162983425414365</v>
      </c>
      <c r="AQ1003" s="16">
        <v>0.14399999999999999</v>
      </c>
      <c r="AR1003" s="16">
        <v>0.14285714285714299</v>
      </c>
      <c r="AS1003" s="16"/>
      <c r="AT1003" s="16">
        <v>0.14393939393939401</v>
      </c>
      <c r="AU1003" s="16">
        <v>0.154340836012862</v>
      </c>
      <c r="AV1003" s="16">
        <v>0.11111111111111099</v>
      </c>
      <c r="AW1003" s="16">
        <v>0.4</v>
      </c>
      <c r="AX1003" s="16"/>
      <c r="AY1003" s="16">
        <v>0.135135135135135</v>
      </c>
      <c r="AZ1003" s="16">
        <v>0.15923566878980899</v>
      </c>
      <c r="BA1003" s="16"/>
      <c r="BB1003" s="16">
        <v>5.5555555555555601E-2</v>
      </c>
      <c r="BC1003" s="16">
        <v>5.95238095238095E-2</v>
      </c>
      <c r="BD1003" s="16">
        <v>0.17133956386292801</v>
      </c>
      <c r="BE1003" s="16">
        <v>0.26865671641791</v>
      </c>
      <c r="BF1003" s="16"/>
      <c r="BG1003" s="16">
        <v>0.12903225806451599</v>
      </c>
      <c r="BH1003" s="16">
        <v>0.118367346938776</v>
      </c>
      <c r="BI1003" s="16">
        <v>0.21621621621621601</v>
      </c>
      <c r="BJ1003" s="16">
        <v>0.13043478260869601</v>
      </c>
      <c r="BK1003" s="16">
        <v>0.22222222222222199</v>
      </c>
      <c r="BL1003" s="16">
        <v>0.66666666666666696</v>
      </c>
    </row>
    <row r="1004" spans="2:64" x14ac:dyDescent="0.35">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c r="AP1004" s="16"/>
      <c r="AQ1004" s="16"/>
      <c r="AR1004" s="16"/>
      <c r="AS1004" s="16"/>
      <c r="AT1004" s="16"/>
      <c r="AU1004" s="16"/>
      <c r="AV1004" s="16"/>
      <c r="AW1004" s="16"/>
      <c r="AX1004" s="16"/>
      <c r="AY1004" s="16"/>
      <c r="AZ1004" s="16"/>
      <c r="BA1004" s="16"/>
      <c r="BB1004" s="16"/>
      <c r="BC1004" s="16"/>
      <c r="BD1004" s="16"/>
      <c r="BE1004" s="16"/>
      <c r="BF1004" s="16"/>
      <c r="BG1004" s="16"/>
      <c r="BH1004" s="16"/>
      <c r="BI1004" s="16"/>
      <c r="BJ1004" s="16"/>
      <c r="BK1004" s="16"/>
      <c r="BL1004" s="16"/>
    </row>
    <row r="1005" spans="2:64" x14ac:dyDescent="0.35">
      <c r="B1005" s="5" t="s">
        <v>530</v>
      </c>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c r="BF1005" s="16"/>
      <c r="BG1005" s="16"/>
      <c r="BH1005" s="16"/>
      <c r="BI1005" s="16"/>
      <c r="BJ1005" s="16"/>
      <c r="BK1005" s="16"/>
      <c r="BL1005" s="16"/>
    </row>
    <row r="1006" spans="2:64" x14ac:dyDescent="0.35">
      <c r="B1006" s="23" t="s">
        <v>97</v>
      </c>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c r="AD1006" s="16"/>
      <c r="AE1006" s="16"/>
      <c r="AF1006" s="16"/>
      <c r="AG1006" s="16"/>
      <c r="AH1006" s="16"/>
      <c r="AI1006" s="16"/>
      <c r="AJ1006" s="16"/>
      <c r="AK1006" s="16"/>
      <c r="AL1006" s="16"/>
      <c r="AM1006" s="16"/>
      <c r="AN1006" s="16"/>
      <c r="AO1006" s="16"/>
      <c r="AP1006" s="16"/>
      <c r="AQ1006" s="16"/>
      <c r="AR1006" s="16"/>
      <c r="AS1006" s="16"/>
      <c r="AT1006" s="16"/>
      <c r="AU1006" s="16"/>
      <c r="AV1006" s="16"/>
      <c r="AW1006" s="16"/>
      <c r="AX1006" s="16"/>
      <c r="AY1006" s="16"/>
      <c r="AZ1006" s="16"/>
      <c r="BA1006" s="16"/>
      <c r="BB1006" s="16"/>
      <c r="BC1006" s="16"/>
      <c r="BD1006" s="16"/>
      <c r="BE1006" s="16"/>
      <c r="BF1006" s="16"/>
      <c r="BG1006" s="16"/>
      <c r="BH1006" s="16"/>
      <c r="BI1006" s="16"/>
      <c r="BJ1006" s="16"/>
      <c r="BK1006" s="16"/>
      <c r="BL1006" s="16"/>
    </row>
    <row r="1007" spans="2:64" x14ac:dyDescent="0.35">
      <c r="B1007" t="s">
        <v>526</v>
      </c>
      <c r="C1007" s="16">
        <v>0.41338582677165397</v>
      </c>
      <c r="D1007" s="16">
        <v>0.44827586206896602</v>
      </c>
      <c r="E1007" s="16">
        <v>0.5</v>
      </c>
      <c r="F1007" s="16">
        <v>0.30851063829787201</v>
      </c>
      <c r="G1007" s="16">
        <v>0.42331288343558299</v>
      </c>
      <c r="H1007" s="16">
        <v>0.424050632911392</v>
      </c>
      <c r="I1007" s="16"/>
      <c r="J1007" s="16">
        <v>0.447552447552448</v>
      </c>
      <c r="K1007" s="16">
        <v>0.37104072398190002</v>
      </c>
      <c r="L1007" s="16"/>
      <c r="M1007" s="16">
        <v>0.44407894736842102</v>
      </c>
      <c r="N1007" s="16">
        <v>0.44</v>
      </c>
      <c r="O1007" s="16">
        <v>0.25</v>
      </c>
      <c r="P1007" s="16">
        <v>0.35</v>
      </c>
      <c r="Q1007" s="16"/>
      <c r="R1007" s="16">
        <v>0.42399999999999999</v>
      </c>
      <c r="S1007" s="16">
        <v>0.38271604938271597</v>
      </c>
      <c r="T1007" s="16">
        <v>0.42483660130718998</v>
      </c>
      <c r="U1007" s="16">
        <v>0.33333333333333298</v>
      </c>
      <c r="V1007" s="16"/>
      <c r="W1007" s="16">
        <v>0.56756756756756799</v>
      </c>
      <c r="X1007" s="16">
        <v>0.42268041237113402</v>
      </c>
      <c r="Y1007" s="16">
        <v>0.57692307692307698</v>
      </c>
      <c r="Z1007" s="16">
        <v>0.34782608695652201</v>
      </c>
      <c r="AA1007" s="16">
        <v>0.35135135135135098</v>
      </c>
      <c r="AB1007" s="16">
        <v>0.30612244897959201</v>
      </c>
      <c r="AC1007" s="16">
        <v>0.36734693877551</v>
      </c>
      <c r="AD1007" s="16">
        <v>0.22222222222222199</v>
      </c>
      <c r="AE1007" s="16">
        <v>0.28571428571428598</v>
      </c>
      <c r="AF1007" s="16">
        <v>0.39285714285714302</v>
      </c>
      <c r="AG1007" s="16">
        <v>0.5</v>
      </c>
      <c r="AH1007" s="16">
        <v>0</v>
      </c>
      <c r="AI1007" s="16"/>
      <c r="AJ1007" s="16">
        <v>0.29850746268656703</v>
      </c>
      <c r="AK1007" s="16">
        <v>0.37333333333333302</v>
      </c>
      <c r="AL1007" s="16">
        <v>0.47126436781609199</v>
      </c>
      <c r="AM1007" s="16">
        <v>0.45744680851063801</v>
      </c>
      <c r="AN1007" s="16">
        <v>0.44444444444444398</v>
      </c>
      <c r="AO1007" s="16"/>
      <c r="AP1007" s="16">
        <v>0.38121546961326003</v>
      </c>
      <c r="AQ1007" s="16">
        <v>0.47199999999999998</v>
      </c>
      <c r="AR1007" s="16">
        <v>0.61904761904761896</v>
      </c>
      <c r="AS1007" s="16"/>
      <c r="AT1007" s="16">
        <v>0.36363636363636398</v>
      </c>
      <c r="AU1007" s="16">
        <v>0.443729903536977</v>
      </c>
      <c r="AV1007" s="16">
        <v>0.4</v>
      </c>
      <c r="AW1007" s="16">
        <v>0.3</v>
      </c>
      <c r="AX1007" s="16"/>
      <c r="AY1007" s="16">
        <v>0.43243243243243201</v>
      </c>
      <c r="AZ1007" s="16">
        <v>0.41188959660297197</v>
      </c>
      <c r="BA1007" s="16"/>
      <c r="BB1007" s="16">
        <v>0.5</v>
      </c>
      <c r="BC1007" s="16">
        <v>0.5</v>
      </c>
      <c r="BD1007" s="16">
        <v>0.39252336448598102</v>
      </c>
      <c r="BE1007" s="16">
        <v>0.35820895522388102</v>
      </c>
      <c r="BF1007" s="16"/>
      <c r="BG1007" s="16">
        <v>0.467741935483871</v>
      </c>
      <c r="BH1007" s="16">
        <v>0.43265306122448999</v>
      </c>
      <c r="BI1007" s="16">
        <v>0.34459459459459502</v>
      </c>
      <c r="BJ1007" s="16">
        <v>0.47826086956521702</v>
      </c>
      <c r="BK1007" s="16">
        <v>0.48148148148148101</v>
      </c>
      <c r="BL1007" s="16">
        <v>0</v>
      </c>
    </row>
    <row r="1008" spans="2:64" x14ac:dyDescent="0.35">
      <c r="B1008" t="s">
        <v>527</v>
      </c>
      <c r="C1008" s="16">
        <v>0.26377952755905498</v>
      </c>
      <c r="D1008" s="16">
        <v>0.24137931034482801</v>
      </c>
      <c r="E1008" s="16">
        <v>0.203125</v>
      </c>
      <c r="F1008" s="16">
        <v>0.37234042553191499</v>
      </c>
      <c r="G1008" s="16">
        <v>0.22699386503067501</v>
      </c>
      <c r="H1008" s="16">
        <v>0.265822784810127</v>
      </c>
      <c r="I1008" s="16"/>
      <c r="J1008" s="16">
        <v>0.27972027972028002</v>
      </c>
      <c r="K1008" s="16">
        <v>0.239819004524887</v>
      </c>
      <c r="L1008" s="16"/>
      <c r="M1008" s="16">
        <v>0.27631578947368401</v>
      </c>
      <c r="N1008" s="16">
        <v>0.22</v>
      </c>
      <c r="O1008" s="16">
        <v>0.28333333333333299</v>
      </c>
      <c r="P1008" s="16">
        <v>0.27500000000000002</v>
      </c>
      <c r="Q1008" s="16"/>
      <c r="R1008" s="16">
        <v>0.28799999999999998</v>
      </c>
      <c r="S1008" s="16">
        <v>0.25925925925925902</v>
      </c>
      <c r="T1008" s="16">
        <v>0.24183006535947699</v>
      </c>
      <c r="U1008" s="16">
        <v>0.16666666666666699</v>
      </c>
      <c r="V1008" s="16"/>
      <c r="W1008" s="16">
        <v>0.24324324324324301</v>
      </c>
      <c r="X1008" s="16">
        <v>0.20618556701030899</v>
      </c>
      <c r="Y1008" s="16">
        <v>0.115384615384615</v>
      </c>
      <c r="Z1008" s="16">
        <v>0.30434782608695699</v>
      </c>
      <c r="AA1008" s="16">
        <v>0.21621621621621601</v>
      </c>
      <c r="AB1008" s="16">
        <v>0.22448979591836701</v>
      </c>
      <c r="AC1008" s="16">
        <v>0.40816326530612201</v>
      </c>
      <c r="AD1008" s="16">
        <v>0.33333333333333298</v>
      </c>
      <c r="AE1008" s="16">
        <v>0.371428571428571</v>
      </c>
      <c r="AF1008" s="16">
        <v>0.35714285714285698</v>
      </c>
      <c r="AG1008" s="16">
        <v>0.25</v>
      </c>
      <c r="AH1008" s="16">
        <v>1</v>
      </c>
      <c r="AI1008" s="16"/>
      <c r="AJ1008" s="16">
        <v>0.22388059701492499</v>
      </c>
      <c r="AK1008" s="16">
        <v>0.22666666666666699</v>
      </c>
      <c r="AL1008" s="16">
        <v>0.24137931034482801</v>
      </c>
      <c r="AM1008" s="16">
        <v>0.319148936170213</v>
      </c>
      <c r="AN1008" s="16">
        <v>0.33333333333333298</v>
      </c>
      <c r="AO1008" s="16"/>
      <c r="AP1008" s="16">
        <v>0.27900552486187802</v>
      </c>
      <c r="AQ1008" s="16">
        <v>0.224</v>
      </c>
      <c r="AR1008" s="16">
        <v>0.238095238095238</v>
      </c>
      <c r="AS1008" s="16"/>
      <c r="AT1008" s="16">
        <v>0.28787878787878801</v>
      </c>
      <c r="AU1008" s="16">
        <v>0.25080385852089998</v>
      </c>
      <c r="AV1008" s="16">
        <v>0.35555555555555601</v>
      </c>
      <c r="AW1008" s="16">
        <v>0.1</v>
      </c>
      <c r="AX1008" s="16"/>
      <c r="AY1008" s="16">
        <v>0.162162162162162</v>
      </c>
      <c r="AZ1008" s="16">
        <v>0.27176220806794099</v>
      </c>
      <c r="BA1008" s="16"/>
      <c r="BB1008" s="16">
        <v>0.22222222222222199</v>
      </c>
      <c r="BC1008" s="16">
        <v>0.226190476190476</v>
      </c>
      <c r="BD1008" s="16">
        <v>0.28348909657320898</v>
      </c>
      <c r="BE1008" s="16">
        <v>0.238805970149254</v>
      </c>
      <c r="BF1008" s="16"/>
      <c r="BG1008" s="16">
        <v>0.241935483870968</v>
      </c>
      <c r="BH1008" s="16">
        <v>0.28979591836734703</v>
      </c>
      <c r="BI1008" s="16">
        <v>0.28378378378378399</v>
      </c>
      <c r="BJ1008" s="16">
        <v>8.6956521739130405E-2</v>
      </c>
      <c r="BK1008" s="16">
        <v>0.148148148148148</v>
      </c>
      <c r="BL1008" s="16">
        <v>0</v>
      </c>
    </row>
    <row r="1009" spans="2:64" x14ac:dyDescent="0.35">
      <c r="B1009" t="s">
        <v>528</v>
      </c>
      <c r="C1009" s="16">
        <v>0.102362204724409</v>
      </c>
      <c r="D1009" s="16">
        <v>0.20689655172413801</v>
      </c>
      <c r="E1009" s="16">
        <v>0.109375</v>
      </c>
      <c r="F1009" s="16">
        <v>7.4468085106383003E-2</v>
      </c>
      <c r="G1009" s="16">
        <v>9.8159509202454004E-2</v>
      </c>
      <c r="H1009" s="16">
        <v>0.10126582278481</v>
      </c>
      <c r="I1009" s="16"/>
      <c r="J1009" s="16">
        <v>9.4405594405594401E-2</v>
      </c>
      <c r="K1009" s="16">
        <v>0.113122171945701</v>
      </c>
      <c r="L1009" s="16"/>
      <c r="M1009" s="16">
        <v>8.8815789473684195E-2</v>
      </c>
      <c r="N1009" s="16">
        <v>0.1</v>
      </c>
      <c r="O1009" s="16">
        <v>0.16666666666666699</v>
      </c>
      <c r="P1009" s="16">
        <v>0.1</v>
      </c>
      <c r="Q1009" s="16"/>
      <c r="R1009" s="16">
        <v>9.1999999999999998E-2</v>
      </c>
      <c r="S1009" s="16">
        <v>0.12345679012345701</v>
      </c>
      <c r="T1009" s="16">
        <v>9.8039215686274495E-2</v>
      </c>
      <c r="U1009" s="16">
        <v>0.16666666666666699</v>
      </c>
      <c r="V1009" s="16"/>
      <c r="W1009" s="16">
        <v>6.7567567567567599E-2</v>
      </c>
      <c r="X1009" s="16">
        <v>7.2164948453608199E-2</v>
      </c>
      <c r="Y1009" s="16">
        <v>0.115384615384615</v>
      </c>
      <c r="Z1009" s="16">
        <v>0.108695652173913</v>
      </c>
      <c r="AA1009" s="16">
        <v>0.27027027027027001</v>
      </c>
      <c r="AB1009" s="16">
        <v>0.14285714285714299</v>
      </c>
      <c r="AC1009" s="16">
        <v>0.102040816326531</v>
      </c>
      <c r="AD1009" s="16">
        <v>0.11111111111111099</v>
      </c>
      <c r="AE1009" s="16">
        <v>8.5714285714285701E-2</v>
      </c>
      <c r="AF1009" s="16">
        <v>3.5714285714285698E-2</v>
      </c>
      <c r="AG1009" s="16">
        <v>0.05</v>
      </c>
      <c r="AH1009" s="16">
        <v>0</v>
      </c>
      <c r="AI1009" s="16"/>
      <c r="AJ1009" s="16">
        <v>0.134328358208955</v>
      </c>
      <c r="AK1009" s="16">
        <v>9.3333333333333296E-2</v>
      </c>
      <c r="AL1009" s="16">
        <v>0.109195402298851</v>
      </c>
      <c r="AM1009" s="16">
        <v>7.4468085106383003E-2</v>
      </c>
      <c r="AN1009" s="16">
        <v>0</v>
      </c>
      <c r="AO1009" s="16"/>
      <c r="AP1009" s="16">
        <v>0.113259668508287</v>
      </c>
      <c r="AQ1009" s="16">
        <v>8.7999999999999995E-2</v>
      </c>
      <c r="AR1009" s="16">
        <v>0</v>
      </c>
      <c r="AS1009" s="16"/>
      <c r="AT1009" s="16">
        <v>0.11363636363636399</v>
      </c>
      <c r="AU1009" s="16">
        <v>9.9678456591639902E-2</v>
      </c>
      <c r="AV1009" s="16">
        <v>0.11111111111111099</v>
      </c>
      <c r="AW1009" s="16">
        <v>0.05</v>
      </c>
      <c r="AX1009" s="16"/>
      <c r="AY1009" s="16">
        <v>0.108108108108108</v>
      </c>
      <c r="AZ1009" s="16">
        <v>0.101910828025478</v>
      </c>
      <c r="BA1009" s="16"/>
      <c r="BB1009" s="16">
        <v>0.16666666666666699</v>
      </c>
      <c r="BC1009" s="16">
        <v>0.119047619047619</v>
      </c>
      <c r="BD1009" s="16">
        <v>9.6573208722741402E-2</v>
      </c>
      <c r="BE1009" s="16">
        <v>7.4626865671641798E-2</v>
      </c>
      <c r="BF1009" s="16"/>
      <c r="BG1009" s="16">
        <v>0.112903225806452</v>
      </c>
      <c r="BH1009" s="16">
        <v>9.7959183673469397E-2</v>
      </c>
      <c r="BI1009" s="16">
        <v>0.101351351351351</v>
      </c>
      <c r="BJ1009" s="16">
        <v>0.13043478260869601</v>
      </c>
      <c r="BK1009" s="16">
        <v>7.4074074074074098E-2</v>
      </c>
      <c r="BL1009" s="16">
        <v>0.33333333333333298</v>
      </c>
    </row>
    <row r="1010" spans="2:64" x14ac:dyDescent="0.35">
      <c r="B1010" t="s">
        <v>529</v>
      </c>
      <c r="C1010" s="16">
        <v>5.7086614173228301E-2</v>
      </c>
      <c r="D1010" s="16">
        <v>6.8965517241379296E-2</v>
      </c>
      <c r="E1010" s="16">
        <v>4.6875E-2</v>
      </c>
      <c r="F1010" s="16">
        <v>6.3829787234042507E-2</v>
      </c>
      <c r="G1010" s="16">
        <v>6.13496932515337E-2</v>
      </c>
      <c r="H1010" s="16">
        <v>5.0632911392405097E-2</v>
      </c>
      <c r="I1010" s="16"/>
      <c r="J1010" s="16">
        <v>4.5454545454545497E-2</v>
      </c>
      <c r="K1010" s="16">
        <v>7.2398190045248903E-2</v>
      </c>
      <c r="L1010" s="16"/>
      <c r="M1010" s="16">
        <v>4.2763157894736802E-2</v>
      </c>
      <c r="N1010" s="16">
        <v>0.08</v>
      </c>
      <c r="O1010" s="16">
        <v>0.05</v>
      </c>
      <c r="P1010" s="16">
        <v>0.125</v>
      </c>
      <c r="Q1010" s="16"/>
      <c r="R1010" s="16">
        <v>5.1999999999999998E-2</v>
      </c>
      <c r="S1010" s="16">
        <v>6.1728395061728399E-2</v>
      </c>
      <c r="T1010" s="16">
        <v>5.22875816993464E-2</v>
      </c>
      <c r="U1010" s="16">
        <v>0.125</v>
      </c>
      <c r="V1010" s="16"/>
      <c r="W1010" s="16">
        <v>1.35135135135135E-2</v>
      </c>
      <c r="X1010" s="16">
        <v>9.2783505154639206E-2</v>
      </c>
      <c r="Y1010" s="16">
        <v>7.69230769230769E-2</v>
      </c>
      <c r="Z1010" s="16">
        <v>0.108695652173913</v>
      </c>
      <c r="AA1010" s="16">
        <v>0</v>
      </c>
      <c r="AB1010" s="16">
        <v>0.102040816326531</v>
      </c>
      <c r="AC1010" s="16">
        <v>0</v>
      </c>
      <c r="AD1010" s="16">
        <v>0.11111111111111099</v>
      </c>
      <c r="AE1010" s="16">
        <v>8.5714285714285701E-2</v>
      </c>
      <c r="AF1010" s="16">
        <v>0</v>
      </c>
      <c r="AG1010" s="16">
        <v>0</v>
      </c>
      <c r="AH1010" s="16">
        <v>0</v>
      </c>
      <c r="AI1010" s="16"/>
      <c r="AJ1010" s="16">
        <v>7.4626865671641798E-2</v>
      </c>
      <c r="AK1010" s="16">
        <v>0.04</v>
      </c>
      <c r="AL1010" s="16">
        <v>5.7471264367816098E-2</v>
      </c>
      <c r="AM1010" s="16">
        <v>3.1914893617021302E-2</v>
      </c>
      <c r="AN1010" s="16">
        <v>0.18518518518518501</v>
      </c>
      <c r="AO1010" s="16"/>
      <c r="AP1010" s="16">
        <v>6.3535911602209894E-2</v>
      </c>
      <c r="AQ1010" s="16">
        <v>4.8000000000000001E-2</v>
      </c>
      <c r="AR1010" s="16">
        <v>0</v>
      </c>
      <c r="AS1010" s="16"/>
      <c r="AT1010" s="16">
        <v>6.0606060606060601E-2</v>
      </c>
      <c r="AU1010" s="16">
        <v>5.1446945337620599E-2</v>
      </c>
      <c r="AV1010" s="16">
        <v>4.4444444444444398E-2</v>
      </c>
      <c r="AW1010" s="16">
        <v>0.15</v>
      </c>
      <c r="AX1010" s="16"/>
      <c r="AY1010" s="16">
        <v>8.1081081081081099E-2</v>
      </c>
      <c r="AZ1010" s="16">
        <v>5.5201698513800398E-2</v>
      </c>
      <c r="BA1010" s="16"/>
      <c r="BB1010" s="16">
        <v>5.5555555555555601E-2</v>
      </c>
      <c r="BC1010" s="16">
        <v>5.95238095238095E-2</v>
      </c>
      <c r="BD1010" s="16">
        <v>4.9844236760124602E-2</v>
      </c>
      <c r="BE1010" s="16">
        <v>8.9552238805970102E-2</v>
      </c>
      <c r="BF1010" s="16"/>
      <c r="BG1010" s="16">
        <v>9.6774193548387094E-2</v>
      </c>
      <c r="BH1010" s="16">
        <v>4.08163265306122E-2</v>
      </c>
      <c r="BI1010" s="16">
        <v>6.7567567567567599E-2</v>
      </c>
      <c r="BJ1010" s="16">
        <v>8.6956521739130405E-2</v>
      </c>
      <c r="BK1010" s="16">
        <v>3.7037037037037E-2</v>
      </c>
      <c r="BL1010" s="16">
        <v>0</v>
      </c>
    </row>
    <row r="1011" spans="2:64" x14ac:dyDescent="0.35">
      <c r="B1011" t="s">
        <v>159</v>
      </c>
      <c r="C1011" s="16">
        <v>0.163385826771654</v>
      </c>
      <c r="D1011" s="16">
        <v>3.4482758620689703E-2</v>
      </c>
      <c r="E1011" s="16">
        <v>0.140625</v>
      </c>
      <c r="F1011" s="16">
        <v>0.180851063829787</v>
      </c>
      <c r="G1011" s="16">
        <v>0.190184049079755</v>
      </c>
      <c r="H1011" s="16">
        <v>0.158227848101266</v>
      </c>
      <c r="I1011" s="16"/>
      <c r="J1011" s="16">
        <v>0.132867132867133</v>
      </c>
      <c r="K1011" s="16">
        <v>0.203619909502262</v>
      </c>
      <c r="L1011" s="16"/>
      <c r="M1011" s="16">
        <v>0.14802631578947401</v>
      </c>
      <c r="N1011" s="16">
        <v>0.16</v>
      </c>
      <c r="O1011" s="16">
        <v>0.25</v>
      </c>
      <c r="P1011" s="16">
        <v>0.15</v>
      </c>
      <c r="Q1011" s="16"/>
      <c r="R1011" s="16">
        <v>0.14399999999999999</v>
      </c>
      <c r="S1011" s="16">
        <v>0.172839506172839</v>
      </c>
      <c r="T1011" s="16">
        <v>0.18300653594771199</v>
      </c>
      <c r="U1011" s="16">
        <v>0.20833333333333301</v>
      </c>
      <c r="V1011" s="16"/>
      <c r="W1011" s="16">
        <v>0.108108108108108</v>
      </c>
      <c r="X1011" s="16">
        <v>0.20618556701030899</v>
      </c>
      <c r="Y1011" s="16">
        <v>0.115384615384615</v>
      </c>
      <c r="Z1011" s="16">
        <v>0.13043478260869601</v>
      </c>
      <c r="AA1011" s="16">
        <v>0.162162162162162</v>
      </c>
      <c r="AB1011" s="16">
        <v>0.22448979591836701</v>
      </c>
      <c r="AC1011" s="16">
        <v>0.122448979591837</v>
      </c>
      <c r="AD1011" s="16">
        <v>0.22222222222222199</v>
      </c>
      <c r="AE1011" s="16">
        <v>0.17142857142857101</v>
      </c>
      <c r="AF1011" s="16">
        <v>0.214285714285714</v>
      </c>
      <c r="AG1011" s="16">
        <v>0.2</v>
      </c>
      <c r="AH1011" s="16">
        <v>0</v>
      </c>
      <c r="AI1011" s="16"/>
      <c r="AJ1011" s="16">
        <v>0.26865671641791</v>
      </c>
      <c r="AK1011" s="16">
        <v>0.266666666666667</v>
      </c>
      <c r="AL1011" s="16">
        <v>0.12068965517241401</v>
      </c>
      <c r="AM1011" s="16">
        <v>0.117021276595745</v>
      </c>
      <c r="AN1011" s="16">
        <v>3.7037037037037E-2</v>
      </c>
      <c r="AO1011" s="16"/>
      <c r="AP1011" s="16">
        <v>0.162983425414365</v>
      </c>
      <c r="AQ1011" s="16">
        <v>0.16800000000000001</v>
      </c>
      <c r="AR1011" s="16">
        <v>0.14285714285714299</v>
      </c>
      <c r="AS1011" s="16"/>
      <c r="AT1011" s="16">
        <v>0.174242424242424</v>
      </c>
      <c r="AU1011" s="16">
        <v>0.154340836012862</v>
      </c>
      <c r="AV1011" s="16">
        <v>8.8888888888888906E-2</v>
      </c>
      <c r="AW1011" s="16">
        <v>0.4</v>
      </c>
      <c r="AX1011" s="16"/>
      <c r="AY1011" s="16">
        <v>0.21621621621621601</v>
      </c>
      <c r="AZ1011" s="16">
        <v>0.15923566878980899</v>
      </c>
      <c r="BA1011" s="16"/>
      <c r="BB1011" s="16">
        <v>5.5555555555555601E-2</v>
      </c>
      <c r="BC1011" s="16">
        <v>9.5238095238095205E-2</v>
      </c>
      <c r="BD1011" s="16">
        <v>0.177570093457944</v>
      </c>
      <c r="BE1011" s="16">
        <v>0.238805970149254</v>
      </c>
      <c r="BF1011" s="16"/>
      <c r="BG1011" s="16">
        <v>8.0645161290322606E-2</v>
      </c>
      <c r="BH1011" s="16">
        <v>0.13877551020408199</v>
      </c>
      <c r="BI1011" s="16">
        <v>0.20270270270270299</v>
      </c>
      <c r="BJ1011" s="16">
        <v>0.217391304347826</v>
      </c>
      <c r="BK1011" s="16">
        <v>0.25925925925925902</v>
      </c>
      <c r="BL1011" s="16">
        <v>0.66666666666666696</v>
      </c>
    </row>
    <row r="1012" spans="2:64" x14ac:dyDescent="0.35">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c r="AF1012" s="16"/>
      <c r="AG1012" s="16"/>
      <c r="AH1012" s="16"/>
      <c r="AI1012" s="16"/>
      <c r="AJ1012" s="16"/>
      <c r="AK1012" s="16"/>
      <c r="AL1012" s="16"/>
      <c r="AM1012" s="16"/>
      <c r="AN1012" s="16"/>
      <c r="AO1012" s="16"/>
      <c r="AP1012" s="16"/>
      <c r="AQ1012" s="16"/>
      <c r="AR1012" s="16"/>
      <c r="AS1012" s="16"/>
      <c r="AT1012" s="16"/>
      <c r="AU1012" s="16"/>
      <c r="AV1012" s="16"/>
      <c r="AW1012" s="16"/>
      <c r="AX1012" s="16"/>
      <c r="AY1012" s="16"/>
      <c r="AZ1012" s="16"/>
      <c r="BA1012" s="16"/>
      <c r="BB1012" s="16"/>
      <c r="BC1012" s="16"/>
      <c r="BD1012" s="16"/>
      <c r="BE1012" s="16"/>
      <c r="BF1012" s="16"/>
      <c r="BG1012" s="16"/>
      <c r="BH1012" s="16"/>
      <c r="BI1012" s="16"/>
      <c r="BJ1012" s="16"/>
      <c r="BK1012" s="16"/>
      <c r="BL1012" s="16"/>
    </row>
    <row r="1013" spans="2:64" x14ac:dyDescent="0.35">
      <c r="B1013" s="5" t="s">
        <v>535</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c r="BJ1013" s="16"/>
      <c r="BK1013" s="16"/>
      <c r="BL1013" s="16"/>
    </row>
    <row r="1014" spans="2:64" x14ac:dyDescent="0.35">
      <c r="B1014" s="23" t="s">
        <v>97</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c r="AF1014" s="16"/>
      <c r="AG1014" s="16"/>
      <c r="AH1014" s="16"/>
      <c r="AI1014" s="16"/>
      <c r="AJ1014" s="16"/>
      <c r="AK1014" s="16"/>
      <c r="AL1014" s="16"/>
      <c r="AM1014" s="16"/>
      <c r="AN1014" s="16"/>
      <c r="AO1014" s="16"/>
      <c r="AP1014" s="16"/>
      <c r="AQ1014" s="16"/>
      <c r="AR1014" s="16"/>
      <c r="AS1014" s="16"/>
      <c r="AT1014" s="16"/>
      <c r="AU1014" s="16"/>
      <c r="AV1014" s="16"/>
      <c r="AW1014" s="16"/>
      <c r="AX1014" s="16"/>
      <c r="AY1014" s="16"/>
      <c r="AZ1014" s="16"/>
      <c r="BA1014" s="16"/>
      <c r="BB1014" s="16"/>
      <c r="BC1014" s="16"/>
      <c r="BD1014" s="16"/>
      <c r="BE1014" s="16"/>
      <c r="BF1014" s="16"/>
      <c r="BG1014" s="16"/>
      <c r="BH1014" s="16"/>
      <c r="BI1014" s="16"/>
      <c r="BJ1014" s="16"/>
      <c r="BK1014" s="16"/>
      <c r="BL1014" s="16"/>
    </row>
    <row r="1015" spans="2:64" x14ac:dyDescent="0.35">
      <c r="B1015" t="s">
        <v>531</v>
      </c>
      <c r="C1015" s="16">
        <v>0.19881889763779501</v>
      </c>
      <c r="D1015" s="16">
        <v>0.17241379310344801</v>
      </c>
      <c r="E1015" s="16">
        <v>0.109375</v>
      </c>
      <c r="F1015" s="16">
        <v>0.26595744680851102</v>
      </c>
      <c r="G1015" s="16">
        <v>0.214723926380368</v>
      </c>
      <c r="H1015" s="16">
        <v>0.183544303797468</v>
      </c>
      <c r="I1015" s="16"/>
      <c r="J1015" s="16">
        <v>0.195804195804196</v>
      </c>
      <c r="K1015" s="16">
        <v>0.203619909502262</v>
      </c>
      <c r="L1015" s="16"/>
      <c r="M1015" s="16">
        <v>0.207236842105263</v>
      </c>
      <c r="N1015" s="16">
        <v>0.18</v>
      </c>
      <c r="O1015" s="16">
        <v>0.21666666666666701</v>
      </c>
      <c r="P1015" s="16">
        <v>0.15</v>
      </c>
      <c r="Q1015" s="16"/>
      <c r="R1015" s="16">
        <v>0.19600000000000001</v>
      </c>
      <c r="S1015" s="16">
        <v>0.24691358024691401</v>
      </c>
      <c r="T1015" s="16">
        <v>0.16339869281045799</v>
      </c>
      <c r="U1015" s="16">
        <v>0.29166666666666702</v>
      </c>
      <c r="V1015" s="16"/>
      <c r="W1015" s="16">
        <v>0.17567567567567599</v>
      </c>
      <c r="X1015" s="16">
        <v>0.20618556701030899</v>
      </c>
      <c r="Y1015" s="16">
        <v>0.230769230769231</v>
      </c>
      <c r="Z1015" s="16">
        <v>0.26086956521739102</v>
      </c>
      <c r="AA1015" s="16">
        <v>0.21621621621621601</v>
      </c>
      <c r="AB1015" s="16">
        <v>0.16326530612244899</v>
      </c>
      <c r="AC1015" s="16">
        <v>0.16326530612244899</v>
      </c>
      <c r="AD1015" s="16">
        <v>0.16666666666666699</v>
      </c>
      <c r="AE1015" s="16">
        <v>0.2</v>
      </c>
      <c r="AF1015" s="16">
        <v>0.17857142857142899</v>
      </c>
      <c r="AG1015" s="16">
        <v>0.25</v>
      </c>
      <c r="AH1015" s="16">
        <v>0</v>
      </c>
      <c r="AI1015" s="16"/>
      <c r="AJ1015" s="16">
        <v>0.22388059701492499</v>
      </c>
      <c r="AK1015" s="16">
        <v>0.22666666666666699</v>
      </c>
      <c r="AL1015" s="16">
        <v>0.17816091954023</v>
      </c>
      <c r="AM1015" s="16">
        <v>0.180851063829787</v>
      </c>
      <c r="AN1015" s="16">
        <v>0.11111111111111099</v>
      </c>
      <c r="AO1015" s="16"/>
      <c r="AP1015" s="16">
        <v>0.17955801104972399</v>
      </c>
      <c r="AQ1015" s="16">
        <v>0.25600000000000001</v>
      </c>
      <c r="AR1015" s="16">
        <v>0.19047619047618999</v>
      </c>
      <c r="AS1015" s="16"/>
      <c r="AT1015" s="16">
        <v>0.27272727272727298</v>
      </c>
      <c r="AU1015" s="16">
        <v>0.176848874598071</v>
      </c>
      <c r="AV1015" s="16">
        <v>0.2</v>
      </c>
      <c r="AW1015" s="16">
        <v>0.05</v>
      </c>
      <c r="AX1015" s="16"/>
      <c r="AY1015" s="16">
        <v>0.21621621621621601</v>
      </c>
      <c r="AZ1015" s="16">
        <v>0.19745222929936301</v>
      </c>
      <c r="BA1015" s="16"/>
      <c r="BB1015" s="16">
        <v>0.194444444444444</v>
      </c>
      <c r="BC1015" s="16">
        <v>0.226190476190476</v>
      </c>
      <c r="BD1015" s="16">
        <v>0.18691588785046701</v>
      </c>
      <c r="BE1015" s="16">
        <v>0.22388059701492499</v>
      </c>
      <c r="BF1015" s="16"/>
      <c r="BG1015" s="16">
        <v>0.225806451612903</v>
      </c>
      <c r="BH1015" s="16">
        <v>0.183673469387755</v>
      </c>
      <c r="BI1015" s="16">
        <v>0.195945945945946</v>
      </c>
      <c r="BJ1015" s="16">
        <v>0.30434782608695699</v>
      </c>
      <c r="BK1015" s="16">
        <v>0.22222222222222199</v>
      </c>
      <c r="BL1015" s="16">
        <v>0</v>
      </c>
    </row>
    <row r="1016" spans="2:64" x14ac:dyDescent="0.35">
      <c r="B1016" t="s">
        <v>532</v>
      </c>
      <c r="C1016" s="16">
        <v>0.24015748031496101</v>
      </c>
      <c r="D1016" s="16">
        <v>0.41379310344827602</v>
      </c>
      <c r="E1016" s="16">
        <v>0.375</v>
      </c>
      <c r="F1016" s="16">
        <v>0.22340425531914901</v>
      </c>
      <c r="G1016" s="16">
        <v>0.20858895705521499</v>
      </c>
      <c r="H1016" s="16">
        <v>0.19620253164557</v>
      </c>
      <c r="I1016" s="16"/>
      <c r="J1016" s="16">
        <v>0.24825174825174801</v>
      </c>
      <c r="K1016" s="16">
        <v>0.230769230769231</v>
      </c>
      <c r="L1016" s="16"/>
      <c r="M1016" s="16">
        <v>0.22697368421052599</v>
      </c>
      <c r="N1016" s="16">
        <v>0.24</v>
      </c>
      <c r="O1016" s="16">
        <v>0.266666666666667</v>
      </c>
      <c r="P1016" s="16">
        <v>0.32500000000000001</v>
      </c>
      <c r="Q1016" s="16"/>
      <c r="R1016" s="16">
        <v>0.28399999999999997</v>
      </c>
      <c r="S1016" s="16">
        <v>0.24691358024691401</v>
      </c>
      <c r="T1016" s="16">
        <v>0.18300653594771199</v>
      </c>
      <c r="U1016" s="16">
        <v>0.125</v>
      </c>
      <c r="V1016" s="16"/>
      <c r="W1016" s="16">
        <v>0.24324324324324301</v>
      </c>
      <c r="X1016" s="16">
        <v>0.27835051546391798</v>
      </c>
      <c r="Y1016" s="16">
        <v>0.17307692307692299</v>
      </c>
      <c r="Z1016" s="16">
        <v>0.13043478260869601</v>
      </c>
      <c r="AA1016" s="16">
        <v>0.29729729729729698</v>
      </c>
      <c r="AB1016" s="16">
        <v>0.28571428571428598</v>
      </c>
      <c r="AC1016" s="16">
        <v>0.36734693877551</v>
      </c>
      <c r="AD1016" s="16">
        <v>0.22222222222222199</v>
      </c>
      <c r="AE1016" s="16">
        <v>0.2</v>
      </c>
      <c r="AF1016" s="16">
        <v>0.214285714285714</v>
      </c>
      <c r="AG1016" s="16">
        <v>0.1</v>
      </c>
      <c r="AH1016" s="16">
        <v>0</v>
      </c>
      <c r="AI1016" s="16"/>
      <c r="AJ1016" s="16">
        <v>0.17910447761194001</v>
      </c>
      <c r="AK1016" s="16">
        <v>0.28000000000000003</v>
      </c>
      <c r="AL1016" s="16">
        <v>0.27011494252873602</v>
      </c>
      <c r="AM1016" s="16">
        <v>0.23404255319148901</v>
      </c>
      <c r="AN1016" s="16">
        <v>0.22222222222222199</v>
      </c>
      <c r="AO1016" s="16"/>
      <c r="AP1016" s="16">
        <v>0.26795580110497202</v>
      </c>
      <c r="AQ1016" s="16">
        <v>0.184</v>
      </c>
      <c r="AR1016" s="16">
        <v>9.5238095238095205E-2</v>
      </c>
      <c r="AS1016" s="16"/>
      <c r="AT1016" s="16">
        <v>0.21969696969697</v>
      </c>
      <c r="AU1016" s="16">
        <v>0.22508038585209</v>
      </c>
      <c r="AV1016" s="16">
        <v>0.37777777777777799</v>
      </c>
      <c r="AW1016" s="16">
        <v>0.3</v>
      </c>
      <c r="AX1016" s="16"/>
      <c r="AY1016" s="16">
        <v>0.32432432432432401</v>
      </c>
      <c r="AZ1016" s="16">
        <v>0.233545647558386</v>
      </c>
      <c r="BA1016" s="16"/>
      <c r="BB1016" s="16">
        <v>0.44444444444444398</v>
      </c>
      <c r="BC1016" s="16">
        <v>0.26190476190476197</v>
      </c>
      <c r="BD1016" s="16">
        <v>0.21495327102803699</v>
      </c>
      <c r="BE1016" s="16">
        <v>0.22388059701492499</v>
      </c>
      <c r="BF1016" s="16"/>
      <c r="BG1016" s="16">
        <v>0.241935483870968</v>
      </c>
      <c r="BH1016" s="16">
        <v>0.25306122448979601</v>
      </c>
      <c r="BI1016" s="16">
        <v>0.25675675675675702</v>
      </c>
      <c r="BJ1016" s="16">
        <v>0.217391304347826</v>
      </c>
      <c r="BK1016" s="16">
        <v>3.7037037037037E-2</v>
      </c>
      <c r="BL1016" s="16">
        <v>0.33333333333333298</v>
      </c>
    </row>
    <row r="1017" spans="2:64" x14ac:dyDescent="0.35">
      <c r="B1017" t="s">
        <v>533</v>
      </c>
      <c r="C1017" s="16">
        <v>3.7401574803149602E-2</v>
      </c>
      <c r="D1017" s="16">
        <v>0.20689655172413801</v>
      </c>
      <c r="E1017" s="16">
        <v>7.8125E-2</v>
      </c>
      <c r="F1017" s="16">
        <v>4.2553191489361701E-2</v>
      </c>
      <c r="G1017" s="16">
        <v>6.13496932515337E-3</v>
      </c>
      <c r="H1017" s="16">
        <v>1.8987341772151899E-2</v>
      </c>
      <c r="I1017" s="16"/>
      <c r="J1017" s="16">
        <v>2.7972027972028E-2</v>
      </c>
      <c r="K1017" s="16">
        <v>4.9773755656108601E-2</v>
      </c>
      <c r="L1017" s="16"/>
      <c r="M1017" s="16">
        <v>3.6184210526315798E-2</v>
      </c>
      <c r="N1017" s="16">
        <v>0.02</v>
      </c>
      <c r="O1017" s="16">
        <v>8.3333333333333301E-2</v>
      </c>
      <c r="P1017" s="16">
        <v>2.5000000000000001E-2</v>
      </c>
      <c r="Q1017" s="16"/>
      <c r="R1017" s="16">
        <v>4.8000000000000001E-2</v>
      </c>
      <c r="S1017" s="16">
        <v>4.9382716049382699E-2</v>
      </c>
      <c r="T1017" s="16">
        <v>1.9607843137254902E-2</v>
      </c>
      <c r="U1017" s="16">
        <v>0</v>
      </c>
      <c r="V1017" s="16"/>
      <c r="W1017" s="16">
        <v>8.1081081081081099E-2</v>
      </c>
      <c r="X1017" s="16">
        <v>2.06185567010309E-2</v>
      </c>
      <c r="Y1017" s="16">
        <v>1.9230769230769201E-2</v>
      </c>
      <c r="Z1017" s="16">
        <v>2.1739130434782601E-2</v>
      </c>
      <c r="AA1017" s="16">
        <v>5.4054054054054099E-2</v>
      </c>
      <c r="AB1017" s="16">
        <v>0</v>
      </c>
      <c r="AC1017" s="16">
        <v>4.08163265306122E-2</v>
      </c>
      <c r="AD1017" s="16">
        <v>5.5555555555555601E-2</v>
      </c>
      <c r="AE1017" s="16">
        <v>5.7142857142857099E-2</v>
      </c>
      <c r="AF1017" s="16">
        <v>3.5714285714285698E-2</v>
      </c>
      <c r="AG1017" s="16">
        <v>0.05</v>
      </c>
      <c r="AH1017" s="16">
        <v>0</v>
      </c>
      <c r="AI1017" s="16"/>
      <c r="AJ1017" s="16">
        <v>2.9850746268656699E-2</v>
      </c>
      <c r="AK1017" s="16">
        <v>2.66666666666667E-2</v>
      </c>
      <c r="AL1017" s="16">
        <v>4.0229885057471299E-2</v>
      </c>
      <c r="AM1017" s="16">
        <v>4.2553191489361701E-2</v>
      </c>
      <c r="AN1017" s="16">
        <v>7.4074074074074098E-2</v>
      </c>
      <c r="AO1017" s="16"/>
      <c r="AP1017" s="16">
        <v>3.8674033149171297E-2</v>
      </c>
      <c r="AQ1017" s="16">
        <v>3.2000000000000001E-2</v>
      </c>
      <c r="AR1017" s="16">
        <v>4.7619047619047603E-2</v>
      </c>
      <c r="AS1017" s="16"/>
      <c r="AT1017" s="16">
        <v>6.8181818181818205E-2</v>
      </c>
      <c r="AU1017" s="16">
        <v>1.2861736334405099E-2</v>
      </c>
      <c r="AV1017" s="16">
        <v>0.11111111111111099</v>
      </c>
      <c r="AW1017" s="16">
        <v>0.05</v>
      </c>
      <c r="AX1017" s="16"/>
      <c r="AY1017" s="16">
        <v>8.1081081081081099E-2</v>
      </c>
      <c r="AZ1017" s="16">
        <v>3.3970276008492603E-2</v>
      </c>
      <c r="BA1017" s="16"/>
      <c r="BB1017" s="16">
        <v>5.5555555555555601E-2</v>
      </c>
      <c r="BC1017" s="16">
        <v>4.7619047619047603E-2</v>
      </c>
      <c r="BD1017" s="16">
        <v>4.0498442367601202E-2</v>
      </c>
      <c r="BE1017" s="16">
        <v>0</v>
      </c>
      <c r="BF1017" s="16"/>
      <c r="BG1017" s="16">
        <v>3.2258064516128997E-2</v>
      </c>
      <c r="BH1017" s="16">
        <v>3.6734693877551003E-2</v>
      </c>
      <c r="BI1017" s="16">
        <v>4.72972972972973E-2</v>
      </c>
      <c r="BJ1017" s="16">
        <v>0</v>
      </c>
      <c r="BK1017" s="16">
        <v>3.7037037037037E-2</v>
      </c>
      <c r="BL1017" s="16">
        <v>0</v>
      </c>
    </row>
    <row r="1018" spans="2:64" x14ac:dyDescent="0.35">
      <c r="B1018" t="s">
        <v>534</v>
      </c>
      <c r="C1018" s="16">
        <v>0.523622047244094</v>
      </c>
      <c r="D1018" s="16">
        <v>0.20689655172413801</v>
      </c>
      <c r="E1018" s="16">
        <v>0.4375</v>
      </c>
      <c r="F1018" s="16">
        <v>0.46808510638297901</v>
      </c>
      <c r="G1018" s="16">
        <v>0.57055214723926395</v>
      </c>
      <c r="H1018" s="16">
        <v>0.60126582278481</v>
      </c>
      <c r="I1018" s="16"/>
      <c r="J1018" s="16">
        <v>0.52797202797202802</v>
      </c>
      <c r="K1018" s="16">
        <v>0.51583710407239802</v>
      </c>
      <c r="L1018" s="16"/>
      <c r="M1018" s="16">
        <v>0.52960526315789502</v>
      </c>
      <c r="N1018" s="16">
        <v>0.56000000000000005</v>
      </c>
      <c r="O1018" s="16">
        <v>0.43333333333333302</v>
      </c>
      <c r="P1018" s="16">
        <v>0.5</v>
      </c>
      <c r="Q1018" s="16"/>
      <c r="R1018" s="16">
        <v>0.47199999999999998</v>
      </c>
      <c r="S1018" s="16">
        <v>0.45679012345678999</v>
      </c>
      <c r="T1018" s="16">
        <v>0.63398692810457502</v>
      </c>
      <c r="U1018" s="16">
        <v>0.58333333333333304</v>
      </c>
      <c r="V1018" s="16"/>
      <c r="W1018" s="16">
        <v>0.5</v>
      </c>
      <c r="X1018" s="16">
        <v>0.49484536082474201</v>
      </c>
      <c r="Y1018" s="16">
        <v>0.57692307692307698</v>
      </c>
      <c r="Z1018" s="16">
        <v>0.58695652173913004</v>
      </c>
      <c r="AA1018" s="16">
        <v>0.43243243243243201</v>
      </c>
      <c r="AB1018" s="16">
        <v>0.55102040816326503</v>
      </c>
      <c r="AC1018" s="16">
        <v>0.42857142857142899</v>
      </c>
      <c r="AD1018" s="16">
        <v>0.55555555555555602</v>
      </c>
      <c r="AE1018" s="16">
        <v>0.54285714285714304</v>
      </c>
      <c r="AF1018" s="16">
        <v>0.57142857142857095</v>
      </c>
      <c r="AG1018" s="16">
        <v>0.6</v>
      </c>
      <c r="AH1018" s="16">
        <v>1</v>
      </c>
      <c r="AI1018" s="16"/>
      <c r="AJ1018" s="16">
        <v>0.56716417910447803</v>
      </c>
      <c r="AK1018" s="16">
        <v>0.46666666666666701</v>
      </c>
      <c r="AL1018" s="16">
        <v>0.51149425287356298</v>
      </c>
      <c r="AM1018" s="16">
        <v>0.54255319148936199</v>
      </c>
      <c r="AN1018" s="16">
        <v>0.592592592592593</v>
      </c>
      <c r="AO1018" s="16"/>
      <c r="AP1018" s="16">
        <v>0.51381215469613295</v>
      </c>
      <c r="AQ1018" s="16">
        <v>0.52800000000000002</v>
      </c>
      <c r="AR1018" s="16">
        <v>0.66666666666666696</v>
      </c>
      <c r="AS1018" s="16"/>
      <c r="AT1018" s="16">
        <v>0.439393939393939</v>
      </c>
      <c r="AU1018" s="16">
        <v>0.58520900321543401</v>
      </c>
      <c r="AV1018" s="16">
        <v>0.31111111111111101</v>
      </c>
      <c r="AW1018" s="16">
        <v>0.6</v>
      </c>
      <c r="AX1018" s="16"/>
      <c r="AY1018" s="16">
        <v>0.37837837837837801</v>
      </c>
      <c r="AZ1018" s="16">
        <v>0.53503184713375795</v>
      </c>
      <c r="BA1018" s="16"/>
      <c r="BB1018" s="16">
        <v>0.30555555555555602</v>
      </c>
      <c r="BC1018" s="16">
        <v>0.46428571428571402</v>
      </c>
      <c r="BD1018" s="16">
        <v>0.55763239875389403</v>
      </c>
      <c r="BE1018" s="16">
        <v>0.55223880597014896</v>
      </c>
      <c r="BF1018" s="16"/>
      <c r="BG1018" s="16">
        <v>0.5</v>
      </c>
      <c r="BH1018" s="16">
        <v>0.52653061224489806</v>
      </c>
      <c r="BI1018" s="16">
        <v>0.5</v>
      </c>
      <c r="BJ1018" s="16">
        <v>0.47826086956521702</v>
      </c>
      <c r="BK1018" s="16">
        <v>0.70370370370370405</v>
      </c>
      <c r="BL1018" s="16">
        <v>0.66666666666666696</v>
      </c>
    </row>
    <row r="1019" spans="2:64" x14ac:dyDescent="0.35">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c r="BC1019" s="16"/>
      <c r="BD1019" s="16"/>
      <c r="BE1019" s="16"/>
      <c r="BF1019" s="16"/>
      <c r="BG1019" s="16"/>
      <c r="BH1019" s="16"/>
      <c r="BI1019" s="16"/>
      <c r="BJ1019" s="16"/>
      <c r="BK1019" s="16"/>
      <c r="BL1019" s="16"/>
    </row>
    <row r="1020" spans="2:64" x14ac:dyDescent="0.35">
      <c r="B1020" s="5" t="s">
        <v>540</v>
      </c>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6"/>
      <c r="AS1020" s="16"/>
      <c r="AT1020" s="16"/>
      <c r="AU1020" s="16"/>
      <c r="AV1020" s="16"/>
      <c r="AW1020" s="16"/>
      <c r="AX1020" s="16"/>
      <c r="AY1020" s="16"/>
      <c r="AZ1020" s="16"/>
      <c r="BA1020" s="16"/>
      <c r="BB1020" s="16"/>
      <c r="BC1020" s="16"/>
      <c r="BD1020" s="16"/>
      <c r="BE1020" s="16"/>
      <c r="BF1020" s="16"/>
      <c r="BG1020" s="16"/>
      <c r="BH1020" s="16"/>
      <c r="BI1020" s="16"/>
      <c r="BJ1020" s="16"/>
      <c r="BK1020" s="16"/>
      <c r="BL1020" s="16"/>
    </row>
    <row r="1021" spans="2:64" x14ac:dyDescent="0.35">
      <c r="B1021" s="23" t="s">
        <v>97</v>
      </c>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c r="AK1021" s="16"/>
      <c r="AL1021" s="16"/>
      <c r="AM1021" s="16"/>
      <c r="AN1021" s="16"/>
      <c r="AO1021" s="16"/>
      <c r="AP1021" s="16"/>
      <c r="AQ1021" s="16"/>
      <c r="AR1021" s="16"/>
      <c r="AS1021" s="16"/>
      <c r="AT1021" s="16"/>
      <c r="AU1021" s="16"/>
      <c r="AV1021" s="16"/>
      <c r="AW1021" s="16"/>
      <c r="AX1021" s="16"/>
      <c r="AY1021" s="16"/>
      <c r="AZ1021" s="16"/>
      <c r="BA1021" s="16"/>
      <c r="BB1021" s="16"/>
      <c r="BC1021" s="16"/>
      <c r="BD1021" s="16"/>
      <c r="BE1021" s="16"/>
      <c r="BF1021" s="16"/>
      <c r="BG1021" s="16"/>
      <c r="BH1021" s="16"/>
      <c r="BI1021" s="16"/>
      <c r="BJ1021" s="16"/>
      <c r="BK1021" s="16"/>
      <c r="BL1021" s="16"/>
    </row>
    <row r="1022" spans="2:64" x14ac:dyDescent="0.35">
      <c r="B1022" t="s">
        <v>536</v>
      </c>
      <c r="C1022" s="16">
        <v>6.8897637795275593E-2</v>
      </c>
      <c r="D1022" s="16">
        <v>0.24137931034482801</v>
      </c>
      <c r="E1022" s="16">
        <v>0.140625</v>
      </c>
      <c r="F1022" s="16">
        <v>8.5106382978723402E-2</v>
      </c>
      <c r="G1022" s="16">
        <v>4.2944785276073601E-2</v>
      </c>
      <c r="H1022" s="16">
        <v>2.53164556962025E-2</v>
      </c>
      <c r="I1022" s="16"/>
      <c r="J1022" s="16">
        <v>5.9440559440559398E-2</v>
      </c>
      <c r="K1022" s="16">
        <v>8.1447963800904993E-2</v>
      </c>
      <c r="L1022" s="16"/>
      <c r="M1022" s="16">
        <v>7.5657894736842105E-2</v>
      </c>
      <c r="N1022" s="16">
        <v>0.08</v>
      </c>
      <c r="O1022" s="16">
        <v>3.3333333333333298E-2</v>
      </c>
      <c r="P1022" s="16">
        <v>0.05</v>
      </c>
      <c r="Q1022" s="16"/>
      <c r="R1022" s="16">
        <v>0.1</v>
      </c>
      <c r="S1022" s="16">
        <v>6.1728395061728399E-2</v>
      </c>
      <c r="T1022" s="16">
        <v>3.2679738562091498E-2</v>
      </c>
      <c r="U1022" s="16">
        <v>0</v>
      </c>
      <c r="V1022" s="16"/>
      <c r="W1022" s="16">
        <v>0.108108108108108</v>
      </c>
      <c r="X1022" s="16">
        <v>5.1546391752577303E-2</v>
      </c>
      <c r="Y1022" s="16">
        <v>7.69230769230769E-2</v>
      </c>
      <c r="Z1022" s="16">
        <v>6.5217391304347797E-2</v>
      </c>
      <c r="AA1022" s="16">
        <v>5.4054054054054099E-2</v>
      </c>
      <c r="AB1022" s="16">
        <v>6.1224489795918401E-2</v>
      </c>
      <c r="AC1022" s="16">
        <v>6.1224489795918401E-2</v>
      </c>
      <c r="AD1022" s="16">
        <v>0</v>
      </c>
      <c r="AE1022" s="16">
        <v>0.114285714285714</v>
      </c>
      <c r="AF1022" s="16">
        <v>0</v>
      </c>
      <c r="AG1022" s="16">
        <v>0.05</v>
      </c>
      <c r="AH1022" s="16">
        <v>0.66666666666666696</v>
      </c>
      <c r="AI1022" s="16"/>
      <c r="AJ1022" s="16">
        <v>2.9850746268656699E-2</v>
      </c>
      <c r="AK1022" s="16">
        <v>5.3333333333333302E-2</v>
      </c>
      <c r="AL1022" s="16">
        <v>7.4712643678160898E-2</v>
      </c>
      <c r="AM1022" s="16">
        <v>6.3829787234042507E-2</v>
      </c>
      <c r="AN1022" s="16">
        <v>0.148148148148148</v>
      </c>
      <c r="AO1022" s="16"/>
      <c r="AP1022" s="16">
        <v>6.9060773480663001E-2</v>
      </c>
      <c r="AQ1022" s="16">
        <v>0.08</v>
      </c>
      <c r="AR1022" s="16">
        <v>0</v>
      </c>
      <c r="AS1022" s="16"/>
      <c r="AT1022" s="16">
        <v>0.11363636363636399</v>
      </c>
      <c r="AU1022" s="16">
        <v>5.4662379421221902E-2</v>
      </c>
      <c r="AV1022" s="16">
        <v>4.4444444444444398E-2</v>
      </c>
      <c r="AW1022" s="16">
        <v>0.05</v>
      </c>
      <c r="AX1022" s="16"/>
      <c r="AY1022" s="16">
        <v>2.7027027027027001E-2</v>
      </c>
      <c r="AZ1022" s="16">
        <v>7.2186836518046693E-2</v>
      </c>
      <c r="BA1022" s="16"/>
      <c r="BB1022" s="16">
        <v>0.25</v>
      </c>
      <c r="BC1022" s="16">
        <v>7.1428571428571397E-2</v>
      </c>
      <c r="BD1022" s="16">
        <v>6.2305295950155798E-2</v>
      </c>
      <c r="BE1022" s="16">
        <v>0</v>
      </c>
      <c r="BF1022" s="16"/>
      <c r="BG1022" s="16">
        <v>8.0645161290322606E-2</v>
      </c>
      <c r="BH1022" s="16">
        <v>8.5714285714285701E-2</v>
      </c>
      <c r="BI1022" s="16">
        <v>6.08108108108108E-2</v>
      </c>
      <c r="BJ1022" s="16">
        <v>0</v>
      </c>
      <c r="BK1022" s="16">
        <v>0</v>
      </c>
      <c r="BL1022" s="16">
        <v>0</v>
      </c>
    </row>
    <row r="1023" spans="2:64" x14ac:dyDescent="0.35">
      <c r="B1023" t="s">
        <v>537</v>
      </c>
      <c r="C1023" s="16">
        <v>0.27559055118110198</v>
      </c>
      <c r="D1023" s="16">
        <v>0.34482758620689702</v>
      </c>
      <c r="E1023" s="16">
        <v>0.4375</v>
      </c>
      <c r="F1023" s="16">
        <v>0.329787234042553</v>
      </c>
      <c r="G1023" s="16">
        <v>0.245398773006135</v>
      </c>
      <c r="H1023" s="16">
        <v>0.19620253164557</v>
      </c>
      <c r="I1023" s="16"/>
      <c r="J1023" s="16">
        <v>0.27622377622377597</v>
      </c>
      <c r="K1023" s="16">
        <v>0.27149321266968302</v>
      </c>
      <c r="L1023" s="16"/>
      <c r="M1023" s="16">
        <v>0.27302631578947401</v>
      </c>
      <c r="N1023" s="16">
        <v>0.28999999999999998</v>
      </c>
      <c r="O1023" s="16">
        <v>0.28333333333333299</v>
      </c>
      <c r="P1023" s="16">
        <v>0.25</v>
      </c>
      <c r="Q1023" s="16"/>
      <c r="R1023" s="16">
        <v>0.33200000000000002</v>
      </c>
      <c r="S1023" s="16">
        <v>0.296296296296296</v>
      </c>
      <c r="T1023" s="16">
        <v>0.18954248366013099</v>
      </c>
      <c r="U1023" s="16">
        <v>0.16666666666666699</v>
      </c>
      <c r="V1023" s="16"/>
      <c r="W1023" s="16">
        <v>0.337837837837838</v>
      </c>
      <c r="X1023" s="16">
        <v>0.17525773195876301</v>
      </c>
      <c r="Y1023" s="16">
        <v>0.25</v>
      </c>
      <c r="Z1023" s="16">
        <v>0.217391304347826</v>
      </c>
      <c r="AA1023" s="16">
        <v>0.37837837837837801</v>
      </c>
      <c r="AB1023" s="16">
        <v>0.26530612244898</v>
      </c>
      <c r="AC1023" s="16">
        <v>0.32653061224489799</v>
      </c>
      <c r="AD1023" s="16">
        <v>0.44444444444444398</v>
      </c>
      <c r="AE1023" s="16">
        <v>0.34285714285714303</v>
      </c>
      <c r="AF1023" s="16">
        <v>0.17857142857142899</v>
      </c>
      <c r="AG1023" s="16">
        <v>0.35</v>
      </c>
      <c r="AH1023" s="16">
        <v>0</v>
      </c>
      <c r="AI1023" s="16"/>
      <c r="AJ1023" s="16">
        <v>0.25373134328358199</v>
      </c>
      <c r="AK1023" s="16">
        <v>0.25333333333333302</v>
      </c>
      <c r="AL1023" s="16">
        <v>0.25862068965517199</v>
      </c>
      <c r="AM1023" s="16">
        <v>0.340425531914894</v>
      </c>
      <c r="AN1023" s="16">
        <v>0.18518518518518501</v>
      </c>
      <c r="AO1023" s="16"/>
      <c r="AP1023" s="16">
        <v>0.27900552486187802</v>
      </c>
      <c r="AQ1023" s="16">
        <v>0.28799999999999998</v>
      </c>
      <c r="AR1023" s="16">
        <v>0.14285714285714299</v>
      </c>
      <c r="AS1023" s="16"/>
      <c r="AT1023" s="16">
        <v>0.39393939393939398</v>
      </c>
      <c r="AU1023" s="16">
        <v>0.19935691318328</v>
      </c>
      <c r="AV1023" s="16">
        <v>0.44444444444444398</v>
      </c>
      <c r="AW1023" s="16">
        <v>0.3</v>
      </c>
      <c r="AX1023" s="16"/>
      <c r="AY1023" s="16">
        <v>0.37837837837837801</v>
      </c>
      <c r="AZ1023" s="16">
        <v>0.26751592356687898</v>
      </c>
      <c r="BA1023" s="16"/>
      <c r="BB1023" s="16">
        <v>0.38888888888888901</v>
      </c>
      <c r="BC1023" s="16">
        <v>0.25</v>
      </c>
      <c r="BD1023" s="16">
        <v>0.27102803738317799</v>
      </c>
      <c r="BE1023" s="16">
        <v>0.26865671641791</v>
      </c>
      <c r="BF1023" s="16"/>
      <c r="BG1023" s="16">
        <v>0.30645161290322598</v>
      </c>
      <c r="BH1023" s="16">
        <v>0.34693877551020402</v>
      </c>
      <c r="BI1023" s="16">
        <v>0.21621621621621601</v>
      </c>
      <c r="BJ1023" s="16">
        <v>4.3478260869565202E-2</v>
      </c>
      <c r="BK1023" s="16">
        <v>7.4074074074074098E-2</v>
      </c>
      <c r="BL1023" s="16">
        <v>0.33333333333333298</v>
      </c>
    </row>
    <row r="1024" spans="2:64" x14ac:dyDescent="0.35">
      <c r="B1024" t="s">
        <v>538</v>
      </c>
      <c r="C1024" s="16">
        <v>0.214566929133858</v>
      </c>
      <c r="D1024" s="16">
        <v>0.10344827586206901</v>
      </c>
      <c r="E1024" s="16">
        <v>0.1875</v>
      </c>
      <c r="F1024" s="16">
        <v>0.180851063829787</v>
      </c>
      <c r="G1024" s="16">
        <v>0.20245398773006101</v>
      </c>
      <c r="H1024" s="16">
        <v>0.278481012658228</v>
      </c>
      <c r="I1024" s="16"/>
      <c r="J1024" s="16">
        <v>0.22727272727272699</v>
      </c>
      <c r="K1024" s="16">
        <v>0.19909502262443399</v>
      </c>
      <c r="L1024" s="16"/>
      <c r="M1024" s="16">
        <v>0.220394736842105</v>
      </c>
      <c r="N1024" s="16">
        <v>0.17</v>
      </c>
      <c r="O1024" s="16">
        <v>0.3</v>
      </c>
      <c r="P1024" s="16">
        <v>0.15</v>
      </c>
      <c r="Q1024" s="16"/>
      <c r="R1024" s="16">
        <v>0.184</v>
      </c>
      <c r="S1024" s="16">
        <v>0.18518518518518501</v>
      </c>
      <c r="T1024" s="16">
        <v>0.28758169934640498</v>
      </c>
      <c r="U1024" s="16">
        <v>0.16666666666666699</v>
      </c>
      <c r="V1024" s="16"/>
      <c r="W1024" s="16">
        <v>0.17567567567567599</v>
      </c>
      <c r="X1024" s="16">
        <v>0.216494845360825</v>
      </c>
      <c r="Y1024" s="16">
        <v>0.21153846153846201</v>
      </c>
      <c r="Z1024" s="16">
        <v>0.15217391304347799</v>
      </c>
      <c r="AA1024" s="16">
        <v>0.21621621621621601</v>
      </c>
      <c r="AB1024" s="16">
        <v>0.20408163265306101</v>
      </c>
      <c r="AC1024" s="16">
        <v>0.30612244897959201</v>
      </c>
      <c r="AD1024" s="16">
        <v>0.33333333333333298</v>
      </c>
      <c r="AE1024" s="16">
        <v>0.2</v>
      </c>
      <c r="AF1024" s="16">
        <v>0.25</v>
      </c>
      <c r="AG1024" s="16">
        <v>0.15</v>
      </c>
      <c r="AH1024" s="16">
        <v>0.33333333333333298</v>
      </c>
      <c r="AI1024" s="16"/>
      <c r="AJ1024" s="16">
        <v>0.17910447761194001</v>
      </c>
      <c r="AK1024" s="16">
        <v>0.21333333333333299</v>
      </c>
      <c r="AL1024" s="16">
        <v>0.24137931034482801</v>
      </c>
      <c r="AM1024" s="16">
        <v>0.159574468085106</v>
      </c>
      <c r="AN1024" s="16">
        <v>0.22222222222222199</v>
      </c>
      <c r="AO1024" s="16"/>
      <c r="AP1024" s="16">
        <v>0.212707182320442</v>
      </c>
      <c r="AQ1024" s="16">
        <v>0.192</v>
      </c>
      <c r="AR1024" s="16">
        <v>0.38095238095238099</v>
      </c>
      <c r="AS1024" s="16"/>
      <c r="AT1024" s="16">
        <v>0.15909090909090901</v>
      </c>
      <c r="AU1024" s="16">
        <v>0.241157556270096</v>
      </c>
      <c r="AV1024" s="16">
        <v>0.17777777777777801</v>
      </c>
      <c r="AW1024" s="16">
        <v>0.25</v>
      </c>
      <c r="AX1024" s="16"/>
      <c r="AY1024" s="16">
        <v>0.18918918918918901</v>
      </c>
      <c r="AZ1024" s="16">
        <v>0.21656050955414</v>
      </c>
      <c r="BA1024" s="16"/>
      <c r="BB1024" s="16">
        <v>0</v>
      </c>
      <c r="BC1024" s="16">
        <v>0.238095238095238</v>
      </c>
      <c r="BD1024" s="16">
        <v>0.233644859813084</v>
      </c>
      <c r="BE1024" s="16">
        <v>0.20895522388059701</v>
      </c>
      <c r="BF1024" s="16"/>
      <c r="BG1024" s="16">
        <v>0.16129032258064499</v>
      </c>
      <c r="BH1024" s="16">
        <v>0.21632653061224499</v>
      </c>
      <c r="BI1024" s="16">
        <v>0.23648648648648599</v>
      </c>
      <c r="BJ1024" s="16">
        <v>0.34782608695652201</v>
      </c>
      <c r="BK1024" s="16">
        <v>7.4074074074074098E-2</v>
      </c>
      <c r="BL1024" s="16">
        <v>0.33333333333333298</v>
      </c>
    </row>
    <row r="1025" spans="2:64" x14ac:dyDescent="0.35">
      <c r="B1025" t="s">
        <v>539</v>
      </c>
      <c r="C1025" s="16">
        <v>0.291338582677165</v>
      </c>
      <c r="D1025" s="16">
        <v>0.17241379310344801</v>
      </c>
      <c r="E1025" s="16">
        <v>9.375E-2</v>
      </c>
      <c r="F1025" s="16">
        <v>0.319148936170213</v>
      </c>
      <c r="G1025" s="16">
        <v>0.33128834355828202</v>
      </c>
      <c r="H1025" s="16">
        <v>0.335443037974684</v>
      </c>
      <c r="I1025" s="16"/>
      <c r="J1025" s="16">
        <v>0.30069930069930101</v>
      </c>
      <c r="K1025" s="16">
        <v>0.28054298642533898</v>
      </c>
      <c r="L1025" s="16"/>
      <c r="M1025" s="16">
        <v>0.30263157894736797</v>
      </c>
      <c r="N1025" s="16">
        <v>0.27</v>
      </c>
      <c r="O1025" s="16">
        <v>0.18333333333333299</v>
      </c>
      <c r="P1025" s="16">
        <v>0.4</v>
      </c>
      <c r="Q1025" s="16"/>
      <c r="R1025" s="16">
        <v>0.25600000000000001</v>
      </c>
      <c r="S1025" s="16">
        <v>0.25925925925925902</v>
      </c>
      <c r="T1025" s="16">
        <v>0.33333333333333298</v>
      </c>
      <c r="U1025" s="16">
        <v>0.5</v>
      </c>
      <c r="V1025" s="16"/>
      <c r="W1025" s="16">
        <v>0.18918918918918901</v>
      </c>
      <c r="X1025" s="16">
        <v>0.44329896907216498</v>
      </c>
      <c r="Y1025" s="16">
        <v>0.36538461538461497</v>
      </c>
      <c r="Z1025" s="16">
        <v>0.32608695652173902</v>
      </c>
      <c r="AA1025" s="16">
        <v>0.27027027027027001</v>
      </c>
      <c r="AB1025" s="16">
        <v>0.24489795918367299</v>
      </c>
      <c r="AC1025" s="16">
        <v>0.183673469387755</v>
      </c>
      <c r="AD1025" s="16">
        <v>0.16666666666666699</v>
      </c>
      <c r="AE1025" s="16">
        <v>0.2</v>
      </c>
      <c r="AF1025" s="16">
        <v>0.35714285714285698</v>
      </c>
      <c r="AG1025" s="16">
        <v>0.3</v>
      </c>
      <c r="AH1025" s="16">
        <v>0</v>
      </c>
      <c r="AI1025" s="16"/>
      <c r="AJ1025" s="16">
        <v>0.402985074626866</v>
      </c>
      <c r="AK1025" s="16">
        <v>0.24</v>
      </c>
      <c r="AL1025" s="16">
        <v>0.30459770114942503</v>
      </c>
      <c r="AM1025" s="16">
        <v>0.25531914893617003</v>
      </c>
      <c r="AN1025" s="16">
        <v>0.296296296296296</v>
      </c>
      <c r="AO1025" s="16"/>
      <c r="AP1025" s="16">
        <v>0.27624309392265201</v>
      </c>
      <c r="AQ1025" s="16">
        <v>0.312</v>
      </c>
      <c r="AR1025" s="16">
        <v>0.42857142857142899</v>
      </c>
      <c r="AS1025" s="16"/>
      <c r="AT1025" s="16">
        <v>0.189393939393939</v>
      </c>
      <c r="AU1025" s="16">
        <v>0.36012861736334401</v>
      </c>
      <c r="AV1025" s="16">
        <v>0.2</v>
      </c>
      <c r="AW1025" s="16">
        <v>0.1</v>
      </c>
      <c r="AX1025" s="16"/>
      <c r="AY1025" s="16">
        <v>0.29729729729729698</v>
      </c>
      <c r="AZ1025" s="16">
        <v>0.290870488322718</v>
      </c>
      <c r="BA1025" s="16"/>
      <c r="BB1025" s="16">
        <v>0.30555555555555602</v>
      </c>
      <c r="BC1025" s="16">
        <v>0.34523809523809501</v>
      </c>
      <c r="BD1025" s="16">
        <v>0.28660436137071599</v>
      </c>
      <c r="BE1025" s="16">
        <v>0.238805970149254</v>
      </c>
      <c r="BF1025" s="16"/>
      <c r="BG1025" s="16">
        <v>0.30645161290322598</v>
      </c>
      <c r="BH1025" s="16">
        <v>0.22857142857142901</v>
      </c>
      <c r="BI1025" s="16">
        <v>0.29729729729729698</v>
      </c>
      <c r="BJ1025" s="16">
        <v>0.565217391304348</v>
      </c>
      <c r="BK1025" s="16">
        <v>0.592592592592593</v>
      </c>
      <c r="BL1025" s="16">
        <v>0</v>
      </c>
    </row>
    <row r="1026" spans="2:64" x14ac:dyDescent="0.35">
      <c r="B1026" t="s">
        <v>159</v>
      </c>
      <c r="C1026" s="16">
        <v>0.14960629921259799</v>
      </c>
      <c r="D1026" s="16">
        <v>0.13793103448275901</v>
      </c>
      <c r="E1026" s="16">
        <v>0.140625</v>
      </c>
      <c r="F1026" s="16">
        <v>8.5106382978723402E-2</v>
      </c>
      <c r="G1026" s="16">
        <v>0.17791411042944799</v>
      </c>
      <c r="H1026" s="16">
        <v>0.164556962025316</v>
      </c>
      <c r="I1026" s="16"/>
      <c r="J1026" s="16">
        <v>0.13636363636363599</v>
      </c>
      <c r="K1026" s="16">
        <v>0.167420814479638</v>
      </c>
      <c r="L1026" s="16"/>
      <c r="M1026" s="16">
        <v>0.12828947368421101</v>
      </c>
      <c r="N1026" s="16">
        <v>0.19</v>
      </c>
      <c r="O1026" s="16">
        <v>0.2</v>
      </c>
      <c r="P1026" s="16">
        <v>0.15</v>
      </c>
      <c r="Q1026" s="16"/>
      <c r="R1026" s="16">
        <v>0.128</v>
      </c>
      <c r="S1026" s="16">
        <v>0.19753086419753099</v>
      </c>
      <c r="T1026" s="16">
        <v>0.15686274509803899</v>
      </c>
      <c r="U1026" s="16">
        <v>0.16666666666666699</v>
      </c>
      <c r="V1026" s="16"/>
      <c r="W1026" s="16">
        <v>0.18918918918918901</v>
      </c>
      <c r="X1026" s="16">
        <v>0.11340206185567001</v>
      </c>
      <c r="Y1026" s="16">
        <v>9.6153846153846201E-2</v>
      </c>
      <c r="Z1026" s="16">
        <v>0.23913043478260901</v>
      </c>
      <c r="AA1026" s="16">
        <v>8.1081081081081099E-2</v>
      </c>
      <c r="AB1026" s="16">
        <v>0.22448979591836701</v>
      </c>
      <c r="AC1026" s="16">
        <v>0.122448979591837</v>
      </c>
      <c r="AD1026" s="16">
        <v>5.5555555555555601E-2</v>
      </c>
      <c r="AE1026" s="16">
        <v>0.14285714285714299</v>
      </c>
      <c r="AF1026" s="16">
        <v>0.214285714285714</v>
      </c>
      <c r="AG1026" s="16">
        <v>0.15</v>
      </c>
      <c r="AH1026" s="16">
        <v>0</v>
      </c>
      <c r="AI1026" s="16"/>
      <c r="AJ1026" s="16">
        <v>0.134328358208955</v>
      </c>
      <c r="AK1026" s="16">
        <v>0.24</v>
      </c>
      <c r="AL1026" s="16">
        <v>0.12068965517241401</v>
      </c>
      <c r="AM1026" s="16">
        <v>0.180851063829787</v>
      </c>
      <c r="AN1026" s="16">
        <v>0.148148148148148</v>
      </c>
      <c r="AO1026" s="16"/>
      <c r="AP1026" s="16">
        <v>0.162983425414365</v>
      </c>
      <c r="AQ1026" s="16">
        <v>0.128</v>
      </c>
      <c r="AR1026" s="16">
        <v>4.7619047619047603E-2</v>
      </c>
      <c r="AS1026" s="16"/>
      <c r="AT1026" s="16">
        <v>0.14393939393939401</v>
      </c>
      <c r="AU1026" s="16">
        <v>0.14469453376205799</v>
      </c>
      <c r="AV1026" s="16">
        <v>0.133333333333333</v>
      </c>
      <c r="AW1026" s="16">
        <v>0.3</v>
      </c>
      <c r="AX1026" s="16"/>
      <c r="AY1026" s="16">
        <v>0.108108108108108</v>
      </c>
      <c r="AZ1026" s="16">
        <v>0.152866242038217</v>
      </c>
      <c r="BA1026" s="16"/>
      <c r="BB1026" s="16">
        <v>5.5555555555555601E-2</v>
      </c>
      <c r="BC1026" s="16">
        <v>9.5238095238095205E-2</v>
      </c>
      <c r="BD1026" s="16">
        <v>0.146417445482866</v>
      </c>
      <c r="BE1026" s="16">
        <v>0.28358208955223901</v>
      </c>
      <c r="BF1026" s="16"/>
      <c r="BG1026" s="16">
        <v>0.14516129032258099</v>
      </c>
      <c r="BH1026" s="16">
        <v>0.122448979591837</v>
      </c>
      <c r="BI1026" s="16">
        <v>0.18918918918918901</v>
      </c>
      <c r="BJ1026" s="16">
        <v>4.3478260869565202E-2</v>
      </c>
      <c r="BK1026" s="16">
        <v>0.25925925925925902</v>
      </c>
      <c r="BL1026" s="16">
        <v>0.33333333333333298</v>
      </c>
    </row>
    <row r="1027" spans="2:64" x14ac:dyDescent="0.35">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c r="AX1027" s="16"/>
      <c r="AY1027" s="16"/>
      <c r="AZ1027" s="16"/>
      <c r="BA1027" s="16"/>
      <c r="BB1027" s="16"/>
      <c r="BC1027" s="16"/>
      <c r="BD1027" s="16"/>
      <c r="BE1027" s="16"/>
      <c r="BF1027" s="16"/>
      <c r="BG1027" s="16"/>
      <c r="BH1027" s="16"/>
      <c r="BI1027" s="16"/>
      <c r="BJ1027" s="16"/>
      <c r="BK1027" s="16"/>
      <c r="BL1027" s="16"/>
    </row>
    <row r="1028" spans="2:64" x14ac:dyDescent="0.35">
      <c r="B1028" s="5" t="s">
        <v>548</v>
      </c>
      <c r="C1028" s="16"/>
      <c r="D1028" s="16"/>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c r="AK1028" s="16"/>
      <c r="AL1028" s="16"/>
      <c r="AM1028" s="16"/>
      <c r="AN1028" s="16"/>
      <c r="AO1028" s="16"/>
      <c r="AP1028" s="16"/>
      <c r="AQ1028" s="16"/>
      <c r="AR1028" s="16"/>
      <c r="AS1028" s="16"/>
      <c r="AT1028" s="16"/>
      <c r="AU1028" s="16"/>
      <c r="AV1028" s="16"/>
      <c r="AW1028" s="16"/>
      <c r="AX1028" s="16"/>
      <c r="AY1028" s="16"/>
      <c r="AZ1028" s="16"/>
      <c r="BA1028" s="16"/>
      <c r="BB1028" s="16"/>
      <c r="BC1028" s="16"/>
      <c r="BD1028" s="16"/>
      <c r="BE1028" s="16"/>
      <c r="BF1028" s="16"/>
      <c r="BG1028" s="16"/>
      <c r="BH1028" s="16"/>
      <c r="BI1028" s="16"/>
      <c r="BJ1028" s="16"/>
      <c r="BK1028" s="16"/>
      <c r="BL1028" s="16"/>
    </row>
    <row r="1029" spans="2:64" x14ac:dyDescent="0.35">
      <c r="B1029" s="23" t="s">
        <v>97</v>
      </c>
      <c r="C1029" s="16"/>
      <c r="D1029" s="16"/>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c r="AK1029" s="16"/>
      <c r="AL1029" s="16"/>
      <c r="AM1029" s="16"/>
      <c r="AN1029" s="16"/>
      <c r="AO1029" s="16"/>
      <c r="AP1029" s="16"/>
      <c r="AQ1029" s="16"/>
      <c r="AR1029" s="16"/>
      <c r="AS1029" s="16"/>
      <c r="AT1029" s="16"/>
      <c r="AU1029" s="16"/>
      <c r="AV1029" s="16"/>
      <c r="AW1029" s="16"/>
      <c r="AX1029" s="16"/>
      <c r="AY1029" s="16"/>
      <c r="AZ1029" s="16"/>
      <c r="BA1029" s="16"/>
      <c r="BB1029" s="16"/>
      <c r="BC1029" s="16"/>
      <c r="BD1029" s="16"/>
      <c r="BE1029" s="16"/>
      <c r="BF1029" s="16"/>
      <c r="BG1029" s="16"/>
      <c r="BH1029" s="16"/>
      <c r="BI1029" s="16"/>
      <c r="BJ1029" s="16"/>
      <c r="BK1029" s="16"/>
      <c r="BL1029" s="16"/>
    </row>
    <row r="1030" spans="2:64" x14ac:dyDescent="0.35">
      <c r="B1030" t="s">
        <v>541</v>
      </c>
      <c r="C1030" s="16">
        <v>0.51574803149606296</v>
      </c>
      <c r="D1030" s="16">
        <v>0.48275862068965503</v>
      </c>
      <c r="E1030" s="16">
        <v>0.5</v>
      </c>
      <c r="F1030" s="16">
        <v>0.55319148936170204</v>
      </c>
      <c r="G1030" s="16">
        <v>0.503067484662577</v>
      </c>
      <c r="H1030" s="16">
        <v>0.518987341772152</v>
      </c>
      <c r="I1030" s="16"/>
      <c r="J1030" s="16">
        <v>0.46153846153846201</v>
      </c>
      <c r="K1030" s="16">
        <v>0.58371040723981904</v>
      </c>
      <c r="L1030" s="16"/>
      <c r="M1030" s="16">
        <v>0.53289473684210498</v>
      </c>
      <c r="N1030" s="16">
        <v>0.53</v>
      </c>
      <c r="O1030" s="16">
        <v>0.45</v>
      </c>
      <c r="P1030" s="16">
        <v>0.42499999999999999</v>
      </c>
      <c r="Q1030" s="16"/>
      <c r="R1030" s="16">
        <v>0.48399999999999999</v>
      </c>
      <c r="S1030" s="16">
        <v>0.56790123456790098</v>
      </c>
      <c r="T1030" s="16">
        <v>0.53594771241830097</v>
      </c>
      <c r="U1030" s="16">
        <v>0.54166666666666696</v>
      </c>
      <c r="V1030" s="16"/>
      <c r="W1030" s="16">
        <v>0.391891891891892</v>
      </c>
      <c r="X1030" s="16">
        <v>0.55670103092783496</v>
      </c>
      <c r="Y1030" s="16">
        <v>0.480769230769231</v>
      </c>
      <c r="Z1030" s="16">
        <v>0.565217391304348</v>
      </c>
      <c r="AA1030" s="16">
        <v>0.56756756756756799</v>
      </c>
      <c r="AB1030" s="16">
        <v>0.55102040816326503</v>
      </c>
      <c r="AC1030" s="16">
        <v>0.55102040816326503</v>
      </c>
      <c r="AD1030" s="16">
        <v>0.44444444444444398</v>
      </c>
      <c r="AE1030" s="16">
        <v>0.45714285714285702</v>
      </c>
      <c r="AF1030" s="16">
        <v>0.5</v>
      </c>
      <c r="AG1030" s="16">
        <v>0.6</v>
      </c>
      <c r="AH1030" s="16">
        <v>1</v>
      </c>
      <c r="AI1030" s="16"/>
      <c r="AJ1030" s="16">
        <v>0.47761194029850701</v>
      </c>
      <c r="AK1030" s="16">
        <v>0.45333333333333298</v>
      </c>
      <c r="AL1030" s="16">
        <v>0.60344827586206895</v>
      </c>
      <c r="AM1030" s="16">
        <v>0.46808510638297901</v>
      </c>
      <c r="AN1030" s="16">
        <v>0.48148148148148101</v>
      </c>
      <c r="AO1030" s="16"/>
      <c r="AP1030" s="16">
        <v>0.52762430939226501</v>
      </c>
      <c r="AQ1030" s="16">
        <v>0.48799999999999999</v>
      </c>
      <c r="AR1030" s="16">
        <v>0.476190476190476</v>
      </c>
      <c r="AS1030" s="16"/>
      <c r="AT1030" s="16">
        <v>0.560606060606061</v>
      </c>
      <c r="AU1030" s="16">
        <v>0.54340836012861704</v>
      </c>
      <c r="AV1030" s="16">
        <v>0.31111111111111101</v>
      </c>
      <c r="AW1030" s="16">
        <v>0.25</v>
      </c>
      <c r="AX1030" s="16"/>
      <c r="AY1030" s="16">
        <v>0.48648648648648701</v>
      </c>
      <c r="AZ1030" s="16">
        <v>0.51804670912951201</v>
      </c>
      <c r="BA1030" s="16"/>
      <c r="BB1030" s="16">
        <v>0.38888888888888901</v>
      </c>
      <c r="BC1030" s="16">
        <v>0.42857142857142899</v>
      </c>
      <c r="BD1030" s="16">
        <v>0.55140186915887801</v>
      </c>
      <c r="BE1030" s="16">
        <v>0.52238805970149205</v>
      </c>
      <c r="BF1030" s="16"/>
      <c r="BG1030" s="16">
        <v>0.532258064516129</v>
      </c>
      <c r="BH1030" s="16">
        <v>0.530612244897959</v>
      </c>
      <c r="BI1030" s="16">
        <v>0.50675675675675702</v>
      </c>
      <c r="BJ1030" s="16">
        <v>0.52173913043478304</v>
      </c>
      <c r="BK1030" s="16">
        <v>0.407407407407407</v>
      </c>
      <c r="BL1030" s="16">
        <v>0.33333333333333298</v>
      </c>
    </row>
    <row r="1031" spans="2:64" x14ac:dyDescent="0.35">
      <c r="B1031" t="s">
        <v>542</v>
      </c>
      <c r="C1031" s="16">
        <v>0.22440944881889799</v>
      </c>
      <c r="D1031" s="16">
        <v>0.17241379310344801</v>
      </c>
      <c r="E1031" s="16">
        <v>0.125</v>
      </c>
      <c r="F1031" s="16">
        <v>0.19148936170212799</v>
      </c>
      <c r="G1031" s="16">
        <v>0.20858895705521499</v>
      </c>
      <c r="H1031" s="16">
        <v>0.310126582278481</v>
      </c>
      <c r="I1031" s="16"/>
      <c r="J1031" s="16">
        <v>0.29370629370629397</v>
      </c>
      <c r="K1031" s="16">
        <v>0.13574660633484201</v>
      </c>
      <c r="L1031" s="16"/>
      <c r="M1031" s="16">
        <v>0.22697368421052599</v>
      </c>
      <c r="N1031" s="16">
        <v>0.21</v>
      </c>
      <c r="O1031" s="16">
        <v>0.21666666666666701</v>
      </c>
      <c r="P1031" s="16">
        <v>0.25</v>
      </c>
      <c r="Q1031" s="16"/>
      <c r="R1031" s="16">
        <v>0.216</v>
      </c>
      <c r="S1031" s="16">
        <v>0.16049382716049401</v>
      </c>
      <c r="T1031" s="16">
        <v>0.28758169934640498</v>
      </c>
      <c r="U1031" s="16">
        <v>0.125</v>
      </c>
      <c r="V1031" s="16"/>
      <c r="W1031" s="16">
        <v>0.22972972972972999</v>
      </c>
      <c r="X1031" s="16">
        <v>0.25773195876288701</v>
      </c>
      <c r="Y1031" s="16">
        <v>0.269230769230769</v>
      </c>
      <c r="Z1031" s="16">
        <v>0.217391304347826</v>
      </c>
      <c r="AA1031" s="16">
        <v>0.29729729729729698</v>
      </c>
      <c r="AB1031" s="16">
        <v>0.20408163265306101</v>
      </c>
      <c r="AC1031" s="16">
        <v>0.14285714285714299</v>
      </c>
      <c r="AD1031" s="16">
        <v>0.11111111111111099</v>
      </c>
      <c r="AE1031" s="16">
        <v>0.17142857142857101</v>
      </c>
      <c r="AF1031" s="16">
        <v>0.25</v>
      </c>
      <c r="AG1031" s="16">
        <v>0.25</v>
      </c>
      <c r="AH1031" s="16">
        <v>0</v>
      </c>
      <c r="AI1031" s="16"/>
      <c r="AJ1031" s="16">
        <v>0.20895522388059701</v>
      </c>
      <c r="AK1031" s="16">
        <v>0.2</v>
      </c>
      <c r="AL1031" s="16">
        <v>0.21839080459770099</v>
      </c>
      <c r="AM1031" s="16">
        <v>0.23404255319148901</v>
      </c>
      <c r="AN1031" s="16">
        <v>0.22222222222222199</v>
      </c>
      <c r="AO1031" s="16"/>
      <c r="AP1031" s="16">
        <v>0.218232044198895</v>
      </c>
      <c r="AQ1031" s="16">
        <v>0.2</v>
      </c>
      <c r="AR1031" s="16">
        <v>0.476190476190476</v>
      </c>
      <c r="AS1031" s="16"/>
      <c r="AT1031" s="16">
        <v>0.21212121212121199</v>
      </c>
      <c r="AU1031" s="16">
        <v>0.22829581993569101</v>
      </c>
      <c r="AV1031" s="16">
        <v>0.28888888888888897</v>
      </c>
      <c r="AW1031" s="16">
        <v>0.1</v>
      </c>
      <c r="AX1031" s="16"/>
      <c r="AY1031" s="16">
        <v>0.29729729729729698</v>
      </c>
      <c r="AZ1031" s="16">
        <v>0.218683651804671</v>
      </c>
      <c r="BA1031" s="16"/>
      <c r="BB1031" s="16">
        <v>0.13888888888888901</v>
      </c>
      <c r="BC1031" s="16">
        <v>0.297619047619048</v>
      </c>
      <c r="BD1031" s="16">
        <v>0.208722741433022</v>
      </c>
      <c r="BE1031" s="16">
        <v>0.25373134328358199</v>
      </c>
      <c r="BF1031" s="16"/>
      <c r="BG1031" s="16">
        <v>0.12903225806451599</v>
      </c>
      <c r="BH1031" s="16">
        <v>0.17551020408163301</v>
      </c>
      <c r="BI1031" s="16">
        <v>0.31756756756756799</v>
      </c>
      <c r="BJ1031" s="16">
        <v>0.34782608695652201</v>
      </c>
      <c r="BK1031" s="16">
        <v>0.296296296296296</v>
      </c>
      <c r="BL1031" s="16">
        <v>0</v>
      </c>
    </row>
    <row r="1032" spans="2:64" x14ac:dyDescent="0.35">
      <c r="B1032" t="s">
        <v>543</v>
      </c>
      <c r="C1032" s="16">
        <v>0.22244094488189001</v>
      </c>
      <c r="D1032" s="16">
        <v>0.20689655172413801</v>
      </c>
      <c r="E1032" s="16">
        <v>0.21875</v>
      </c>
      <c r="F1032" s="16">
        <v>0.21276595744680901</v>
      </c>
      <c r="G1032" s="16">
        <v>0.214723926380368</v>
      </c>
      <c r="H1032" s="16">
        <v>0.240506329113924</v>
      </c>
      <c r="I1032" s="16"/>
      <c r="J1032" s="16">
        <v>0.24825174825174801</v>
      </c>
      <c r="K1032" s="16">
        <v>0.19004524886877799</v>
      </c>
      <c r="L1032" s="16"/>
      <c r="M1032" s="16">
        <v>0.217105263157895</v>
      </c>
      <c r="N1032" s="16">
        <v>0.28000000000000003</v>
      </c>
      <c r="O1032" s="16">
        <v>0.16666666666666699</v>
      </c>
      <c r="P1032" s="16">
        <v>0.2</v>
      </c>
      <c r="Q1032" s="16"/>
      <c r="R1032" s="16">
        <v>0.224</v>
      </c>
      <c r="S1032" s="16">
        <v>0.19753086419753099</v>
      </c>
      <c r="T1032" s="16">
        <v>0.24183006535947699</v>
      </c>
      <c r="U1032" s="16">
        <v>0.16666666666666699</v>
      </c>
      <c r="V1032" s="16"/>
      <c r="W1032" s="16">
        <v>0.31081081081081102</v>
      </c>
      <c r="X1032" s="16">
        <v>0.17525773195876301</v>
      </c>
      <c r="Y1032" s="16">
        <v>0.115384615384615</v>
      </c>
      <c r="Z1032" s="16">
        <v>0.30434782608695699</v>
      </c>
      <c r="AA1032" s="16">
        <v>0.24324324324324301</v>
      </c>
      <c r="AB1032" s="16">
        <v>0.26530612244898</v>
      </c>
      <c r="AC1032" s="16">
        <v>0.20408163265306101</v>
      </c>
      <c r="AD1032" s="16">
        <v>0.16666666666666699</v>
      </c>
      <c r="AE1032" s="16">
        <v>0.14285714285714299</v>
      </c>
      <c r="AF1032" s="16">
        <v>0.32142857142857101</v>
      </c>
      <c r="AG1032" s="16">
        <v>0.2</v>
      </c>
      <c r="AH1032" s="16">
        <v>0</v>
      </c>
      <c r="AI1032" s="16"/>
      <c r="AJ1032" s="16">
        <v>0.19402985074626899</v>
      </c>
      <c r="AK1032" s="16">
        <v>0.22666666666666699</v>
      </c>
      <c r="AL1032" s="16">
        <v>0.17816091954023</v>
      </c>
      <c r="AM1032" s="16">
        <v>0.25531914893617003</v>
      </c>
      <c r="AN1032" s="16">
        <v>0.148148148148148</v>
      </c>
      <c r="AO1032" s="16"/>
      <c r="AP1032" s="16">
        <v>0.22651933701657501</v>
      </c>
      <c r="AQ1032" s="16">
        <v>0.23200000000000001</v>
      </c>
      <c r="AR1032" s="16">
        <v>9.5238095238095205E-2</v>
      </c>
      <c r="AS1032" s="16"/>
      <c r="AT1032" s="16">
        <v>0.310606060606061</v>
      </c>
      <c r="AU1032" s="16">
        <v>0.18971061093247599</v>
      </c>
      <c r="AV1032" s="16">
        <v>0.22222222222222199</v>
      </c>
      <c r="AW1032" s="16">
        <v>0.15</v>
      </c>
      <c r="AX1032" s="16"/>
      <c r="AY1032" s="16">
        <v>0.162162162162162</v>
      </c>
      <c r="AZ1032" s="16">
        <v>0.227176220806794</v>
      </c>
      <c r="BA1032" s="16"/>
      <c r="BB1032" s="16">
        <v>0.25</v>
      </c>
      <c r="BC1032" s="16">
        <v>0.226190476190476</v>
      </c>
      <c r="BD1032" s="16">
        <v>0.21183800623053001</v>
      </c>
      <c r="BE1032" s="16">
        <v>0.25373134328358199</v>
      </c>
      <c r="BF1032" s="16"/>
      <c r="BG1032" s="16">
        <v>0.241935483870968</v>
      </c>
      <c r="BH1032" s="16">
        <v>0.240816326530612</v>
      </c>
      <c r="BI1032" s="16">
        <v>0.20945945945945901</v>
      </c>
      <c r="BJ1032" s="16">
        <v>0.13043478260869601</v>
      </c>
      <c r="BK1032" s="16">
        <v>0.18518518518518501</v>
      </c>
      <c r="BL1032" s="16">
        <v>0</v>
      </c>
    </row>
    <row r="1033" spans="2:64" x14ac:dyDescent="0.35">
      <c r="B1033" t="s">
        <v>544</v>
      </c>
      <c r="C1033" s="16">
        <v>0.124015748031496</v>
      </c>
      <c r="D1033" s="16">
        <v>0.17241379310344801</v>
      </c>
      <c r="E1033" s="16">
        <v>0.109375</v>
      </c>
      <c r="F1033" s="16">
        <v>0.117021276595745</v>
      </c>
      <c r="G1033" s="16">
        <v>9.2024539877300596E-2</v>
      </c>
      <c r="H1033" s="16">
        <v>0.158227848101266</v>
      </c>
      <c r="I1033" s="16"/>
      <c r="J1033" s="16">
        <v>0.132867132867133</v>
      </c>
      <c r="K1033" s="16">
        <v>0.113122171945701</v>
      </c>
      <c r="L1033" s="16"/>
      <c r="M1033" s="16">
        <v>0.118421052631579</v>
      </c>
      <c r="N1033" s="16">
        <v>0.17</v>
      </c>
      <c r="O1033" s="16">
        <v>6.6666666666666693E-2</v>
      </c>
      <c r="P1033" s="16">
        <v>0.125</v>
      </c>
      <c r="Q1033" s="16"/>
      <c r="R1033" s="16">
        <v>0.128</v>
      </c>
      <c r="S1033" s="16">
        <v>0.148148148148148</v>
      </c>
      <c r="T1033" s="16">
        <v>0.11764705882352899</v>
      </c>
      <c r="U1033" s="16">
        <v>4.1666666666666699E-2</v>
      </c>
      <c r="V1033" s="16"/>
      <c r="W1033" s="16">
        <v>9.45945945945946E-2</v>
      </c>
      <c r="X1033" s="16">
        <v>0.134020618556701</v>
      </c>
      <c r="Y1033" s="16">
        <v>0.134615384615385</v>
      </c>
      <c r="Z1033" s="16">
        <v>0.15217391304347799</v>
      </c>
      <c r="AA1033" s="16">
        <v>0.18918918918918901</v>
      </c>
      <c r="AB1033" s="16">
        <v>0.102040816326531</v>
      </c>
      <c r="AC1033" s="16">
        <v>6.1224489795918401E-2</v>
      </c>
      <c r="AD1033" s="16">
        <v>0.11111111111111099</v>
      </c>
      <c r="AE1033" s="16">
        <v>8.5714285714285701E-2</v>
      </c>
      <c r="AF1033" s="16">
        <v>0.14285714285714299</v>
      </c>
      <c r="AG1033" s="16">
        <v>0.25</v>
      </c>
      <c r="AH1033" s="16">
        <v>0</v>
      </c>
      <c r="AI1033" s="16"/>
      <c r="AJ1033" s="16">
        <v>7.4626865671641798E-2</v>
      </c>
      <c r="AK1033" s="16">
        <v>0.146666666666667</v>
      </c>
      <c r="AL1033" s="16">
        <v>9.7701149425287404E-2</v>
      </c>
      <c r="AM1033" s="16">
        <v>0.13829787234042601</v>
      </c>
      <c r="AN1033" s="16">
        <v>0.11111111111111099</v>
      </c>
      <c r="AO1033" s="16"/>
      <c r="AP1033" s="16">
        <v>0.124309392265193</v>
      </c>
      <c r="AQ1033" s="16">
        <v>0.12</v>
      </c>
      <c r="AR1033" s="16">
        <v>0.14285714285714299</v>
      </c>
      <c r="AS1033" s="16"/>
      <c r="AT1033" s="16">
        <v>0.14393939393939401</v>
      </c>
      <c r="AU1033" s="16">
        <v>0.118971061093248</v>
      </c>
      <c r="AV1033" s="16">
        <v>0.11111111111111099</v>
      </c>
      <c r="AW1033" s="16">
        <v>0.1</v>
      </c>
      <c r="AX1033" s="16"/>
      <c r="AY1033" s="16">
        <v>0.135135135135135</v>
      </c>
      <c r="AZ1033" s="16">
        <v>0.12314225053078599</v>
      </c>
      <c r="BA1033" s="16"/>
      <c r="BB1033" s="16">
        <v>8.3333333333333301E-2</v>
      </c>
      <c r="BC1033" s="16">
        <v>0.13095238095238099</v>
      </c>
      <c r="BD1033" s="16">
        <v>0.121495327102804</v>
      </c>
      <c r="BE1033" s="16">
        <v>0.14925373134328401</v>
      </c>
      <c r="BF1033" s="16"/>
      <c r="BG1033" s="16">
        <v>0.19354838709677399</v>
      </c>
      <c r="BH1033" s="16">
        <v>0.12653061224489801</v>
      </c>
      <c r="BI1033" s="16">
        <v>0.114864864864865</v>
      </c>
      <c r="BJ1033" s="16">
        <v>4.3478260869565202E-2</v>
      </c>
      <c r="BK1033" s="16">
        <v>7.4074074074074098E-2</v>
      </c>
      <c r="BL1033" s="16">
        <v>0</v>
      </c>
    </row>
    <row r="1034" spans="2:64" x14ac:dyDescent="0.35">
      <c r="B1034" t="s">
        <v>545</v>
      </c>
      <c r="C1034" s="16">
        <v>0.11220472440944899</v>
      </c>
      <c r="D1034" s="16">
        <v>6.8965517241379296E-2</v>
      </c>
      <c r="E1034" s="16">
        <v>0.171875</v>
      </c>
      <c r="F1034" s="16">
        <v>0.10638297872340401</v>
      </c>
      <c r="G1034" s="16">
        <v>0.11656441717791401</v>
      </c>
      <c r="H1034" s="16">
        <v>9.49367088607595E-2</v>
      </c>
      <c r="I1034" s="16"/>
      <c r="J1034" s="16">
        <v>0.132867132867133</v>
      </c>
      <c r="K1034" s="16">
        <v>8.5972850678733004E-2</v>
      </c>
      <c r="L1034" s="16"/>
      <c r="M1034" s="16">
        <v>0.11184210526315801</v>
      </c>
      <c r="N1034" s="16">
        <v>0.15</v>
      </c>
      <c r="O1034" s="16">
        <v>8.3333333333333301E-2</v>
      </c>
      <c r="P1034" s="16">
        <v>0.05</v>
      </c>
      <c r="Q1034" s="16"/>
      <c r="R1034" s="16">
        <v>0.128</v>
      </c>
      <c r="S1034" s="16">
        <v>6.1728395061728399E-2</v>
      </c>
      <c r="T1034" s="16">
        <v>0.11764705882352899</v>
      </c>
      <c r="U1034" s="16">
        <v>8.3333333333333301E-2</v>
      </c>
      <c r="V1034" s="16"/>
      <c r="W1034" s="16">
        <v>9.45945945945946E-2</v>
      </c>
      <c r="X1034" s="16">
        <v>0.164948453608247</v>
      </c>
      <c r="Y1034" s="16">
        <v>0.115384615384615</v>
      </c>
      <c r="Z1034" s="16">
        <v>0.13043478260869601</v>
      </c>
      <c r="AA1034" s="16">
        <v>8.1081081081081099E-2</v>
      </c>
      <c r="AB1034" s="16">
        <v>8.1632653061224497E-2</v>
      </c>
      <c r="AC1034" s="16">
        <v>0.102040816326531</v>
      </c>
      <c r="AD1034" s="16">
        <v>5.5555555555555601E-2</v>
      </c>
      <c r="AE1034" s="16">
        <v>8.5714285714285701E-2</v>
      </c>
      <c r="AF1034" s="16">
        <v>0.14285714285714299</v>
      </c>
      <c r="AG1034" s="16">
        <v>0.1</v>
      </c>
      <c r="AH1034" s="16">
        <v>0</v>
      </c>
      <c r="AI1034" s="16"/>
      <c r="AJ1034" s="16">
        <v>4.47761194029851E-2</v>
      </c>
      <c r="AK1034" s="16">
        <v>0.16</v>
      </c>
      <c r="AL1034" s="16">
        <v>0.14367816091954</v>
      </c>
      <c r="AM1034" s="16">
        <v>7.4468085106383003E-2</v>
      </c>
      <c r="AN1034" s="16">
        <v>3.7037037037037E-2</v>
      </c>
      <c r="AO1034" s="16"/>
      <c r="AP1034" s="16">
        <v>0.10773480662983401</v>
      </c>
      <c r="AQ1034" s="16">
        <v>0.12</v>
      </c>
      <c r="AR1034" s="16">
        <v>0.14285714285714299</v>
      </c>
      <c r="AS1034" s="16"/>
      <c r="AT1034" s="16">
        <v>0.11363636363636399</v>
      </c>
      <c r="AU1034" s="16">
        <v>0.11575562700964601</v>
      </c>
      <c r="AV1034" s="16">
        <v>0.133333333333333</v>
      </c>
      <c r="AW1034" s="16">
        <v>0</v>
      </c>
      <c r="AX1034" s="16"/>
      <c r="AY1034" s="16">
        <v>5.4054054054054099E-2</v>
      </c>
      <c r="AZ1034" s="16">
        <v>0.116772823779193</v>
      </c>
      <c r="BA1034" s="16"/>
      <c r="BB1034" s="16">
        <v>0.16666666666666699</v>
      </c>
      <c r="BC1034" s="16">
        <v>0.13095238095238099</v>
      </c>
      <c r="BD1034" s="16">
        <v>9.34579439252336E-2</v>
      </c>
      <c r="BE1034" s="16">
        <v>0.14925373134328401</v>
      </c>
      <c r="BF1034" s="16"/>
      <c r="BG1034" s="16">
        <v>0.12903225806451599</v>
      </c>
      <c r="BH1034" s="16">
        <v>8.5714285714285701E-2</v>
      </c>
      <c r="BI1034" s="16">
        <v>0.114864864864865</v>
      </c>
      <c r="BJ1034" s="16">
        <v>8.6956521739130405E-2</v>
      </c>
      <c r="BK1034" s="16">
        <v>0.33333333333333298</v>
      </c>
      <c r="BL1034" s="16">
        <v>0</v>
      </c>
    </row>
    <row r="1035" spans="2:64" x14ac:dyDescent="0.35">
      <c r="B1035" t="s">
        <v>546</v>
      </c>
      <c r="C1035" s="16">
        <v>9.4488188976377993E-2</v>
      </c>
      <c r="D1035" s="16">
        <v>0</v>
      </c>
      <c r="E1035" s="16">
        <v>0.140625</v>
      </c>
      <c r="F1035" s="16">
        <v>0.117021276595745</v>
      </c>
      <c r="G1035" s="16">
        <v>8.5889570552147201E-2</v>
      </c>
      <c r="H1035" s="16">
        <v>8.8607594936708903E-2</v>
      </c>
      <c r="I1035" s="16"/>
      <c r="J1035" s="16">
        <v>0.108391608391608</v>
      </c>
      <c r="K1035" s="16">
        <v>7.69230769230769E-2</v>
      </c>
      <c r="L1035" s="16"/>
      <c r="M1035" s="16">
        <v>5.9210526315789498E-2</v>
      </c>
      <c r="N1035" s="16">
        <v>0.16</v>
      </c>
      <c r="O1035" s="16">
        <v>0.133333333333333</v>
      </c>
      <c r="P1035" s="16">
        <v>0.125</v>
      </c>
      <c r="Q1035" s="16"/>
      <c r="R1035" s="16">
        <v>9.1999999999999998E-2</v>
      </c>
      <c r="S1035" s="16">
        <v>9.8765432098765399E-2</v>
      </c>
      <c r="T1035" s="16">
        <v>9.1503267973856203E-2</v>
      </c>
      <c r="U1035" s="16">
        <v>0.125</v>
      </c>
      <c r="V1035" s="16"/>
      <c r="W1035" s="16">
        <v>5.4054054054054099E-2</v>
      </c>
      <c r="X1035" s="16">
        <v>0.10309278350515499</v>
      </c>
      <c r="Y1035" s="16">
        <v>7.69230769230769E-2</v>
      </c>
      <c r="Z1035" s="16">
        <v>2.1739130434782601E-2</v>
      </c>
      <c r="AA1035" s="16">
        <v>0.108108108108108</v>
      </c>
      <c r="AB1035" s="16">
        <v>0.102040816326531</v>
      </c>
      <c r="AC1035" s="16">
        <v>0.16326530612244899</v>
      </c>
      <c r="AD1035" s="16">
        <v>0.16666666666666699</v>
      </c>
      <c r="AE1035" s="16">
        <v>8.5714285714285701E-2</v>
      </c>
      <c r="AF1035" s="16">
        <v>0.107142857142857</v>
      </c>
      <c r="AG1035" s="16">
        <v>0.15</v>
      </c>
      <c r="AH1035" s="16">
        <v>0</v>
      </c>
      <c r="AI1035" s="16"/>
      <c r="AJ1035" s="16">
        <v>5.9701492537313397E-2</v>
      </c>
      <c r="AK1035" s="16">
        <v>0.12</v>
      </c>
      <c r="AL1035" s="16">
        <v>5.7471264367816098E-2</v>
      </c>
      <c r="AM1035" s="16">
        <v>0.10638297872340401</v>
      </c>
      <c r="AN1035" s="16">
        <v>0.11111111111111099</v>
      </c>
      <c r="AO1035" s="16"/>
      <c r="AP1035" s="16">
        <v>9.6685082872928194E-2</v>
      </c>
      <c r="AQ1035" s="16">
        <v>8.7999999999999995E-2</v>
      </c>
      <c r="AR1035" s="16">
        <v>9.5238095238095205E-2</v>
      </c>
      <c r="AS1035" s="16"/>
      <c r="AT1035" s="16">
        <v>9.0909090909090898E-2</v>
      </c>
      <c r="AU1035" s="16">
        <v>9.9678456591639902E-2</v>
      </c>
      <c r="AV1035" s="16">
        <v>8.8888888888888906E-2</v>
      </c>
      <c r="AW1035" s="16">
        <v>0.05</v>
      </c>
      <c r="AX1035" s="16"/>
      <c r="AY1035" s="16">
        <v>5.4054054054054099E-2</v>
      </c>
      <c r="AZ1035" s="16">
        <v>9.76645435244161E-2</v>
      </c>
      <c r="BA1035" s="16"/>
      <c r="BB1035" s="16">
        <v>0.13888888888888901</v>
      </c>
      <c r="BC1035" s="16">
        <v>0.16666666666666699</v>
      </c>
      <c r="BD1035" s="16">
        <v>8.0996884735202501E-2</v>
      </c>
      <c r="BE1035" s="16">
        <v>4.47761194029851E-2</v>
      </c>
      <c r="BF1035" s="16"/>
      <c r="BG1035" s="16">
        <v>1.6129032258064498E-2</v>
      </c>
      <c r="BH1035" s="16">
        <v>5.7142857142857099E-2</v>
      </c>
      <c r="BI1035" s="16">
        <v>0.12837837837837801</v>
      </c>
      <c r="BJ1035" s="16">
        <v>0.26086956521739102</v>
      </c>
      <c r="BK1035" s="16">
        <v>0.296296296296296</v>
      </c>
      <c r="BL1035" s="16">
        <v>0</v>
      </c>
    </row>
    <row r="1036" spans="2:64" x14ac:dyDescent="0.35">
      <c r="B1036" t="s">
        <v>451</v>
      </c>
      <c r="C1036" s="16">
        <v>8.4645669291338599E-2</v>
      </c>
      <c r="D1036" s="16">
        <v>0.10344827586206901</v>
      </c>
      <c r="E1036" s="16">
        <v>7.8125E-2</v>
      </c>
      <c r="F1036" s="16">
        <v>9.5744680851063801E-2</v>
      </c>
      <c r="G1036" s="16">
        <v>7.9754601226993904E-2</v>
      </c>
      <c r="H1036" s="16">
        <v>8.2278481012658194E-2</v>
      </c>
      <c r="I1036" s="16"/>
      <c r="J1036" s="16">
        <v>8.3916083916083906E-2</v>
      </c>
      <c r="K1036" s="16">
        <v>8.5972850678733004E-2</v>
      </c>
      <c r="L1036" s="16"/>
      <c r="M1036" s="16">
        <v>9.5394736842105296E-2</v>
      </c>
      <c r="N1036" s="16">
        <v>0.04</v>
      </c>
      <c r="O1036" s="16">
        <v>8.3333333333333301E-2</v>
      </c>
      <c r="P1036" s="16">
        <v>0.125</v>
      </c>
      <c r="Q1036" s="16"/>
      <c r="R1036" s="16">
        <v>8.4000000000000005E-2</v>
      </c>
      <c r="S1036" s="16">
        <v>7.4074074074074098E-2</v>
      </c>
      <c r="T1036" s="16">
        <v>8.4967320261437898E-2</v>
      </c>
      <c r="U1036" s="16">
        <v>0.125</v>
      </c>
      <c r="V1036" s="16"/>
      <c r="W1036" s="16">
        <v>0.121621621621622</v>
      </c>
      <c r="X1036" s="16">
        <v>5.1546391752577303E-2</v>
      </c>
      <c r="Y1036" s="16">
        <v>0.15384615384615399</v>
      </c>
      <c r="Z1036" s="16">
        <v>4.3478260869565202E-2</v>
      </c>
      <c r="AA1036" s="16">
        <v>5.4054054054054099E-2</v>
      </c>
      <c r="AB1036" s="16">
        <v>4.08163265306122E-2</v>
      </c>
      <c r="AC1036" s="16">
        <v>0.14285714285714299</v>
      </c>
      <c r="AD1036" s="16">
        <v>0.11111111111111099</v>
      </c>
      <c r="AE1036" s="16">
        <v>0.14285714285714299</v>
      </c>
      <c r="AF1036" s="16">
        <v>0</v>
      </c>
      <c r="AG1036" s="16">
        <v>0.05</v>
      </c>
      <c r="AH1036" s="16">
        <v>0</v>
      </c>
      <c r="AI1036" s="16"/>
      <c r="AJ1036" s="16">
        <v>0.119402985074627</v>
      </c>
      <c r="AK1036" s="16">
        <v>6.6666666666666693E-2</v>
      </c>
      <c r="AL1036" s="16">
        <v>8.6206896551724102E-2</v>
      </c>
      <c r="AM1036" s="16">
        <v>9.5744680851063801E-2</v>
      </c>
      <c r="AN1036" s="16">
        <v>0.11111111111111099</v>
      </c>
      <c r="AO1036" s="16"/>
      <c r="AP1036" s="16">
        <v>7.18232044198895E-2</v>
      </c>
      <c r="AQ1036" s="16">
        <v>0.13600000000000001</v>
      </c>
      <c r="AR1036" s="16">
        <v>0</v>
      </c>
      <c r="AS1036" s="16"/>
      <c r="AT1036" s="16">
        <v>6.8181818181818205E-2</v>
      </c>
      <c r="AU1036" s="16">
        <v>8.3601286173633396E-2</v>
      </c>
      <c r="AV1036" s="16">
        <v>0.133333333333333</v>
      </c>
      <c r="AW1036" s="16">
        <v>0.1</v>
      </c>
      <c r="AX1036" s="16"/>
      <c r="AY1036" s="16">
        <v>8.1081081081081099E-2</v>
      </c>
      <c r="AZ1036" s="16">
        <v>8.4925690021231404E-2</v>
      </c>
      <c r="BA1036" s="16"/>
      <c r="BB1036" s="16">
        <v>8.3333333333333301E-2</v>
      </c>
      <c r="BC1036" s="16">
        <v>8.3333333333333301E-2</v>
      </c>
      <c r="BD1036" s="16">
        <v>9.6573208722741402E-2</v>
      </c>
      <c r="BE1036" s="16">
        <v>2.9850746268656699E-2</v>
      </c>
      <c r="BF1036" s="16"/>
      <c r="BG1036" s="16">
        <v>6.4516129032258104E-2</v>
      </c>
      <c r="BH1036" s="16">
        <v>0.122448979591837</v>
      </c>
      <c r="BI1036" s="16">
        <v>4.0540540540540501E-2</v>
      </c>
      <c r="BJ1036" s="16">
        <v>0</v>
      </c>
      <c r="BK1036" s="16">
        <v>0.11111111111111099</v>
      </c>
      <c r="BL1036" s="16">
        <v>0</v>
      </c>
    </row>
    <row r="1037" spans="2:64" x14ac:dyDescent="0.35">
      <c r="B1037" t="s">
        <v>159</v>
      </c>
      <c r="C1037" s="16">
        <v>6.1023622047244097E-2</v>
      </c>
      <c r="D1037" s="16">
        <v>3.4482758620689703E-2</v>
      </c>
      <c r="E1037" s="16">
        <v>3.125E-2</v>
      </c>
      <c r="F1037" s="16">
        <v>4.2553191489361701E-2</v>
      </c>
      <c r="G1037" s="16">
        <v>8.5889570552147201E-2</v>
      </c>
      <c r="H1037" s="16">
        <v>6.3291139240506306E-2</v>
      </c>
      <c r="I1037" s="16"/>
      <c r="J1037" s="16">
        <v>5.2447552447552399E-2</v>
      </c>
      <c r="K1037" s="16">
        <v>7.2398190045248903E-2</v>
      </c>
      <c r="L1037" s="16"/>
      <c r="M1037" s="16">
        <v>5.9210526315789498E-2</v>
      </c>
      <c r="N1037" s="16">
        <v>0.06</v>
      </c>
      <c r="O1037" s="16">
        <v>6.6666666666666693E-2</v>
      </c>
      <c r="P1037" s="16">
        <v>7.4999999999999997E-2</v>
      </c>
      <c r="Q1037" s="16"/>
      <c r="R1037" s="16">
        <v>5.1999999999999998E-2</v>
      </c>
      <c r="S1037" s="16">
        <v>7.4074074074074098E-2</v>
      </c>
      <c r="T1037" s="16">
        <v>6.5359477124182996E-2</v>
      </c>
      <c r="U1037" s="16">
        <v>8.3333333333333301E-2</v>
      </c>
      <c r="V1037" s="16"/>
      <c r="W1037" s="16">
        <v>6.7567567567567599E-2</v>
      </c>
      <c r="X1037" s="16">
        <v>6.18556701030928E-2</v>
      </c>
      <c r="Y1037" s="16">
        <v>5.7692307692307702E-2</v>
      </c>
      <c r="Z1037" s="16">
        <v>4.3478260869565202E-2</v>
      </c>
      <c r="AA1037" s="16">
        <v>5.4054054054054099E-2</v>
      </c>
      <c r="AB1037" s="16">
        <v>4.08163265306122E-2</v>
      </c>
      <c r="AC1037" s="16">
        <v>2.04081632653061E-2</v>
      </c>
      <c r="AD1037" s="16">
        <v>0.11111111111111099</v>
      </c>
      <c r="AE1037" s="16">
        <v>8.5714285714285701E-2</v>
      </c>
      <c r="AF1037" s="16">
        <v>0.17857142857142899</v>
      </c>
      <c r="AG1037" s="16">
        <v>0</v>
      </c>
      <c r="AH1037" s="16">
        <v>0</v>
      </c>
      <c r="AI1037" s="16"/>
      <c r="AJ1037" s="16">
        <v>7.4626865671641798E-2</v>
      </c>
      <c r="AK1037" s="16">
        <v>0.10666666666666701</v>
      </c>
      <c r="AL1037" s="16">
        <v>4.0229885057471299E-2</v>
      </c>
      <c r="AM1037" s="16">
        <v>7.4468085106383003E-2</v>
      </c>
      <c r="AN1037" s="16">
        <v>7.4074074074074098E-2</v>
      </c>
      <c r="AO1037" s="16"/>
      <c r="AP1037" s="16">
        <v>7.4585635359115998E-2</v>
      </c>
      <c r="AQ1037" s="16">
        <v>2.4E-2</v>
      </c>
      <c r="AR1037" s="16">
        <v>4.7619047619047603E-2</v>
      </c>
      <c r="AS1037" s="16"/>
      <c r="AT1037" s="16">
        <v>2.27272727272727E-2</v>
      </c>
      <c r="AU1037" s="16">
        <v>6.4308681672025705E-2</v>
      </c>
      <c r="AV1037" s="16">
        <v>2.2222222222222199E-2</v>
      </c>
      <c r="AW1037" s="16">
        <v>0.35</v>
      </c>
      <c r="AX1037" s="16"/>
      <c r="AY1037" s="16">
        <v>0.108108108108108</v>
      </c>
      <c r="AZ1037" s="16">
        <v>5.7324840764331197E-2</v>
      </c>
      <c r="BA1037" s="16"/>
      <c r="BB1037" s="16">
        <v>2.7777777777777801E-2</v>
      </c>
      <c r="BC1037" s="16">
        <v>3.5714285714285698E-2</v>
      </c>
      <c r="BD1037" s="16">
        <v>4.67289719626168E-2</v>
      </c>
      <c r="BE1037" s="16">
        <v>0.17910447761194001</v>
      </c>
      <c r="BF1037" s="16"/>
      <c r="BG1037" s="16">
        <v>3.2258064516128997E-2</v>
      </c>
      <c r="BH1037" s="16">
        <v>4.4897959183673501E-2</v>
      </c>
      <c r="BI1037" s="16">
        <v>9.45945945945946E-2</v>
      </c>
      <c r="BJ1037" s="16">
        <v>0</v>
      </c>
      <c r="BK1037" s="16">
        <v>0.11111111111111099</v>
      </c>
      <c r="BL1037" s="16">
        <v>0.33333333333333298</v>
      </c>
    </row>
    <row r="1038" spans="2:64" x14ac:dyDescent="0.35">
      <c r="B1038" t="s">
        <v>547</v>
      </c>
      <c r="C1038" s="16">
        <v>5.3149606299212601E-2</v>
      </c>
      <c r="D1038" s="16">
        <v>0.17241379310344801</v>
      </c>
      <c r="E1038" s="16">
        <v>9.375E-2</v>
      </c>
      <c r="F1038" s="16">
        <v>4.2553191489361701E-2</v>
      </c>
      <c r="G1038" s="16">
        <v>3.6809815950920199E-2</v>
      </c>
      <c r="H1038" s="16">
        <v>3.7974683544303799E-2</v>
      </c>
      <c r="I1038" s="16"/>
      <c r="J1038" s="16">
        <v>6.2937062937062901E-2</v>
      </c>
      <c r="K1038" s="16">
        <v>4.0723981900452497E-2</v>
      </c>
      <c r="L1038" s="16"/>
      <c r="M1038" s="16">
        <v>6.25E-2</v>
      </c>
      <c r="N1038" s="16">
        <v>0.04</v>
      </c>
      <c r="O1038" s="16">
        <v>3.3333333333333298E-2</v>
      </c>
      <c r="P1038" s="16">
        <v>0.05</v>
      </c>
      <c r="Q1038" s="16"/>
      <c r="R1038" s="16">
        <v>0.08</v>
      </c>
      <c r="S1038" s="16">
        <v>3.7037037037037E-2</v>
      </c>
      <c r="T1038" s="16">
        <v>1.9607843137254902E-2</v>
      </c>
      <c r="U1038" s="16">
        <v>4.1666666666666699E-2</v>
      </c>
      <c r="V1038" s="16"/>
      <c r="W1038" s="16">
        <v>2.7027027027027001E-2</v>
      </c>
      <c r="X1038" s="16">
        <v>3.09278350515464E-2</v>
      </c>
      <c r="Y1038" s="16">
        <v>5.7692307692307702E-2</v>
      </c>
      <c r="Z1038" s="16">
        <v>2.1739130434782601E-2</v>
      </c>
      <c r="AA1038" s="16">
        <v>8.1081081081081099E-2</v>
      </c>
      <c r="AB1038" s="16">
        <v>8.1632653061224497E-2</v>
      </c>
      <c r="AC1038" s="16">
        <v>0.102040816326531</v>
      </c>
      <c r="AD1038" s="16">
        <v>0.11111111111111099</v>
      </c>
      <c r="AE1038" s="16">
        <v>5.7142857142857099E-2</v>
      </c>
      <c r="AF1038" s="16">
        <v>0</v>
      </c>
      <c r="AG1038" s="16">
        <v>0.1</v>
      </c>
      <c r="AH1038" s="16">
        <v>0</v>
      </c>
      <c r="AI1038" s="16"/>
      <c r="AJ1038" s="16">
        <v>1.49253731343284E-2</v>
      </c>
      <c r="AK1038" s="16">
        <v>1.3333333333333299E-2</v>
      </c>
      <c r="AL1038" s="16">
        <v>8.04597701149425E-2</v>
      </c>
      <c r="AM1038" s="16">
        <v>5.31914893617021E-2</v>
      </c>
      <c r="AN1038" s="16">
        <v>7.4074074074074098E-2</v>
      </c>
      <c r="AO1038" s="16"/>
      <c r="AP1038" s="16">
        <v>4.9723756906077297E-2</v>
      </c>
      <c r="AQ1038" s="16">
        <v>5.6000000000000001E-2</v>
      </c>
      <c r="AR1038" s="16">
        <v>9.5238095238095205E-2</v>
      </c>
      <c r="AS1038" s="16"/>
      <c r="AT1038" s="16">
        <v>6.8181818181818205E-2</v>
      </c>
      <c r="AU1038" s="16">
        <v>4.1800643086816698E-2</v>
      </c>
      <c r="AV1038" s="16">
        <v>0.11111111111111099</v>
      </c>
      <c r="AW1038" s="16">
        <v>0</v>
      </c>
      <c r="AX1038" s="16"/>
      <c r="AY1038" s="16">
        <v>0.108108108108108</v>
      </c>
      <c r="AZ1038" s="16">
        <v>4.8832271762208099E-2</v>
      </c>
      <c r="BA1038" s="16"/>
      <c r="BB1038" s="16">
        <v>0.13888888888888901</v>
      </c>
      <c r="BC1038" s="16">
        <v>9.5238095238095205E-2</v>
      </c>
      <c r="BD1038" s="16">
        <v>3.4267912772585701E-2</v>
      </c>
      <c r="BE1038" s="16">
        <v>4.47761194029851E-2</v>
      </c>
      <c r="BF1038" s="16"/>
      <c r="BG1038" s="16">
        <v>6.4516129032258104E-2</v>
      </c>
      <c r="BH1038" s="16">
        <v>3.6734693877551003E-2</v>
      </c>
      <c r="BI1038" s="16">
        <v>5.4054054054054099E-2</v>
      </c>
      <c r="BJ1038" s="16">
        <v>0.13043478260869601</v>
      </c>
      <c r="BK1038" s="16">
        <v>7.4074074074074098E-2</v>
      </c>
      <c r="BL1038" s="16">
        <v>0.33333333333333298</v>
      </c>
    </row>
    <row r="1039" spans="2:64" x14ac:dyDescent="0.35">
      <c r="B1039" t="s">
        <v>184</v>
      </c>
      <c r="C1039" s="16">
        <v>3.1496062992125998E-2</v>
      </c>
      <c r="D1039" s="16">
        <v>0</v>
      </c>
      <c r="E1039" s="16">
        <v>1.5625E-2</v>
      </c>
      <c r="F1039" s="16">
        <v>1.0638297872340399E-2</v>
      </c>
      <c r="G1039" s="16">
        <v>1.22699386503067E-2</v>
      </c>
      <c r="H1039" s="16">
        <v>7.5949367088607597E-2</v>
      </c>
      <c r="I1039" s="16"/>
      <c r="J1039" s="16">
        <v>4.1958041958042001E-2</v>
      </c>
      <c r="K1039" s="16">
        <v>1.8099547511312201E-2</v>
      </c>
      <c r="L1039" s="16"/>
      <c r="M1039" s="16">
        <v>3.2894736842105303E-2</v>
      </c>
      <c r="N1039" s="16">
        <v>0.02</v>
      </c>
      <c r="O1039" s="16">
        <v>0</v>
      </c>
      <c r="P1039" s="16">
        <v>0.1</v>
      </c>
      <c r="Q1039" s="16"/>
      <c r="R1039" s="16">
        <v>0.02</v>
      </c>
      <c r="S1039" s="16">
        <v>1.2345679012345699E-2</v>
      </c>
      <c r="T1039" s="16">
        <v>5.8823529411764698E-2</v>
      </c>
      <c r="U1039" s="16">
        <v>4.1666666666666699E-2</v>
      </c>
      <c r="V1039" s="16"/>
      <c r="W1039" s="16">
        <v>1.35135135135135E-2</v>
      </c>
      <c r="X1039" s="16">
        <v>8.2474226804123696E-2</v>
      </c>
      <c r="Y1039" s="16">
        <v>1.9230769230769201E-2</v>
      </c>
      <c r="Z1039" s="16">
        <v>2.1739130434782601E-2</v>
      </c>
      <c r="AA1039" s="16">
        <v>2.7027027027027001E-2</v>
      </c>
      <c r="AB1039" s="16">
        <v>2.04081632653061E-2</v>
      </c>
      <c r="AC1039" s="16">
        <v>0</v>
      </c>
      <c r="AD1039" s="16">
        <v>0.11111111111111099</v>
      </c>
      <c r="AE1039" s="16">
        <v>0</v>
      </c>
      <c r="AF1039" s="16">
        <v>3.5714285714285698E-2</v>
      </c>
      <c r="AG1039" s="16">
        <v>0</v>
      </c>
      <c r="AH1039" s="16">
        <v>0</v>
      </c>
      <c r="AI1039" s="16"/>
      <c r="AJ1039" s="16">
        <v>2.9850746268656699E-2</v>
      </c>
      <c r="AK1039" s="16">
        <v>2.66666666666667E-2</v>
      </c>
      <c r="AL1039" s="16">
        <v>5.1724137931034503E-2</v>
      </c>
      <c r="AM1039" s="16">
        <v>2.1276595744680899E-2</v>
      </c>
      <c r="AN1039" s="16">
        <v>3.7037037037037E-2</v>
      </c>
      <c r="AO1039" s="16"/>
      <c r="AP1039" s="16">
        <v>2.4861878453038701E-2</v>
      </c>
      <c r="AQ1039" s="16">
        <v>4.8000000000000001E-2</v>
      </c>
      <c r="AR1039" s="16">
        <v>4.7619047619047603E-2</v>
      </c>
      <c r="AS1039" s="16"/>
      <c r="AT1039" s="16">
        <v>1.5151515151515201E-2</v>
      </c>
      <c r="AU1039" s="16">
        <v>3.8585209003215402E-2</v>
      </c>
      <c r="AV1039" s="16">
        <v>2.2222222222222199E-2</v>
      </c>
      <c r="AW1039" s="16">
        <v>0.05</v>
      </c>
      <c r="AX1039" s="16"/>
      <c r="AY1039" s="16">
        <v>0</v>
      </c>
      <c r="AZ1039" s="16">
        <v>3.3970276008492603E-2</v>
      </c>
      <c r="BA1039" s="16"/>
      <c r="BB1039" s="16">
        <v>0</v>
      </c>
      <c r="BC1039" s="16">
        <v>7.1428571428571397E-2</v>
      </c>
      <c r="BD1039" s="16">
        <v>2.80373831775701E-2</v>
      </c>
      <c r="BE1039" s="16">
        <v>1.49253731343284E-2</v>
      </c>
      <c r="BF1039" s="16"/>
      <c r="BG1039" s="16">
        <v>3.2258064516128997E-2</v>
      </c>
      <c r="BH1039" s="16">
        <v>3.6734693877551003E-2</v>
      </c>
      <c r="BI1039" s="16">
        <v>2.0270270270270299E-2</v>
      </c>
      <c r="BJ1039" s="16">
        <v>8.6956521739130405E-2</v>
      </c>
      <c r="BK1039" s="16">
        <v>0</v>
      </c>
      <c r="BL1039" s="16">
        <v>0</v>
      </c>
    </row>
    <row r="1040" spans="2:64" x14ac:dyDescent="0.35">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c r="AF1040" s="16"/>
      <c r="AG1040" s="16"/>
      <c r="AH1040" s="16"/>
      <c r="AI1040" s="16"/>
      <c r="AJ1040" s="16"/>
      <c r="AK1040" s="16"/>
      <c r="AL1040" s="16"/>
      <c r="AM1040" s="16"/>
      <c r="AN1040" s="16"/>
      <c r="AO1040" s="16"/>
      <c r="AP1040" s="16"/>
      <c r="AQ1040" s="16"/>
      <c r="AR1040" s="16"/>
      <c r="AS1040" s="16"/>
      <c r="AT1040" s="16"/>
      <c r="AU1040" s="16"/>
      <c r="AV1040" s="16"/>
      <c r="AW1040" s="16"/>
      <c r="AX1040" s="16"/>
      <c r="AY1040" s="16"/>
      <c r="AZ1040" s="16"/>
      <c r="BA1040" s="16"/>
      <c r="BB1040" s="16"/>
      <c r="BC1040" s="16"/>
      <c r="BD1040" s="16"/>
      <c r="BE1040" s="16"/>
      <c r="BF1040" s="16"/>
      <c r="BG1040" s="16"/>
      <c r="BH1040" s="16"/>
      <c r="BI1040" s="16"/>
      <c r="BJ1040" s="16"/>
      <c r="BK1040" s="16"/>
      <c r="BL1040" s="16"/>
    </row>
    <row r="1041" spans="2:64" x14ac:dyDescent="0.35">
      <c r="B1041" s="5" t="s">
        <v>552</v>
      </c>
      <c r="C1041" s="16"/>
      <c r="D1041" s="16"/>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c r="BC1041" s="16"/>
      <c r="BD1041" s="16"/>
      <c r="BE1041" s="16"/>
      <c r="BF1041" s="16"/>
      <c r="BG1041" s="16"/>
      <c r="BH1041" s="16"/>
      <c r="BI1041" s="16"/>
      <c r="BJ1041" s="16"/>
      <c r="BK1041" s="16"/>
      <c r="BL1041" s="16"/>
    </row>
    <row r="1042" spans="2:64" x14ac:dyDescent="0.35">
      <c r="B1042" s="23" t="s">
        <v>97</v>
      </c>
      <c r="C1042" s="16"/>
      <c r="D1042" s="16"/>
      <c r="E1042" s="16"/>
      <c r="F1042" s="16"/>
      <c r="G1042" s="16"/>
      <c r="H1042" s="16"/>
      <c r="I1042" s="16"/>
      <c r="J1042" s="16"/>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c r="AL1042" s="16"/>
      <c r="AM1042" s="16"/>
      <c r="AN1042" s="16"/>
      <c r="AO1042" s="16"/>
      <c r="AP1042" s="16"/>
      <c r="AQ1042" s="16"/>
      <c r="AR1042" s="16"/>
      <c r="AS1042" s="16"/>
      <c r="AT1042" s="16"/>
      <c r="AU1042" s="16"/>
      <c r="AV1042" s="16"/>
      <c r="AW1042" s="16"/>
      <c r="AX1042" s="16"/>
      <c r="AY1042" s="16"/>
      <c r="AZ1042" s="16"/>
      <c r="BA1042" s="16"/>
      <c r="BB1042" s="16"/>
      <c r="BC1042" s="16"/>
      <c r="BD1042" s="16"/>
      <c r="BE1042" s="16"/>
      <c r="BF1042" s="16"/>
      <c r="BG1042" s="16"/>
      <c r="BH1042" s="16"/>
      <c r="BI1042" s="16"/>
      <c r="BJ1042" s="16"/>
      <c r="BK1042" s="16"/>
      <c r="BL1042" s="16"/>
    </row>
    <row r="1043" spans="2:64" x14ac:dyDescent="0.35">
      <c r="B1043" t="s">
        <v>549</v>
      </c>
      <c r="C1043" s="16">
        <v>0.232283464566929</v>
      </c>
      <c r="D1043" s="16">
        <v>0.20689655172413801</v>
      </c>
      <c r="E1043" s="16">
        <v>0.203125</v>
      </c>
      <c r="F1043" s="16">
        <v>0.23404255319148901</v>
      </c>
      <c r="G1043" s="16">
        <v>0.20858895705521499</v>
      </c>
      <c r="H1043" s="16">
        <v>0.272151898734177</v>
      </c>
      <c r="I1043" s="16"/>
      <c r="J1043" s="16">
        <v>0.241258741258741</v>
      </c>
      <c r="K1043" s="16">
        <v>0.22171945701357501</v>
      </c>
      <c r="L1043" s="16"/>
      <c r="M1043" s="16">
        <v>0.18421052631578899</v>
      </c>
      <c r="N1043" s="16">
        <v>0.26</v>
      </c>
      <c r="O1043" s="16">
        <v>0.31666666666666698</v>
      </c>
      <c r="P1043" s="16">
        <v>0.32500000000000001</v>
      </c>
      <c r="Q1043" s="16"/>
      <c r="R1043" s="16">
        <v>0.22</v>
      </c>
      <c r="S1043" s="16">
        <v>0.16049382716049401</v>
      </c>
      <c r="T1043" s="16">
        <v>0.30065359477124198</v>
      </c>
      <c r="U1043" s="16">
        <v>0.16666666666666699</v>
      </c>
      <c r="V1043" s="16"/>
      <c r="W1043" s="16">
        <v>0.20270270270270299</v>
      </c>
      <c r="X1043" s="16">
        <v>0.216494845360825</v>
      </c>
      <c r="Y1043" s="16">
        <v>0.17307692307692299</v>
      </c>
      <c r="Z1043" s="16">
        <v>0.32608695652173902</v>
      </c>
      <c r="AA1043" s="16">
        <v>0.108108108108108</v>
      </c>
      <c r="AB1043" s="16">
        <v>0.24489795918367299</v>
      </c>
      <c r="AC1043" s="16">
        <v>0.28571428571428598</v>
      </c>
      <c r="AD1043" s="16">
        <v>0.33333333333333298</v>
      </c>
      <c r="AE1043" s="16">
        <v>0.2</v>
      </c>
      <c r="AF1043" s="16">
        <v>0.39285714285714302</v>
      </c>
      <c r="AG1043" s="16">
        <v>0.2</v>
      </c>
      <c r="AH1043" s="16">
        <v>0</v>
      </c>
      <c r="AI1043" s="16"/>
      <c r="AJ1043" s="16">
        <v>0.41791044776119401</v>
      </c>
      <c r="AK1043" s="16">
        <v>0.17333333333333301</v>
      </c>
      <c r="AL1043" s="16">
        <v>0.20114942528735599</v>
      </c>
      <c r="AM1043" s="16">
        <v>0.180851063829787</v>
      </c>
      <c r="AN1043" s="16">
        <v>0.148148148148148</v>
      </c>
      <c r="AO1043" s="16"/>
      <c r="AP1043" s="16">
        <v>0.26795580110497202</v>
      </c>
      <c r="AQ1043" s="16">
        <v>0.16</v>
      </c>
      <c r="AR1043" s="16">
        <v>4.7619047619047603E-2</v>
      </c>
      <c r="AS1043" s="16"/>
      <c r="AT1043" s="16">
        <v>0.22727272727272699</v>
      </c>
      <c r="AU1043" s="16">
        <v>0.244372990353698</v>
      </c>
      <c r="AV1043" s="16">
        <v>0.11111111111111099</v>
      </c>
      <c r="AW1043" s="16">
        <v>0.35</v>
      </c>
      <c r="AX1043" s="16"/>
      <c r="AY1043" s="16">
        <v>0.162162162162162</v>
      </c>
      <c r="AZ1043" s="16">
        <v>0.23779193205944801</v>
      </c>
      <c r="BA1043" s="16"/>
      <c r="BB1043" s="16">
        <v>0.27777777777777801</v>
      </c>
      <c r="BC1043" s="16">
        <v>0.15476190476190499</v>
      </c>
      <c r="BD1043" s="16">
        <v>0.25233644859813098</v>
      </c>
      <c r="BE1043" s="16">
        <v>0.20895522388059701</v>
      </c>
      <c r="BF1043" s="16"/>
      <c r="BG1043" s="16">
        <v>0.17741935483870999</v>
      </c>
      <c r="BH1043" s="16">
        <v>0.187755102040816</v>
      </c>
      <c r="BI1043" s="16">
        <v>0.31756756756756799</v>
      </c>
      <c r="BJ1043" s="16">
        <v>0.30434782608695699</v>
      </c>
      <c r="BK1043" s="16">
        <v>0.25925925925925902</v>
      </c>
      <c r="BL1043" s="16">
        <v>0</v>
      </c>
    </row>
    <row r="1044" spans="2:64" x14ac:dyDescent="0.35">
      <c r="B1044" t="s">
        <v>550</v>
      </c>
      <c r="C1044" s="16">
        <v>0.29921259842519699</v>
      </c>
      <c r="D1044" s="16">
        <v>0.41379310344827602</v>
      </c>
      <c r="E1044" s="16">
        <v>0.40625</v>
      </c>
      <c r="F1044" s="16">
        <v>0.30851063829787201</v>
      </c>
      <c r="G1044" s="16">
        <v>0.29447852760736198</v>
      </c>
      <c r="H1044" s="16">
        <v>0.234177215189873</v>
      </c>
      <c r="I1044" s="16"/>
      <c r="J1044" s="16">
        <v>0.286713286713287</v>
      </c>
      <c r="K1044" s="16">
        <v>0.31221719457013603</v>
      </c>
      <c r="L1044" s="16"/>
      <c r="M1044" s="16">
        <v>0.28947368421052599</v>
      </c>
      <c r="N1044" s="16">
        <v>0.31</v>
      </c>
      <c r="O1044" s="16">
        <v>0.33333333333333298</v>
      </c>
      <c r="P1044" s="16">
        <v>0.32500000000000001</v>
      </c>
      <c r="Q1044" s="16"/>
      <c r="R1044" s="16">
        <v>0.32</v>
      </c>
      <c r="S1044" s="16">
        <v>0.33333333333333298</v>
      </c>
      <c r="T1044" s="16">
        <v>0.22875816993464099</v>
      </c>
      <c r="U1044" s="16">
        <v>0.41666666666666702</v>
      </c>
      <c r="V1044" s="16"/>
      <c r="W1044" s="16">
        <v>0.31081081081081102</v>
      </c>
      <c r="X1044" s="16">
        <v>0.28865979381443302</v>
      </c>
      <c r="Y1044" s="16">
        <v>0.25</v>
      </c>
      <c r="Z1044" s="16">
        <v>0.34782608695652201</v>
      </c>
      <c r="AA1044" s="16">
        <v>0.45945945945945899</v>
      </c>
      <c r="AB1044" s="16">
        <v>0.38775510204081598</v>
      </c>
      <c r="AC1044" s="16">
        <v>0.24489795918367299</v>
      </c>
      <c r="AD1044" s="16">
        <v>0.27777777777777801</v>
      </c>
      <c r="AE1044" s="16">
        <v>0.34285714285714303</v>
      </c>
      <c r="AF1044" s="16">
        <v>7.1428571428571397E-2</v>
      </c>
      <c r="AG1044" s="16">
        <v>0.25</v>
      </c>
      <c r="AH1044" s="16">
        <v>0</v>
      </c>
      <c r="AI1044" s="16"/>
      <c r="AJ1044" s="16">
        <v>0.25373134328358199</v>
      </c>
      <c r="AK1044" s="16">
        <v>0.28000000000000003</v>
      </c>
      <c r="AL1044" s="16">
        <v>0.32758620689655199</v>
      </c>
      <c r="AM1044" s="16">
        <v>0.329787234042553</v>
      </c>
      <c r="AN1044" s="16">
        <v>0.296296296296296</v>
      </c>
      <c r="AO1044" s="16"/>
      <c r="AP1044" s="16">
        <v>0.31767955801105002</v>
      </c>
      <c r="AQ1044" s="16">
        <v>0.27200000000000002</v>
      </c>
      <c r="AR1044" s="16">
        <v>0.14285714285714299</v>
      </c>
      <c r="AS1044" s="16"/>
      <c r="AT1044" s="16">
        <v>0.35606060606060602</v>
      </c>
      <c r="AU1044" s="16">
        <v>0.263665594855305</v>
      </c>
      <c r="AV1044" s="16">
        <v>0.44444444444444398</v>
      </c>
      <c r="AW1044" s="16">
        <v>0.15</v>
      </c>
      <c r="AX1044" s="16"/>
      <c r="AY1044" s="16">
        <v>0.43243243243243201</v>
      </c>
      <c r="AZ1044" s="16">
        <v>0.28874734607218699</v>
      </c>
      <c r="BA1044" s="16"/>
      <c r="BB1044" s="16">
        <v>0.27777777777777801</v>
      </c>
      <c r="BC1044" s="16">
        <v>0.28571428571428598</v>
      </c>
      <c r="BD1044" s="16">
        <v>0.30841121495327101</v>
      </c>
      <c r="BE1044" s="16">
        <v>0.28358208955223901</v>
      </c>
      <c r="BF1044" s="16"/>
      <c r="BG1044" s="16">
        <v>0.225806451612903</v>
      </c>
      <c r="BH1044" s="16">
        <v>0.35102040816326502</v>
      </c>
      <c r="BI1044" s="16">
        <v>0.27702702702702697</v>
      </c>
      <c r="BJ1044" s="16">
        <v>0.217391304347826</v>
      </c>
      <c r="BK1044" s="16">
        <v>0.18518518518518501</v>
      </c>
      <c r="BL1044" s="16">
        <v>0.33333333333333298</v>
      </c>
    </row>
    <row r="1045" spans="2:64" x14ac:dyDescent="0.35">
      <c r="B1045" t="s">
        <v>551</v>
      </c>
      <c r="C1045" s="16">
        <v>0.43897637795275601</v>
      </c>
      <c r="D1045" s="16">
        <v>0.34482758620689702</v>
      </c>
      <c r="E1045" s="16">
        <v>0.359375</v>
      </c>
      <c r="F1045" s="16">
        <v>0.42553191489361702</v>
      </c>
      <c r="G1045" s="16">
        <v>0.47852760736196298</v>
      </c>
      <c r="H1045" s="16">
        <v>0.455696202531646</v>
      </c>
      <c r="I1045" s="16"/>
      <c r="J1045" s="16">
        <v>0.44055944055944102</v>
      </c>
      <c r="K1045" s="16">
        <v>0.43891402714932098</v>
      </c>
      <c r="L1045" s="16"/>
      <c r="M1045" s="16">
        <v>0.50657894736842102</v>
      </c>
      <c r="N1045" s="16">
        <v>0.41</v>
      </c>
      <c r="O1045" s="16">
        <v>0.25</v>
      </c>
      <c r="P1045" s="16">
        <v>0.32500000000000001</v>
      </c>
      <c r="Q1045" s="16"/>
      <c r="R1045" s="16">
        <v>0.42799999999999999</v>
      </c>
      <c r="S1045" s="16">
        <v>0.48148148148148101</v>
      </c>
      <c r="T1045" s="16">
        <v>0.44444444444444398</v>
      </c>
      <c r="U1045" s="16">
        <v>0.375</v>
      </c>
      <c r="V1045" s="16"/>
      <c r="W1045" s="16">
        <v>0.45945945945945899</v>
      </c>
      <c r="X1045" s="16">
        <v>0.49484536082474201</v>
      </c>
      <c r="Y1045" s="16">
        <v>0.53846153846153799</v>
      </c>
      <c r="Z1045" s="16">
        <v>0.282608695652174</v>
      </c>
      <c r="AA1045" s="16">
        <v>0.40540540540540498</v>
      </c>
      <c r="AB1045" s="16">
        <v>0.30612244897959201</v>
      </c>
      <c r="AC1045" s="16">
        <v>0.44897959183673503</v>
      </c>
      <c r="AD1045" s="16">
        <v>0.38888888888888901</v>
      </c>
      <c r="AE1045" s="16">
        <v>0.42857142857142899</v>
      </c>
      <c r="AF1045" s="16">
        <v>0.42857142857142899</v>
      </c>
      <c r="AG1045" s="16">
        <v>0.55000000000000004</v>
      </c>
      <c r="AH1045" s="16">
        <v>1</v>
      </c>
      <c r="AI1045" s="16"/>
      <c r="AJ1045" s="16">
        <v>0.328358208955224</v>
      </c>
      <c r="AK1045" s="16">
        <v>0.45333333333333298</v>
      </c>
      <c r="AL1045" s="16">
        <v>0.45402298850574702</v>
      </c>
      <c r="AM1045" s="16">
        <v>0.47872340425531901</v>
      </c>
      <c r="AN1045" s="16">
        <v>0.51851851851851805</v>
      </c>
      <c r="AO1045" s="16"/>
      <c r="AP1045" s="16">
        <v>0.37292817679557999</v>
      </c>
      <c r="AQ1045" s="16">
        <v>0.56799999999999995</v>
      </c>
      <c r="AR1045" s="16">
        <v>0.80952380952380998</v>
      </c>
      <c r="AS1045" s="16"/>
      <c r="AT1045" s="16">
        <v>0.39393939393939398</v>
      </c>
      <c r="AU1045" s="16">
        <v>0.46945337620578798</v>
      </c>
      <c r="AV1045" s="16">
        <v>0.44444444444444398</v>
      </c>
      <c r="AW1045" s="16">
        <v>0.25</v>
      </c>
      <c r="AX1045" s="16"/>
      <c r="AY1045" s="16">
        <v>0.35135135135135098</v>
      </c>
      <c r="AZ1045" s="16">
        <v>0.44585987261146498</v>
      </c>
      <c r="BA1045" s="16"/>
      <c r="BB1045" s="16">
        <v>0.44444444444444398</v>
      </c>
      <c r="BC1045" s="16">
        <v>0.55952380952380998</v>
      </c>
      <c r="BD1045" s="16">
        <v>0.41744548286604399</v>
      </c>
      <c r="BE1045" s="16">
        <v>0.38805970149253699</v>
      </c>
      <c r="BF1045" s="16"/>
      <c r="BG1045" s="16">
        <v>0.58064516129032295</v>
      </c>
      <c r="BH1045" s="16">
        <v>0.44081632653061198</v>
      </c>
      <c r="BI1045" s="16">
        <v>0.36486486486486502</v>
      </c>
      <c r="BJ1045" s="16">
        <v>0.434782608695652</v>
      </c>
      <c r="BK1045" s="16">
        <v>0.55555555555555602</v>
      </c>
      <c r="BL1045" s="16">
        <v>0</v>
      </c>
    </row>
    <row r="1046" spans="2:64" x14ac:dyDescent="0.35">
      <c r="B1046" t="s">
        <v>159</v>
      </c>
      <c r="C1046" s="16">
        <v>2.9527559055118099E-2</v>
      </c>
      <c r="D1046" s="16">
        <v>3.4482758620689703E-2</v>
      </c>
      <c r="E1046" s="16">
        <v>3.125E-2</v>
      </c>
      <c r="F1046" s="16">
        <v>3.1914893617021302E-2</v>
      </c>
      <c r="G1046" s="16">
        <v>1.84049079754601E-2</v>
      </c>
      <c r="H1046" s="16">
        <v>3.7974683544303799E-2</v>
      </c>
      <c r="I1046" s="16"/>
      <c r="J1046" s="16">
        <v>3.1468531468531499E-2</v>
      </c>
      <c r="K1046" s="16">
        <v>2.7149321266968299E-2</v>
      </c>
      <c r="L1046" s="16"/>
      <c r="M1046" s="16">
        <v>1.9736842105263198E-2</v>
      </c>
      <c r="N1046" s="16">
        <v>0.02</v>
      </c>
      <c r="O1046" s="16">
        <v>0.1</v>
      </c>
      <c r="P1046" s="16">
        <v>2.5000000000000001E-2</v>
      </c>
      <c r="Q1046" s="16"/>
      <c r="R1046" s="16">
        <v>3.2000000000000001E-2</v>
      </c>
      <c r="S1046" s="16">
        <v>2.4691358024691398E-2</v>
      </c>
      <c r="T1046" s="16">
        <v>2.61437908496732E-2</v>
      </c>
      <c r="U1046" s="16">
        <v>4.1666666666666699E-2</v>
      </c>
      <c r="V1046" s="16"/>
      <c r="W1046" s="16">
        <v>2.7027027027027001E-2</v>
      </c>
      <c r="X1046" s="16">
        <v>0</v>
      </c>
      <c r="Y1046" s="16">
        <v>3.8461538461538498E-2</v>
      </c>
      <c r="Z1046" s="16">
        <v>4.3478260869565202E-2</v>
      </c>
      <c r="AA1046" s="16">
        <v>2.7027027027027001E-2</v>
      </c>
      <c r="AB1046" s="16">
        <v>6.1224489795918401E-2</v>
      </c>
      <c r="AC1046" s="16">
        <v>2.04081632653061E-2</v>
      </c>
      <c r="AD1046" s="16">
        <v>0</v>
      </c>
      <c r="AE1046" s="16">
        <v>2.8571428571428598E-2</v>
      </c>
      <c r="AF1046" s="16">
        <v>0.107142857142857</v>
      </c>
      <c r="AG1046" s="16">
        <v>0</v>
      </c>
      <c r="AH1046" s="16">
        <v>0</v>
      </c>
      <c r="AI1046" s="16"/>
      <c r="AJ1046" s="16">
        <v>0</v>
      </c>
      <c r="AK1046" s="16">
        <v>9.3333333333333296E-2</v>
      </c>
      <c r="AL1046" s="16">
        <v>1.72413793103448E-2</v>
      </c>
      <c r="AM1046" s="16">
        <v>1.0638297872340399E-2</v>
      </c>
      <c r="AN1046" s="16">
        <v>3.7037037037037E-2</v>
      </c>
      <c r="AO1046" s="16"/>
      <c r="AP1046" s="16">
        <v>4.1436464088397802E-2</v>
      </c>
      <c r="AQ1046" s="16">
        <v>0</v>
      </c>
      <c r="AR1046" s="16">
        <v>0</v>
      </c>
      <c r="AS1046" s="16"/>
      <c r="AT1046" s="16">
        <v>2.27272727272727E-2</v>
      </c>
      <c r="AU1046" s="16">
        <v>2.2508038585209E-2</v>
      </c>
      <c r="AV1046" s="16">
        <v>0</v>
      </c>
      <c r="AW1046" s="16">
        <v>0.25</v>
      </c>
      <c r="AX1046" s="16"/>
      <c r="AY1046" s="16">
        <v>5.4054054054054099E-2</v>
      </c>
      <c r="AZ1046" s="16">
        <v>2.7600849256900199E-2</v>
      </c>
      <c r="BA1046" s="16"/>
      <c r="BB1046" s="16">
        <v>0</v>
      </c>
      <c r="BC1046" s="16">
        <v>0</v>
      </c>
      <c r="BD1046" s="16">
        <v>2.1806853582554499E-2</v>
      </c>
      <c r="BE1046" s="16">
        <v>0.119402985074627</v>
      </c>
      <c r="BF1046" s="16"/>
      <c r="BG1046" s="16">
        <v>1.6129032258064498E-2</v>
      </c>
      <c r="BH1046" s="16">
        <v>2.04081632653061E-2</v>
      </c>
      <c r="BI1046" s="16">
        <v>4.0540540540540501E-2</v>
      </c>
      <c r="BJ1046" s="16">
        <v>4.3478260869565202E-2</v>
      </c>
      <c r="BK1046" s="16">
        <v>0</v>
      </c>
      <c r="BL1046" s="16">
        <v>0.66666666666666696</v>
      </c>
    </row>
    <row r="1047" spans="2:64" x14ac:dyDescent="0.35">
      <c r="C1047" s="16"/>
      <c r="D1047" s="16"/>
      <c r="E1047" s="16"/>
      <c r="F1047" s="16"/>
      <c r="G1047" s="16"/>
      <c r="H1047" s="16"/>
      <c r="I1047" s="16"/>
      <c r="J1047" s="16"/>
      <c r="K1047" s="16"/>
      <c r="L1047" s="16"/>
      <c r="M1047" s="16"/>
      <c r="N1047" s="16"/>
      <c r="O1047" s="16"/>
      <c r="P1047" s="16"/>
      <c r="Q1047" s="16"/>
      <c r="R1047" s="16"/>
      <c r="S1047" s="16"/>
      <c r="T1047" s="16"/>
      <c r="U1047" s="16"/>
      <c r="V1047" s="16"/>
      <c r="W1047" s="16"/>
      <c r="X1047" s="16"/>
      <c r="Y1047" s="16"/>
      <c r="Z1047" s="16"/>
      <c r="AA1047" s="16"/>
      <c r="AB1047" s="16"/>
      <c r="AC1047" s="16"/>
      <c r="AD1047" s="16"/>
      <c r="AE1047" s="16"/>
      <c r="AF1047" s="16"/>
      <c r="AG1047" s="16"/>
      <c r="AH1047" s="16"/>
      <c r="AI1047" s="16"/>
      <c r="AJ1047" s="16"/>
      <c r="AK1047" s="16"/>
      <c r="AL1047" s="16"/>
      <c r="AM1047" s="16"/>
      <c r="AN1047" s="16"/>
      <c r="AO1047" s="16"/>
      <c r="AP1047" s="16"/>
      <c r="AQ1047" s="16"/>
      <c r="AR1047" s="16"/>
      <c r="AS1047" s="16"/>
      <c r="AT1047" s="16"/>
      <c r="AU1047" s="16"/>
      <c r="AV1047" s="16"/>
      <c r="AW1047" s="16"/>
      <c r="AX1047" s="16"/>
      <c r="AY1047" s="16"/>
      <c r="AZ1047" s="16"/>
      <c r="BA1047" s="16"/>
      <c r="BB1047" s="16"/>
      <c r="BC1047" s="16"/>
      <c r="BD1047" s="16"/>
      <c r="BE1047" s="16"/>
      <c r="BF1047" s="16"/>
      <c r="BG1047" s="16"/>
      <c r="BH1047" s="16"/>
      <c r="BI1047" s="16"/>
      <c r="BJ1047" s="16"/>
      <c r="BK1047" s="16"/>
      <c r="BL1047" s="16"/>
    </row>
    <row r="1048" spans="2:64" x14ac:dyDescent="0.35">
      <c r="B1048" s="5" t="s">
        <v>560</v>
      </c>
      <c r="C1048" s="16"/>
      <c r="D1048" s="16"/>
      <c r="E1048" s="16"/>
      <c r="F1048" s="16"/>
      <c r="G1048" s="16"/>
      <c r="H1048" s="16"/>
      <c r="I1048" s="16"/>
      <c r="J1048" s="16"/>
      <c r="K1048" s="16"/>
      <c r="L1048" s="16"/>
      <c r="M1048" s="16"/>
      <c r="N1048" s="16"/>
      <c r="O1048" s="16"/>
      <c r="P1048" s="16"/>
      <c r="Q1048" s="16"/>
      <c r="R1048" s="16"/>
      <c r="S1048" s="16"/>
      <c r="T1048" s="16"/>
      <c r="U1048" s="16"/>
      <c r="V1048" s="16"/>
      <c r="W1048" s="16"/>
      <c r="X1048" s="16"/>
      <c r="Y1048" s="16"/>
      <c r="Z1048" s="16"/>
      <c r="AA1048" s="16"/>
      <c r="AB1048" s="16"/>
      <c r="AC1048" s="16"/>
      <c r="AD1048" s="16"/>
      <c r="AE1048" s="16"/>
      <c r="AF1048" s="16"/>
      <c r="AG1048" s="16"/>
      <c r="AH1048" s="16"/>
      <c r="AI1048" s="16"/>
      <c r="AJ1048" s="16"/>
      <c r="AK1048" s="16"/>
      <c r="AL1048" s="16"/>
      <c r="AM1048" s="16"/>
      <c r="AN1048" s="16"/>
      <c r="AO1048" s="16"/>
      <c r="AP1048" s="16"/>
      <c r="AQ1048" s="16"/>
      <c r="AR1048" s="16"/>
      <c r="AS1048" s="16"/>
      <c r="AT1048" s="16"/>
      <c r="AU1048" s="16"/>
      <c r="AV1048" s="16"/>
      <c r="AW1048" s="16"/>
      <c r="AX1048" s="16"/>
      <c r="AY1048" s="16"/>
      <c r="AZ1048" s="16"/>
      <c r="BA1048" s="16"/>
      <c r="BB1048" s="16"/>
      <c r="BC1048" s="16"/>
      <c r="BD1048" s="16"/>
      <c r="BE1048" s="16"/>
      <c r="BF1048" s="16"/>
      <c r="BG1048" s="16"/>
      <c r="BH1048" s="16"/>
      <c r="BI1048" s="16"/>
      <c r="BJ1048" s="16"/>
      <c r="BK1048" s="16"/>
      <c r="BL1048" s="16"/>
    </row>
    <row r="1049" spans="2:64" x14ac:dyDescent="0.35">
      <c r="B1049" s="23" t="s">
        <v>97</v>
      </c>
      <c r="C1049" s="16"/>
      <c r="D1049" s="16"/>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c r="BF1049" s="16"/>
      <c r="BG1049" s="16"/>
      <c r="BH1049" s="16"/>
      <c r="BI1049" s="16"/>
      <c r="BJ1049" s="16"/>
      <c r="BK1049" s="16"/>
      <c r="BL1049" s="16"/>
    </row>
    <row r="1050" spans="2:64" x14ac:dyDescent="0.35">
      <c r="B1050" t="s">
        <v>553</v>
      </c>
      <c r="C1050" s="16">
        <v>9.8425196850393706E-2</v>
      </c>
      <c r="D1050" s="16">
        <v>0.13793103448275901</v>
      </c>
      <c r="E1050" s="16">
        <v>7.8125E-2</v>
      </c>
      <c r="F1050" s="16">
        <v>9.5744680851063801E-2</v>
      </c>
      <c r="G1050" s="16">
        <v>9.8159509202454004E-2</v>
      </c>
      <c r="H1050" s="16">
        <v>0.10126582278481</v>
      </c>
      <c r="I1050" s="16"/>
      <c r="J1050" s="16">
        <v>7.69230769230769E-2</v>
      </c>
      <c r="K1050" s="16">
        <v>0.12669683257918599</v>
      </c>
      <c r="L1050" s="16"/>
      <c r="M1050" s="16">
        <v>0.105263157894737</v>
      </c>
      <c r="N1050" s="16">
        <v>0.06</v>
      </c>
      <c r="O1050" s="16">
        <v>0.1</v>
      </c>
      <c r="P1050" s="16">
        <v>0.15</v>
      </c>
      <c r="Q1050" s="16"/>
      <c r="R1050" s="16">
        <v>0.1</v>
      </c>
      <c r="S1050" s="16">
        <v>7.4074074074074098E-2</v>
      </c>
      <c r="T1050" s="16">
        <v>9.8039215686274495E-2</v>
      </c>
      <c r="U1050" s="16">
        <v>0.16666666666666699</v>
      </c>
      <c r="V1050" s="16"/>
      <c r="W1050" s="16">
        <v>5.4054054054054099E-2</v>
      </c>
      <c r="X1050" s="16">
        <v>0.10309278350515499</v>
      </c>
      <c r="Y1050" s="16">
        <v>9.6153846153846201E-2</v>
      </c>
      <c r="Z1050" s="16">
        <v>6.5217391304347797E-2</v>
      </c>
      <c r="AA1050" s="16">
        <v>8.1081081081081099E-2</v>
      </c>
      <c r="AB1050" s="16">
        <v>8.1632653061224497E-2</v>
      </c>
      <c r="AC1050" s="16">
        <v>0.122448979591837</v>
      </c>
      <c r="AD1050" s="16">
        <v>5.5555555555555601E-2</v>
      </c>
      <c r="AE1050" s="16">
        <v>0.17142857142857101</v>
      </c>
      <c r="AF1050" s="16">
        <v>0.14285714285714299</v>
      </c>
      <c r="AG1050" s="16">
        <v>0.15</v>
      </c>
      <c r="AH1050" s="16">
        <v>0.33333333333333298</v>
      </c>
      <c r="AI1050" s="16"/>
      <c r="AJ1050" s="16">
        <v>8.9552238805970102E-2</v>
      </c>
      <c r="AK1050" s="16">
        <v>0.10666666666666701</v>
      </c>
      <c r="AL1050" s="16">
        <v>9.1954022988505704E-2</v>
      </c>
      <c r="AM1050" s="16">
        <v>7.4468085106383003E-2</v>
      </c>
      <c r="AN1050" s="16">
        <v>0.22222222222222199</v>
      </c>
      <c r="AO1050" s="16"/>
      <c r="AP1050" s="16">
        <v>8.5635359116022103E-2</v>
      </c>
      <c r="AQ1050" s="16">
        <v>0.13600000000000001</v>
      </c>
      <c r="AR1050" s="16">
        <v>9.5238095238095205E-2</v>
      </c>
      <c r="AS1050" s="16"/>
      <c r="AT1050" s="16">
        <v>0.11363636363636399</v>
      </c>
      <c r="AU1050" s="16">
        <v>0.10610932475884199</v>
      </c>
      <c r="AV1050" s="16">
        <v>2.2222222222222199E-2</v>
      </c>
      <c r="AW1050" s="16">
        <v>0.05</v>
      </c>
      <c r="AX1050" s="16"/>
      <c r="AY1050" s="16">
        <v>0.108108108108108</v>
      </c>
      <c r="AZ1050" s="16">
        <v>9.76645435244161E-2</v>
      </c>
      <c r="BA1050" s="16"/>
      <c r="BB1050" s="16">
        <v>0.16666666666666699</v>
      </c>
      <c r="BC1050" s="16">
        <v>9.5238095238095205E-2</v>
      </c>
      <c r="BD1050" s="16">
        <v>9.9688473520249204E-2</v>
      </c>
      <c r="BE1050" s="16">
        <v>5.9701492537313397E-2</v>
      </c>
      <c r="BF1050" s="16"/>
      <c r="BG1050" s="16">
        <v>0.30645161290322598</v>
      </c>
      <c r="BH1050" s="16">
        <v>9.3877551020408206E-2</v>
      </c>
      <c r="BI1050" s="16">
        <v>4.72972972972973E-2</v>
      </c>
      <c r="BJ1050" s="16">
        <v>4.3478260869565202E-2</v>
      </c>
      <c r="BK1050" s="16">
        <v>0</v>
      </c>
      <c r="BL1050" s="16">
        <v>0</v>
      </c>
    </row>
    <row r="1051" spans="2:64" x14ac:dyDescent="0.35">
      <c r="B1051" t="s">
        <v>554</v>
      </c>
      <c r="C1051" s="16">
        <v>0.31889763779527602</v>
      </c>
      <c r="D1051" s="16">
        <v>0.48275862068965503</v>
      </c>
      <c r="E1051" s="16">
        <v>0.359375</v>
      </c>
      <c r="F1051" s="16">
        <v>0.37234042553191499</v>
      </c>
      <c r="G1051" s="16">
        <v>0.26993865030674802</v>
      </c>
      <c r="H1051" s="16">
        <v>0.291139240506329</v>
      </c>
      <c r="I1051" s="16"/>
      <c r="J1051" s="16">
        <v>0.31118881118881098</v>
      </c>
      <c r="K1051" s="16">
        <v>0.32579185520361997</v>
      </c>
      <c r="L1051" s="16"/>
      <c r="M1051" s="16">
        <v>0.33552631578947401</v>
      </c>
      <c r="N1051" s="16">
        <v>0.31</v>
      </c>
      <c r="O1051" s="16">
        <v>0.266666666666667</v>
      </c>
      <c r="P1051" s="16">
        <v>0.27500000000000002</v>
      </c>
      <c r="Q1051" s="16"/>
      <c r="R1051" s="16">
        <v>0.33200000000000002</v>
      </c>
      <c r="S1051" s="16">
        <v>0.358024691358025</v>
      </c>
      <c r="T1051" s="16">
        <v>0.29411764705882398</v>
      </c>
      <c r="U1051" s="16">
        <v>0.20833333333333301</v>
      </c>
      <c r="V1051" s="16"/>
      <c r="W1051" s="16">
        <v>0.31081081081081102</v>
      </c>
      <c r="X1051" s="16">
        <v>0.35051546391752603</v>
      </c>
      <c r="Y1051" s="16">
        <v>0.32692307692307698</v>
      </c>
      <c r="Z1051" s="16">
        <v>0.19565217391304299</v>
      </c>
      <c r="AA1051" s="16">
        <v>0.40540540540540498</v>
      </c>
      <c r="AB1051" s="16">
        <v>0.30612244897959201</v>
      </c>
      <c r="AC1051" s="16">
        <v>0.32653061224489799</v>
      </c>
      <c r="AD1051" s="16">
        <v>0.5</v>
      </c>
      <c r="AE1051" s="16">
        <v>0.25714285714285701</v>
      </c>
      <c r="AF1051" s="16">
        <v>0.14285714285714299</v>
      </c>
      <c r="AG1051" s="16">
        <v>0.45</v>
      </c>
      <c r="AH1051" s="16">
        <v>0.66666666666666696</v>
      </c>
      <c r="AI1051" s="16"/>
      <c r="AJ1051" s="16">
        <v>0.238805970149254</v>
      </c>
      <c r="AK1051" s="16">
        <v>0.266666666666667</v>
      </c>
      <c r="AL1051" s="16">
        <v>0.40804597701149398</v>
      </c>
      <c r="AM1051" s="16">
        <v>0.30851063829787201</v>
      </c>
      <c r="AN1051" s="16">
        <v>0.33333333333333298</v>
      </c>
      <c r="AO1051" s="16"/>
      <c r="AP1051" s="16">
        <v>0.33149171270718197</v>
      </c>
      <c r="AQ1051" s="16">
        <v>0.312</v>
      </c>
      <c r="AR1051" s="16">
        <v>0.14285714285714299</v>
      </c>
      <c r="AS1051" s="16"/>
      <c r="AT1051" s="16">
        <v>0.34848484848484901</v>
      </c>
      <c r="AU1051" s="16">
        <v>0.29903536977492001</v>
      </c>
      <c r="AV1051" s="16">
        <v>0.422222222222222</v>
      </c>
      <c r="AW1051" s="16">
        <v>0.2</v>
      </c>
      <c r="AX1051" s="16"/>
      <c r="AY1051" s="16">
        <v>0.32432432432432401</v>
      </c>
      <c r="AZ1051" s="16">
        <v>0.31847133757961799</v>
      </c>
      <c r="BA1051" s="16"/>
      <c r="BB1051" s="16">
        <v>0.33333333333333298</v>
      </c>
      <c r="BC1051" s="16">
        <v>0.32142857142857101</v>
      </c>
      <c r="BD1051" s="16">
        <v>0.339563862928349</v>
      </c>
      <c r="BE1051" s="16">
        <v>0.20895522388059701</v>
      </c>
      <c r="BF1051" s="16"/>
      <c r="BG1051" s="16">
        <v>0.30645161290322598</v>
      </c>
      <c r="BH1051" s="16">
        <v>0.40816326530612201</v>
      </c>
      <c r="BI1051" s="16">
        <v>0.27027027027027001</v>
      </c>
      <c r="BJ1051" s="16">
        <v>4.3478260869565202E-2</v>
      </c>
      <c r="BK1051" s="16">
        <v>7.4074074074074098E-2</v>
      </c>
      <c r="BL1051" s="16">
        <v>0</v>
      </c>
    </row>
    <row r="1052" spans="2:64" x14ac:dyDescent="0.35">
      <c r="B1052" t="s">
        <v>555</v>
      </c>
      <c r="C1052" s="16">
        <v>0.297244094488189</v>
      </c>
      <c r="D1052" s="16">
        <v>0.34482758620689702</v>
      </c>
      <c r="E1052" s="16">
        <v>0.359375</v>
      </c>
      <c r="F1052" s="16">
        <v>0.26595744680851102</v>
      </c>
      <c r="G1052" s="16">
        <v>0.28834355828220898</v>
      </c>
      <c r="H1052" s="16">
        <v>0.291139240506329</v>
      </c>
      <c r="I1052" s="16"/>
      <c r="J1052" s="16">
        <v>0.28321678321678301</v>
      </c>
      <c r="K1052" s="16">
        <v>0.31674208144796401</v>
      </c>
      <c r="L1052" s="16"/>
      <c r="M1052" s="16">
        <v>0.28618421052631599</v>
      </c>
      <c r="N1052" s="16">
        <v>0.28000000000000003</v>
      </c>
      <c r="O1052" s="16">
        <v>0.33333333333333298</v>
      </c>
      <c r="P1052" s="16">
        <v>0.375</v>
      </c>
      <c r="Q1052" s="16"/>
      <c r="R1052" s="16">
        <v>0.308</v>
      </c>
      <c r="S1052" s="16">
        <v>0.27160493827160498</v>
      </c>
      <c r="T1052" s="16">
        <v>0.28104575163398698</v>
      </c>
      <c r="U1052" s="16">
        <v>0.375</v>
      </c>
      <c r="V1052" s="16"/>
      <c r="W1052" s="16">
        <v>0.31081081081081102</v>
      </c>
      <c r="X1052" s="16">
        <v>0.23711340206185599</v>
      </c>
      <c r="Y1052" s="16">
        <v>0.30769230769230799</v>
      </c>
      <c r="Z1052" s="16">
        <v>0.5</v>
      </c>
      <c r="AA1052" s="16">
        <v>0.21621621621621601</v>
      </c>
      <c r="AB1052" s="16">
        <v>0.34693877551020402</v>
      </c>
      <c r="AC1052" s="16">
        <v>0.26530612244898</v>
      </c>
      <c r="AD1052" s="16">
        <v>0.33333333333333298</v>
      </c>
      <c r="AE1052" s="16">
        <v>0.314285714285714</v>
      </c>
      <c r="AF1052" s="16">
        <v>0.32142857142857101</v>
      </c>
      <c r="AG1052" s="16">
        <v>0.1</v>
      </c>
      <c r="AH1052" s="16">
        <v>0</v>
      </c>
      <c r="AI1052" s="16"/>
      <c r="AJ1052" s="16">
        <v>0.37313432835820898</v>
      </c>
      <c r="AK1052" s="16">
        <v>0.33333333333333298</v>
      </c>
      <c r="AL1052" s="16">
        <v>0.26436781609195398</v>
      </c>
      <c r="AM1052" s="16">
        <v>0.28723404255319201</v>
      </c>
      <c r="AN1052" s="16">
        <v>0.296296296296296</v>
      </c>
      <c r="AO1052" s="16"/>
      <c r="AP1052" s="16">
        <v>0.31491712707182301</v>
      </c>
      <c r="AQ1052" s="16">
        <v>0.23200000000000001</v>
      </c>
      <c r="AR1052" s="16">
        <v>0.38095238095238099</v>
      </c>
      <c r="AS1052" s="16"/>
      <c r="AT1052" s="16">
        <v>0.310606060606061</v>
      </c>
      <c r="AU1052" s="16">
        <v>0.28295819935691302</v>
      </c>
      <c r="AV1052" s="16">
        <v>0.33333333333333298</v>
      </c>
      <c r="AW1052" s="16">
        <v>0.35</v>
      </c>
      <c r="AX1052" s="16"/>
      <c r="AY1052" s="16">
        <v>0.27027027027027001</v>
      </c>
      <c r="AZ1052" s="16">
        <v>0.29936305732484098</v>
      </c>
      <c r="BA1052" s="16"/>
      <c r="BB1052" s="16">
        <v>0.25</v>
      </c>
      <c r="BC1052" s="16">
        <v>0.214285714285714</v>
      </c>
      <c r="BD1052" s="16">
        <v>0.30218068535825499</v>
      </c>
      <c r="BE1052" s="16">
        <v>0.402985074626866</v>
      </c>
      <c r="BF1052" s="16"/>
      <c r="BG1052" s="16">
        <v>0.241935483870968</v>
      </c>
      <c r="BH1052" s="16">
        <v>0.29387755102040802</v>
      </c>
      <c r="BI1052" s="16">
        <v>0.31756756756756799</v>
      </c>
      <c r="BJ1052" s="16">
        <v>0.39130434782608697</v>
      </c>
      <c r="BK1052" s="16">
        <v>0.22222222222222199</v>
      </c>
      <c r="BL1052" s="16">
        <v>0.66666666666666696</v>
      </c>
    </row>
    <row r="1053" spans="2:64" x14ac:dyDescent="0.35">
      <c r="B1053" t="s">
        <v>556</v>
      </c>
      <c r="C1053" s="16">
        <v>0.12992125984252001</v>
      </c>
      <c r="D1053" s="16">
        <v>3.4482758620689703E-2</v>
      </c>
      <c r="E1053" s="16">
        <v>0.140625</v>
      </c>
      <c r="F1053" s="16">
        <v>0.12765957446808501</v>
      </c>
      <c r="G1053" s="16">
        <v>0.13496932515337401</v>
      </c>
      <c r="H1053" s="16">
        <v>0.139240506329114</v>
      </c>
      <c r="I1053" s="16"/>
      <c r="J1053" s="16">
        <v>0.14685314685314699</v>
      </c>
      <c r="K1053" s="16">
        <v>0.108597285067873</v>
      </c>
      <c r="L1053" s="16"/>
      <c r="M1053" s="16">
        <v>0.144736842105263</v>
      </c>
      <c r="N1053" s="16">
        <v>0.15</v>
      </c>
      <c r="O1053" s="16">
        <v>6.6666666666666693E-2</v>
      </c>
      <c r="P1053" s="16">
        <v>0.05</v>
      </c>
      <c r="Q1053" s="16"/>
      <c r="R1053" s="16">
        <v>0.11600000000000001</v>
      </c>
      <c r="S1053" s="16">
        <v>0.12345679012345701</v>
      </c>
      <c r="T1053" s="16">
        <v>0.15032679738562099</v>
      </c>
      <c r="U1053" s="16">
        <v>0.16666666666666699</v>
      </c>
      <c r="V1053" s="16"/>
      <c r="W1053" s="16">
        <v>0.162162162162162</v>
      </c>
      <c r="X1053" s="16">
        <v>0.17525773195876301</v>
      </c>
      <c r="Y1053" s="16">
        <v>0.115384615384615</v>
      </c>
      <c r="Z1053" s="16">
        <v>6.5217391304347797E-2</v>
      </c>
      <c r="AA1053" s="16">
        <v>0.18918918918918901</v>
      </c>
      <c r="AB1053" s="16">
        <v>0.122448979591837</v>
      </c>
      <c r="AC1053" s="16">
        <v>0.102040816326531</v>
      </c>
      <c r="AD1053" s="16">
        <v>0.11111111111111099</v>
      </c>
      <c r="AE1053" s="16">
        <v>0.114285714285714</v>
      </c>
      <c r="AF1053" s="16">
        <v>3.5714285714285698E-2</v>
      </c>
      <c r="AG1053" s="16">
        <v>0.15</v>
      </c>
      <c r="AH1053" s="16">
        <v>0</v>
      </c>
      <c r="AI1053" s="16"/>
      <c r="AJ1053" s="16">
        <v>0.22388059701492499</v>
      </c>
      <c r="AK1053" s="16">
        <v>9.3333333333333296E-2</v>
      </c>
      <c r="AL1053" s="16">
        <v>0.114942528735632</v>
      </c>
      <c r="AM1053" s="16">
        <v>0.159574468085106</v>
      </c>
      <c r="AN1053" s="16">
        <v>0</v>
      </c>
      <c r="AO1053" s="16"/>
      <c r="AP1053" s="16">
        <v>0.11878453038674</v>
      </c>
      <c r="AQ1053" s="16">
        <v>0.16800000000000001</v>
      </c>
      <c r="AR1053" s="16">
        <v>9.5238095238095205E-2</v>
      </c>
      <c r="AS1053" s="16"/>
      <c r="AT1053" s="16">
        <v>0.13636363636363599</v>
      </c>
      <c r="AU1053" s="16">
        <v>0.12540192926044999</v>
      </c>
      <c r="AV1053" s="16">
        <v>0.133333333333333</v>
      </c>
      <c r="AW1053" s="16">
        <v>0.15</v>
      </c>
      <c r="AX1053" s="16"/>
      <c r="AY1053" s="16">
        <v>0.135135135135135</v>
      </c>
      <c r="AZ1053" s="16">
        <v>0.129511677282378</v>
      </c>
      <c r="BA1053" s="16"/>
      <c r="BB1053" s="16">
        <v>2.7777777777777801E-2</v>
      </c>
      <c r="BC1053" s="16">
        <v>0.202380952380952</v>
      </c>
      <c r="BD1053" s="16">
        <v>0.13084112149532701</v>
      </c>
      <c r="BE1053" s="16">
        <v>8.9552238805970102E-2</v>
      </c>
      <c r="BF1053" s="16"/>
      <c r="BG1053" s="16">
        <v>9.6774193548387094E-2</v>
      </c>
      <c r="BH1053" s="16">
        <v>0.102040816326531</v>
      </c>
      <c r="BI1053" s="16">
        <v>0.168918918918919</v>
      </c>
      <c r="BJ1053" s="16">
        <v>0.173913043478261</v>
      </c>
      <c r="BK1053" s="16">
        <v>0.22222222222222199</v>
      </c>
      <c r="BL1053" s="16">
        <v>0</v>
      </c>
    </row>
    <row r="1054" spans="2:64" x14ac:dyDescent="0.35">
      <c r="B1054" t="s">
        <v>557</v>
      </c>
      <c r="C1054" s="16">
        <v>0.116141732283465</v>
      </c>
      <c r="D1054" s="16">
        <v>0</v>
      </c>
      <c r="E1054" s="16">
        <v>3.125E-2</v>
      </c>
      <c r="F1054" s="16">
        <v>0.12765957446808501</v>
      </c>
      <c r="G1054" s="16">
        <v>0.153374233128834</v>
      </c>
      <c r="H1054" s="16">
        <v>0.126582278481013</v>
      </c>
      <c r="I1054" s="16"/>
      <c r="J1054" s="16">
        <v>0.14685314685314699</v>
      </c>
      <c r="K1054" s="16">
        <v>7.69230769230769E-2</v>
      </c>
      <c r="L1054" s="16"/>
      <c r="M1054" s="16">
        <v>9.5394736842105296E-2</v>
      </c>
      <c r="N1054" s="16">
        <v>0.17</v>
      </c>
      <c r="O1054" s="16">
        <v>0.133333333333333</v>
      </c>
      <c r="P1054" s="16">
        <v>0.125</v>
      </c>
      <c r="Q1054" s="16"/>
      <c r="R1054" s="16">
        <v>0.112</v>
      </c>
      <c r="S1054" s="16">
        <v>0.11111111111111099</v>
      </c>
      <c r="T1054" s="16">
        <v>0.13725490196078399</v>
      </c>
      <c r="U1054" s="16">
        <v>4.1666666666666699E-2</v>
      </c>
      <c r="V1054" s="16"/>
      <c r="W1054" s="16">
        <v>9.45945945945946E-2</v>
      </c>
      <c r="X1054" s="16">
        <v>0.123711340206186</v>
      </c>
      <c r="Y1054" s="16">
        <v>0.115384615384615</v>
      </c>
      <c r="Z1054" s="16">
        <v>0.13043478260869601</v>
      </c>
      <c r="AA1054" s="16">
        <v>0.108108108108108</v>
      </c>
      <c r="AB1054" s="16">
        <v>6.1224489795918401E-2</v>
      </c>
      <c r="AC1054" s="16">
        <v>0.122448979591837</v>
      </c>
      <c r="AD1054" s="16">
        <v>0</v>
      </c>
      <c r="AE1054" s="16">
        <v>0.14285714285714299</v>
      </c>
      <c r="AF1054" s="16">
        <v>0.25</v>
      </c>
      <c r="AG1054" s="16">
        <v>0.15</v>
      </c>
      <c r="AH1054" s="16">
        <v>0</v>
      </c>
      <c r="AI1054" s="16"/>
      <c r="AJ1054" s="16">
        <v>5.9701492537313397E-2</v>
      </c>
      <c r="AK1054" s="16">
        <v>0.133333333333333</v>
      </c>
      <c r="AL1054" s="16">
        <v>9.1954022988505704E-2</v>
      </c>
      <c r="AM1054" s="16">
        <v>0.12765957446808501</v>
      </c>
      <c r="AN1054" s="16">
        <v>0.11111111111111099</v>
      </c>
      <c r="AO1054" s="16"/>
      <c r="AP1054" s="16">
        <v>9.9447513812154706E-2</v>
      </c>
      <c r="AQ1054" s="16">
        <v>0.13600000000000001</v>
      </c>
      <c r="AR1054" s="16">
        <v>0.28571428571428598</v>
      </c>
      <c r="AS1054" s="16"/>
      <c r="AT1054" s="16">
        <v>7.5757575757575801E-2</v>
      </c>
      <c r="AU1054" s="16">
        <v>0.14469453376205799</v>
      </c>
      <c r="AV1054" s="16">
        <v>6.6666666666666693E-2</v>
      </c>
      <c r="AW1054" s="16">
        <v>0.05</v>
      </c>
      <c r="AX1054" s="16"/>
      <c r="AY1054" s="16">
        <v>0.108108108108108</v>
      </c>
      <c r="AZ1054" s="16">
        <v>0.116772823779193</v>
      </c>
      <c r="BA1054" s="16"/>
      <c r="BB1054" s="16">
        <v>0.22222222222222199</v>
      </c>
      <c r="BC1054" s="16">
        <v>0.16666666666666699</v>
      </c>
      <c r="BD1054" s="16">
        <v>8.4112149532710304E-2</v>
      </c>
      <c r="BE1054" s="16">
        <v>0.14925373134328401</v>
      </c>
      <c r="BF1054" s="16"/>
      <c r="BG1054" s="16">
        <v>1.6129032258064498E-2</v>
      </c>
      <c r="BH1054" s="16">
        <v>6.9387755102040802E-2</v>
      </c>
      <c r="BI1054" s="16">
        <v>0.135135135135135</v>
      </c>
      <c r="BJ1054" s="16">
        <v>0.34782608695652201</v>
      </c>
      <c r="BK1054" s="16">
        <v>0.48148148148148101</v>
      </c>
      <c r="BL1054" s="16">
        <v>0</v>
      </c>
    </row>
    <row r="1055" spans="2:64" x14ac:dyDescent="0.35">
      <c r="B1055" t="s">
        <v>159</v>
      </c>
      <c r="C1055" s="16">
        <v>3.9370078740157501E-2</v>
      </c>
      <c r="D1055" s="16">
        <v>0</v>
      </c>
      <c r="E1055" s="16">
        <v>3.125E-2</v>
      </c>
      <c r="F1055" s="16">
        <v>1.0638297872340399E-2</v>
      </c>
      <c r="G1055" s="16">
        <v>5.5214723926380403E-2</v>
      </c>
      <c r="H1055" s="16">
        <v>5.0632911392405097E-2</v>
      </c>
      <c r="I1055" s="16"/>
      <c r="J1055" s="16">
        <v>3.4965034965035002E-2</v>
      </c>
      <c r="K1055" s="16">
        <v>4.52488687782805E-2</v>
      </c>
      <c r="L1055" s="16"/>
      <c r="M1055" s="16">
        <v>3.2894736842105303E-2</v>
      </c>
      <c r="N1055" s="16">
        <v>0.03</v>
      </c>
      <c r="O1055" s="16">
        <v>0.1</v>
      </c>
      <c r="P1055" s="16">
        <v>2.5000000000000001E-2</v>
      </c>
      <c r="Q1055" s="16"/>
      <c r="R1055" s="16">
        <v>3.2000000000000001E-2</v>
      </c>
      <c r="S1055" s="16">
        <v>6.1728395061728399E-2</v>
      </c>
      <c r="T1055" s="16">
        <v>3.9215686274509803E-2</v>
      </c>
      <c r="U1055" s="16">
        <v>4.1666666666666699E-2</v>
      </c>
      <c r="V1055" s="16"/>
      <c r="W1055" s="16">
        <v>6.7567567567567599E-2</v>
      </c>
      <c r="X1055" s="16">
        <v>1.03092783505155E-2</v>
      </c>
      <c r="Y1055" s="16">
        <v>3.8461538461538498E-2</v>
      </c>
      <c r="Z1055" s="16">
        <v>4.3478260869565202E-2</v>
      </c>
      <c r="AA1055" s="16">
        <v>0</v>
      </c>
      <c r="AB1055" s="16">
        <v>8.1632653061224497E-2</v>
      </c>
      <c r="AC1055" s="16">
        <v>6.1224489795918401E-2</v>
      </c>
      <c r="AD1055" s="16">
        <v>0</v>
      </c>
      <c r="AE1055" s="16">
        <v>0</v>
      </c>
      <c r="AF1055" s="16">
        <v>0.107142857142857</v>
      </c>
      <c r="AG1055" s="16">
        <v>0</v>
      </c>
      <c r="AH1055" s="16">
        <v>0</v>
      </c>
      <c r="AI1055" s="16"/>
      <c r="AJ1055" s="16">
        <v>1.49253731343284E-2</v>
      </c>
      <c r="AK1055" s="16">
        <v>6.6666666666666693E-2</v>
      </c>
      <c r="AL1055" s="16">
        <v>2.8735632183908E-2</v>
      </c>
      <c r="AM1055" s="16">
        <v>4.2553191489361701E-2</v>
      </c>
      <c r="AN1055" s="16">
        <v>3.7037037037037E-2</v>
      </c>
      <c r="AO1055" s="16"/>
      <c r="AP1055" s="16">
        <v>4.9723756906077297E-2</v>
      </c>
      <c r="AQ1055" s="16">
        <v>1.6E-2</v>
      </c>
      <c r="AR1055" s="16">
        <v>0</v>
      </c>
      <c r="AS1055" s="16"/>
      <c r="AT1055" s="16">
        <v>1.5151515151515201E-2</v>
      </c>
      <c r="AU1055" s="16">
        <v>4.1800643086816698E-2</v>
      </c>
      <c r="AV1055" s="16">
        <v>2.2222222222222199E-2</v>
      </c>
      <c r="AW1055" s="16">
        <v>0.2</v>
      </c>
      <c r="AX1055" s="16"/>
      <c r="AY1055" s="16">
        <v>5.4054054054054099E-2</v>
      </c>
      <c r="AZ1055" s="16">
        <v>3.8216560509554097E-2</v>
      </c>
      <c r="BA1055" s="16"/>
      <c r="BB1055" s="16">
        <v>0</v>
      </c>
      <c r="BC1055" s="16">
        <v>0</v>
      </c>
      <c r="BD1055" s="16">
        <v>4.3613707165108997E-2</v>
      </c>
      <c r="BE1055" s="16">
        <v>8.9552238805970102E-2</v>
      </c>
      <c r="BF1055" s="16"/>
      <c r="BG1055" s="16">
        <v>3.2258064516128997E-2</v>
      </c>
      <c r="BH1055" s="16">
        <v>3.2653061224489799E-2</v>
      </c>
      <c r="BI1055" s="16">
        <v>6.08108108108108E-2</v>
      </c>
      <c r="BJ1055" s="16">
        <v>0</v>
      </c>
      <c r="BK1055" s="16">
        <v>0</v>
      </c>
      <c r="BL1055" s="16">
        <v>0.33333333333333298</v>
      </c>
    </row>
    <row r="1056" spans="2:64" x14ac:dyDescent="0.35">
      <c r="B1056" t="s">
        <v>558</v>
      </c>
      <c r="C1056" s="16">
        <v>0.41732283464566899</v>
      </c>
      <c r="D1056" s="16">
        <v>0.62068965517241403</v>
      </c>
      <c r="E1056" s="16">
        <v>0.4375</v>
      </c>
      <c r="F1056" s="16">
        <v>0.46808510638297901</v>
      </c>
      <c r="G1056" s="16">
        <v>0.36809815950920199</v>
      </c>
      <c r="H1056" s="16">
        <v>0.392405063291139</v>
      </c>
      <c r="I1056" s="16"/>
      <c r="J1056" s="16">
        <v>0.38811188811188801</v>
      </c>
      <c r="K1056" s="16">
        <v>0.45248868778280499</v>
      </c>
      <c r="L1056" s="16"/>
      <c r="M1056" s="16">
        <v>0.44078947368421101</v>
      </c>
      <c r="N1056" s="16">
        <v>0.37</v>
      </c>
      <c r="O1056" s="16">
        <v>0.36666666666666697</v>
      </c>
      <c r="P1056" s="16">
        <v>0.42499999999999999</v>
      </c>
      <c r="Q1056" s="16"/>
      <c r="R1056" s="16">
        <v>0.432</v>
      </c>
      <c r="S1056" s="16">
        <v>0.43209876543209902</v>
      </c>
      <c r="T1056" s="16">
        <v>0.39215686274509798</v>
      </c>
      <c r="U1056" s="16">
        <v>0.375</v>
      </c>
      <c r="V1056" s="16"/>
      <c r="W1056" s="16">
        <v>0.36486486486486502</v>
      </c>
      <c r="X1056" s="16">
        <v>0.45360824742268002</v>
      </c>
      <c r="Y1056" s="16">
        <v>0.42307692307692302</v>
      </c>
      <c r="Z1056" s="16">
        <v>0.26086956521739102</v>
      </c>
      <c r="AA1056" s="16">
        <v>0.48648648648648701</v>
      </c>
      <c r="AB1056" s="16">
        <v>0.38775510204081598</v>
      </c>
      <c r="AC1056" s="16">
        <v>0.44897959183673503</v>
      </c>
      <c r="AD1056" s="16">
        <v>0.55555555555555602</v>
      </c>
      <c r="AE1056" s="16">
        <v>0.42857142857142899</v>
      </c>
      <c r="AF1056" s="16">
        <v>0.28571428571428598</v>
      </c>
      <c r="AG1056" s="16">
        <v>0.6</v>
      </c>
      <c r="AH1056" s="16">
        <v>1</v>
      </c>
      <c r="AI1056" s="16"/>
      <c r="AJ1056" s="16">
        <v>0.328358208955224</v>
      </c>
      <c r="AK1056" s="16">
        <v>0.37333333333333302</v>
      </c>
      <c r="AL1056" s="16">
        <v>0.5</v>
      </c>
      <c r="AM1056" s="16">
        <v>0.38297872340425498</v>
      </c>
      <c r="AN1056" s="16">
        <v>0.55555555555555602</v>
      </c>
      <c r="AO1056" s="16"/>
      <c r="AP1056" s="16">
        <v>0.41712707182320402</v>
      </c>
      <c r="AQ1056" s="16">
        <v>0.44800000000000001</v>
      </c>
      <c r="AR1056" s="16">
        <v>0.238095238095238</v>
      </c>
      <c r="AS1056" s="16"/>
      <c r="AT1056" s="16">
        <v>0.46212121212121199</v>
      </c>
      <c r="AU1056" s="16">
        <v>0.40514469453376201</v>
      </c>
      <c r="AV1056" s="16">
        <v>0.44444444444444398</v>
      </c>
      <c r="AW1056" s="16">
        <v>0.25</v>
      </c>
      <c r="AX1056" s="16"/>
      <c r="AY1056" s="16">
        <v>0.43243243243243201</v>
      </c>
      <c r="AZ1056" s="16">
        <v>0.41613588110403399</v>
      </c>
      <c r="BA1056" s="16"/>
      <c r="BB1056" s="16">
        <v>0.5</v>
      </c>
      <c r="BC1056" s="16">
        <v>0.41666666666666702</v>
      </c>
      <c r="BD1056" s="16">
        <v>0.43925233644859801</v>
      </c>
      <c r="BE1056" s="16">
        <v>0.26865671641791</v>
      </c>
      <c r="BF1056" s="16"/>
      <c r="BG1056" s="16">
        <v>0.61290322580645196</v>
      </c>
      <c r="BH1056" s="16">
        <v>0.50204081632653097</v>
      </c>
      <c r="BI1056" s="16">
        <v>0.31756756756756799</v>
      </c>
      <c r="BJ1056" s="16">
        <v>8.6956521739130405E-2</v>
      </c>
      <c r="BK1056" s="16">
        <v>7.4074074074074098E-2</v>
      </c>
      <c r="BL1056" s="16">
        <v>0</v>
      </c>
    </row>
    <row r="1057" spans="2:64" x14ac:dyDescent="0.35">
      <c r="B1057" t="s">
        <v>559</v>
      </c>
      <c r="C1057" s="16">
        <v>0.24606299212598401</v>
      </c>
      <c r="D1057" s="16">
        <v>3.4482758620689703E-2</v>
      </c>
      <c r="E1057" s="16">
        <v>0.171875</v>
      </c>
      <c r="F1057" s="16">
        <v>0.25531914893617003</v>
      </c>
      <c r="G1057" s="16">
        <v>0.28834355828220898</v>
      </c>
      <c r="H1057" s="16">
        <v>0.265822784810127</v>
      </c>
      <c r="I1057" s="16"/>
      <c r="J1057" s="16">
        <v>0.29370629370629397</v>
      </c>
      <c r="K1057" s="16">
        <v>0.18552036199095001</v>
      </c>
      <c r="L1057" s="16"/>
      <c r="M1057" s="16">
        <v>0.240131578947368</v>
      </c>
      <c r="N1057" s="16">
        <v>0.32</v>
      </c>
      <c r="O1057" s="16">
        <v>0.2</v>
      </c>
      <c r="P1057" s="16">
        <v>0.17499999999999999</v>
      </c>
      <c r="Q1057" s="16"/>
      <c r="R1057" s="16">
        <v>0.22800000000000001</v>
      </c>
      <c r="S1057" s="16">
        <v>0.234567901234568</v>
      </c>
      <c r="T1057" s="16">
        <v>0.28758169934640498</v>
      </c>
      <c r="U1057" s="16">
        <v>0.20833333333333301</v>
      </c>
      <c r="V1057" s="16"/>
      <c r="W1057" s="16">
        <v>0.25675675675675702</v>
      </c>
      <c r="X1057" s="16">
        <v>0.298969072164948</v>
      </c>
      <c r="Y1057" s="16">
        <v>0.230769230769231</v>
      </c>
      <c r="Z1057" s="16">
        <v>0.19565217391304299</v>
      </c>
      <c r="AA1057" s="16">
        <v>0.29729729729729698</v>
      </c>
      <c r="AB1057" s="16">
        <v>0.183673469387755</v>
      </c>
      <c r="AC1057" s="16">
        <v>0.22448979591836701</v>
      </c>
      <c r="AD1057" s="16">
        <v>0.11111111111111099</v>
      </c>
      <c r="AE1057" s="16">
        <v>0.25714285714285701</v>
      </c>
      <c r="AF1057" s="16">
        <v>0.28571428571428598</v>
      </c>
      <c r="AG1057" s="16">
        <v>0.3</v>
      </c>
      <c r="AH1057" s="16">
        <v>0</v>
      </c>
      <c r="AI1057" s="16"/>
      <c r="AJ1057" s="16">
        <v>0.28358208955223901</v>
      </c>
      <c r="AK1057" s="16">
        <v>0.22666666666666699</v>
      </c>
      <c r="AL1057" s="16">
        <v>0.20689655172413801</v>
      </c>
      <c r="AM1057" s="16">
        <v>0.28723404255319201</v>
      </c>
      <c r="AN1057" s="16">
        <v>0.11111111111111099</v>
      </c>
      <c r="AO1057" s="16"/>
      <c r="AP1057" s="16">
        <v>0.218232044198895</v>
      </c>
      <c r="AQ1057" s="16">
        <v>0.30399999999999999</v>
      </c>
      <c r="AR1057" s="16">
        <v>0.38095238095238099</v>
      </c>
      <c r="AS1057" s="16"/>
      <c r="AT1057" s="16">
        <v>0.21212121212121199</v>
      </c>
      <c r="AU1057" s="16">
        <v>0.270096463022508</v>
      </c>
      <c r="AV1057" s="16">
        <v>0.2</v>
      </c>
      <c r="AW1057" s="16">
        <v>0.2</v>
      </c>
      <c r="AX1057" s="16"/>
      <c r="AY1057" s="16">
        <v>0.24324324324324301</v>
      </c>
      <c r="AZ1057" s="16">
        <v>0.24628450106157099</v>
      </c>
      <c r="BA1057" s="16"/>
      <c r="BB1057" s="16">
        <v>0.25</v>
      </c>
      <c r="BC1057" s="16">
        <v>0.36904761904761901</v>
      </c>
      <c r="BD1057" s="16">
        <v>0.21495327102803699</v>
      </c>
      <c r="BE1057" s="16">
        <v>0.238805970149254</v>
      </c>
      <c r="BF1057" s="16"/>
      <c r="BG1057" s="16">
        <v>0.112903225806452</v>
      </c>
      <c r="BH1057" s="16">
        <v>0.17142857142857101</v>
      </c>
      <c r="BI1057" s="16">
        <v>0.304054054054054</v>
      </c>
      <c r="BJ1057" s="16">
        <v>0.52173913043478304</v>
      </c>
      <c r="BK1057" s="16">
        <v>0.70370370370370405</v>
      </c>
      <c r="BL1057" s="16">
        <v>0</v>
      </c>
    </row>
    <row r="1058" spans="2:64" x14ac:dyDescent="0.35">
      <c r="B1058" t="s">
        <v>237</v>
      </c>
      <c r="C1058" s="16">
        <v>0.17125984251968501</v>
      </c>
      <c r="D1058" s="16">
        <v>0.58620689655172398</v>
      </c>
      <c r="E1058" s="16">
        <v>0.265625</v>
      </c>
      <c r="F1058" s="16">
        <v>0.21276595744680901</v>
      </c>
      <c r="G1058" s="16">
        <v>7.9754601226993793E-2</v>
      </c>
      <c r="H1058" s="16">
        <v>0.126582278481013</v>
      </c>
      <c r="I1058" s="16"/>
      <c r="J1058" s="16">
        <v>9.4405594405594401E-2</v>
      </c>
      <c r="K1058" s="16">
        <v>0.26696832579185498</v>
      </c>
      <c r="L1058" s="16"/>
      <c r="M1058" s="16">
        <v>0.20065789473684201</v>
      </c>
      <c r="N1058" s="16">
        <v>0.05</v>
      </c>
      <c r="O1058" s="16">
        <v>0.16666666666666699</v>
      </c>
      <c r="P1058" s="16">
        <v>0.25</v>
      </c>
      <c r="Q1058" s="16"/>
      <c r="R1058" s="16">
        <v>0.20399999999999999</v>
      </c>
      <c r="S1058" s="16">
        <v>0.19753086419753099</v>
      </c>
      <c r="T1058" s="16">
        <v>0.10457516339869299</v>
      </c>
      <c r="U1058" s="16">
        <v>0.16666666666666699</v>
      </c>
      <c r="V1058" s="16"/>
      <c r="W1058" s="16">
        <v>0.108108108108108</v>
      </c>
      <c r="X1058" s="16">
        <v>0.15463917525773199</v>
      </c>
      <c r="Y1058" s="16">
        <v>0.19230769230769201</v>
      </c>
      <c r="Z1058" s="16">
        <v>6.5217391304347797E-2</v>
      </c>
      <c r="AA1058" s="16">
        <v>0.18918918918918901</v>
      </c>
      <c r="AB1058" s="16">
        <v>0.20408163265306101</v>
      </c>
      <c r="AC1058" s="16">
        <v>0.22448979591836701</v>
      </c>
      <c r="AD1058" s="16">
        <v>0.44444444444444398</v>
      </c>
      <c r="AE1058" s="16">
        <v>0.17142857142857101</v>
      </c>
      <c r="AF1058" s="16">
        <v>0</v>
      </c>
      <c r="AG1058" s="16">
        <v>0.3</v>
      </c>
      <c r="AH1058" s="16">
        <v>1</v>
      </c>
      <c r="AI1058" s="16"/>
      <c r="AJ1058" s="16">
        <v>4.47761194029851E-2</v>
      </c>
      <c r="AK1058" s="16">
        <v>0.146666666666667</v>
      </c>
      <c r="AL1058" s="16">
        <v>0.29310344827586199</v>
      </c>
      <c r="AM1058" s="16">
        <v>9.5744680851063801E-2</v>
      </c>
      <c r="AN1058" s="16">
        <v>0.44444444444444398</v>
      </c>
      <c r="AO1058" s="16"/>
      <c r="AP1058" s="16">
        <v>0.198895027624309</v>
      </c>
      <c r="AQ1058" s="16">
        <v>0.14399999999999999</v>
      </c>
      <c r="AR1058" s="16">
        <v>-0.14285714285714299</v>
      </c>
      <c r="AS1058" s="16"/>
      <c r="AT1058" s="16">
        <v>0.25</v>
      </c>
      <c r="AU1058" s="16">
        <v>0.135048231511254</v>
      </c>
      <c r="AV1058" s="16">
        <v>0.24444444444444399</v>
      </c>
      <c r="AW1058" s="16">
        <v>0.05</v>
      </c>
      <c r="AX1058" s="16"/>
      <c r="AY1058" s="16">
        <v>0.18918918918918901</v>
      </c>
      <c r="AZ1058" s="16">
        <v>0.169851380042463</v>
      </c>
      <c r="BA1058" s="16"/>
      <c r="BB1058" s="16">
        <v>0.25</v>
      </c>
      <c r="BC1058" s="16">
        <v>4.7619047619047603E-2</v>
      </c>
      <c r="BD1058" s="16">
        <v>0.22429906542056099</v>
      </c>
      <c r="BE1058" s="16">
        <v>2.9850746268656699E-2</v>
      </c>
      <c r="BF1058" s="16"/>
      <c r="BG1058" s="16">
        <v>0.5</v>
      </c>
      <c r="BH1058" s="16">
        <v>0.33061224489795898</v>
      </c>
      <c r="BI1058" s="16">
        <v>1.35135135135135E-2</v>
      </c>
      <c r="BJ1058" s="16">
        <v>-0.434782608695652</v>
      </c>
      <c r="BK1058" s="16">
        <v>-0.62962962962962998</v>
      </c>
      <c r="BL1058" s="16">
        <v>0</v>
      </c>
    </row>
    <row r="1059" spans="2:64" x14ac:dyDescent="0.35">
      <c r="C1059" s="16"/>
      <c r="D1059" s="16"/>
      <c r="E1059" s="16"/>
      <c r="F1059" s="16"/>
      <c r="G1059" s="16"/>
      <c r="H1059" s="16"/>
      <c r="I1059" s="16"/>
      <c r="J1059" s="16"/>
      <c r="K1059" s="16"/>
      <c r="L1059" s="16"/>
      <c r="M1059" s="16"/>
      <c r="N1059" s="16"/>
      <c r="O1059" s="16"/>
      <c r="P1059" s="16"/>
      <c r="Q1059" s="16"/>
      <c r="R1059" s="16"/>
      <c r="S1059" s="16"/>
      <c r="T1059" s="16"/>
      <c r="U1059" s="16"/>
      <c r="V1059" s="16"/>
      <c r="W1059" s="16"/>
      <c r="X1059" s="16"/>
      <c r="Y1059" s="16"/>
      <c r="Z1059" s="16"/>
      <c r="AA1059" s="16"/>
      <c r="AB1059" s="16"/>
      <c r="AC1059" s="16"/>
      <c r="AD1059" s="16"/>
      <c r="AE1059" s="16"/>
      <c r="AF1059" s="16"/>
      <c r="AG1059" s="16"/>
      <c r="AH1059" s="16"/>
      <c r="AI1059" s="16"/>
      <c r="AJ1059" s="16"/>
      <c r="AK1059" s="16"/>
      <c r="AL1059" s="16"/>
      <c r="AM1059" s="16"/>
      <c r="AN1059" s="16"/>
      <c r="AO1059" s="16"/>
      <c r="AP1059" s="16"/>
      <c r="AQ1059" s="16"/>
      <c r="AR1059" s="16"/>
      <c r="AS1059" s="16"/>
      <c r="AT1059" s="16"/>
      <c r="AU1059" s="16"/>
      <c r="AV1059" s="16"/>
      <c r="AW1059" s="16"/>
      <c r="AX1059" s="16"/>
      <c r="AY1059" s="16"/>
      <c r="AZ1059" s="16"/>
      <c r="BA1059" s="16"/>
      <c r="BB1059" s="16"/>
      <c r="BC1059" s="16"/>
      <c r="BD1059" s="16"/>
      <c r="BE1059" s="16"/>
      <c r="BF1059" s="16"/>
      <c r="BG1059" s="16"/>
      <c r="BH1059" s="16"/>
      <c r="BI1059" s="16"/>
      <c r="BJ1059" s="16"/>
      <c r="BK1059" s="16"/>
      <c r="BL1059" s="16"/>
    </row>
    <row r="1060" spans="2:64" x14ac:dyDescent="0.35">
      <c r="B1060" s="5" t="s">
        <v>561</v>
      </c>
      <c r="C1060" s="16"/>
      <c r="D1060" s="16"/>
      <c r="E1060" s="16"/>
      <c r="F1060" s="16"/>
      <c r="G1060" s="16"/>
      <c r="H1060" s="16"/>
      <c r="I1060" s="16"/>
      <c r="J1060" s="16"/>
      <c r="K1060" s="16"/>
      <c r="L1060" s="16"/>
      <c r="M1060" s="16"/>
      <c r="N1060" s="16"/>
      <c r="O1060" s="16"/>
      <c r="P1060" s="16"/>
      <c r="Q1060" s="16"/>
      <c r="R1060" s="16"/>
      <c r="S1060" s="16"/>
      <c r="T1060" s="16"/>
      <c r="U1060" s="16"/>
      <c r="V1060" s="16"/>
      <c r="W1060" s="16"/>
      <c r="X1060" s="16"/>
      <c r="Y1060" s="16"/>
      <c r="Z1060" s="16"/>
      <c r="AA1060" s="16"/>
      <c r="AB1060" s="16"/>
      <c r="AC1060" s="16"/>
      <c r="AD1060" s="16"/>
      <c r="AE1060" s="16"/>
      <c r="AF1060" s="16"/>
      <c r="AG1060" s="16"/>
      <c r="AH1060" s="16"/>
      <c r="AI1060" s="16"/>
      <c r="AJ1060" s="16"/>
      <c r="AK1060" s="16"/>
      <c r="AL1060" s="16"/>
      <c r="AM1060" s="16"/>
      <c r="AN1060" s="16"/>
      <c r="AO1060" s="16"/>
      <c r="AP1060" s="16"/>
      <c r="AQ1060" s="16"/>
      <c r="AR1060" s="16"/>
      <c r="AS1060" s="16"/>
      <c r="AT1060" s="16"/>
      <c r="AU1060" s="16"/>
      <c r="AV1060" s="16"/>
      <c r="AW1060" s="16"/>
      <c r="AX1060" s="16"/>
      <c r="AY1060" s="16"/>
      <c r="AZ1060" s="16"/>
      <c r="BA1060" s="16"/>
      <c r="BB1060" s="16"/>
      <c r="BC1060" s="16"/>
      <c r="BD1060" s="16"/>
      <c r="BE1060" s="16"/>
      <c r="BF1060" s="16"/>
      <c r="BG1060" s="16"/>
      <c r="BH1060" s="16"/>
      <c r="BI1060" s="16"/>
      <c r="BJ1060" s="16"/>
      <c r="BK1060" s="16"/>
      <c r="BL1060" s="16"/>
    </row>
    <row r="1061" spans="2:64" x14ac:dyDescent="0.35">
      <c r="B1061" s="23" t="s">
        <v>97</v>
      </c>
      <c r="C1061" s="16"/>
      <c r="D1061" s="16"/>
      <c r="E1061" s="16"/>
      <c r="F1061" s="16"/>
      <c r="G1061" s="16"/>
      <c r="H1061" s="16"/>
      <c r="I1061" s="16"/>
      <c r="J1061" s="16"/>
      <c r="K1061" s="16"/>
      <c r="L1061" s="16"/>
      <c r="M1061" s="16"/>
      <c r="N1061" s="16"/>
      <c r="O1061" s="16"/>
      <c r="P1061" s="16"/>
      <c r="Q1061" s="16"/>
      <c r="R1061" s="16"/>
      <c r="S1061" s="16"/>
      <c r="T1061" s="16"/>
      <c r="U1061" s="16"/>
      <c r="V1061" s="16"/>
      <c r="W1061" s="16"/>
      <c r="X1061" s="16"/>
      <c r="Y1061" s="16"/>
      <c r="Z1061" s="16"/>
      <c r="AA1061" s="16"/>
      <c r="AB1061" s="16"/>
      <c r="AC1061" s="16"/>
      <c r="AD1061" s="16"/>
      <c r="AE1061" s="16"/>
      <c r="AF1061" s="16"/>
      <c r="AG1061" s="16"/>
      <c r="AH1061" s="16"/>
      <c r="AI1061" s="16"/>
      <c r="AJ1061" s="16"/>
      <c r="AK1061" s="16"/>
      <c r="AL1061" s="16"/>
      <c r="AM1061" s="16"/>
      <c r="AN1061" s="16"/>
      <c r="AO1061" s="16"/>
      <c r="AP1061" s="16"/>
      <c r="AQ1061" s="16"/>
      <c r="AR1061" s="16"/>
      <c r="AS1061" s="16"/>
      <c r="AT1061" s="16"/>
      <c r="AU1061" s="16"/>
      <c r="AV1061" s="16"/>
      <c r="AW1061" s="16"/>
      <c r="AX1061" s="16"/>
      <c r="AY1061" s="16"/>
      <c r="AZ1061" s="16"/>
      <c r="BA1061" s="16"/>
      <c r="BB1061" s="16"/>
      <c r="BC1061" s="16"/>
      <c r="BD1061" s="16"/>
      <c r="BE1061" s="16"/>
      <c r="BF1061" s="16"/>
      <c r="BG1061" s="16"/>
      <c r="BH1061" s="16"/>
      <c r="BI1061" s="16"/>
      <c r="BJ1061" s="16"/>
      <c r="BK1061" s="16"/>
      <c r="BL1061" s="16"/>
    </row>
    <row r="1062" spans="2:64" x14ac:dyDescent="0.35">
      <c r="B1062" t="s">
        <v>124</v>
      </c>
      <c r="C1062" s="16">
        <v>0.55708661417322802</v>
      </c>
      <c r="D1062" s="16">
        <v>0.65517241379310298</v>
      </c>
      <c r="E1062" s="16">
        <v>0.59375</v>
      </c>
      <c r="F1062" s="16">
        <v>0.60638297872340396</v>
      </c>
      <c r="G1062" s="16">
        <v>0.55828220858895705</v>
      </c>
      <c r="H1062" s="16">
        <v>0.493670886075949</v>
      </c>
      <c r="I1062" s="16"/>
      <c r="J1062" s="16">
        <v>0.56643356643356602</v>
      </c>
      <c r="K1062" s="16">
        <v>0.54298642533936603</v>
      </c>
      <c r="L1062" s="16"/>
      <c r="M1062" s="16">
        <v>0.62171052631578905</v>
      </c>
      <c r="N1062" s="16">
        <v>0.47</v>
      </c>
      <c r="O1062" s="16">
        <v>0.43333333333333302</v>
      </c>
      <c r="P1062" s="16">
        <v>0.5</v>
      </c>
      <c r="Q1062" s="16"/>
      <c r="R1062" s="16">
        <v>0.6</v>
      </c>
      <c r="S1062" s="16">
        <v>0.56790123456790098</v>
      </c>
      <c r="T1062" s="16">
        <v>0.48366013071895397</v>
      </c>
      <c r="U1062" s="16">
        <v>0.54166666666666696</v>
      </c>
      <c r="V1062" s="16"/>
      <c r="W1062" s="16">
        <v>0.62162162162162204</v>
      </c>
      <c r="X1062" s="16">
        <v>0.597938144329897</v>
      </c>
      <c r="Y1062" s="16">
        <v>0.59615384615384603</v>
      </c>
      <c r="Z1062" s="16">
        <v>0.565217391304348</v>
      </c>
      <c r="AA1062" s="16">
        <v>0.51351351351351304</v>
      </c>
      <c r="AB1062" s="16">
        <v>0.42857142857142899</v>
      </c>
      <c r="AC1062" s="16">
        <v>0.44897959183673503</v>
      </c>
      <c r="AD1062" s="16">
        <v>0.55555555555555602</v>
      </c>
      <c r="AE1062" s="16">
        <v>0.65714285714285703</v>
      </c>
      <c r="AF1062" s="16">
        <v>0.46428571428571402</v>
      </c>
      <c r="AG1062" s="16">
        <v>0.55000000000000004</v>
      </c>
      <c r="AH1062" s="16">
        <v>1</v>
      </c>
      <c r="AI1062" s="16"/>
      <c r="AJ1062" s="16">
        <v>0.47761194029850701</v>
      </c>
      <c r="AK1062" s="16">
        <v>0.49333333333333301</v>
      </c>
      <c r="AL1062" s="16">
        <v>0.62068965517241403</v>
      </c>
      <c r="AM1062" s="16">
        <v>0.57446808510638303</v>
      </c>
      <c r="AN1062" s="16">
        <v>0.62962962962962998</v>
      </c>
      <c r="AO1062" s="16"/>
      <c r="AP1062" s="16">
        <v>0.524861878453039</v>
      </c>
      <c r="AQ1062" s="16">
        <v>0.67200000000000004</v>
      </c>
      <c r="AR1062" s="16">
        <v>0.42857142857142899</v>
      </c>
      <c r="AS1062" s="16"/>
      <c r="AT1062" s="16">
        <v>0.59848484848484895</v>
      </c>
      <c r="AU1062" s="16">
        <v>0.53697749196141498</v>
      </c>
      <c r="AV1062" s="16">
        <v>0.64444444444444404</v>
      </c>
      <c r="AW1062" s="16">
        <v>0.4</v>
      </c>
      <c r="AX1062" s="16"/>
      <c r="AY1062" s="16">
        <v>0.48648648648648701</v>
      </c>
      <c r="AZ1062" s="16">
        <v>0.56263269639065805</v>
      </c>
      <c r="BA1062" s="16"/>
      <c r="BB1062" s="16">
        <v>0.72222222222222199</v>
      </c>
      <c r="BC1062" s="16">
        <v>0.66666666666666696</v>
      </c>
      <c r="BD1062" s="16">
        <v>0.53582554517133996</v>
      </c>
      <c r="BE1062" s="16">
        <v>0.43283582089552203</v>
      </c>
      <c r="BF1062" s="16"/>
      <c r="BG1062" s="16">
        <v>0.64516129032258096</v>
      </c>
      <c r="BH1062" s="16">
        <v>0.61632653061224496</v>
      </c>
      <c r="BI1062" s="16">
        <v>0.47297297297297303</v>
      </c>
      <c r="BJ1062" s="16">
        <v>0.565217391304348</v>
      </c>
      <c r="BK1062" s="16">
        <v>0.296296296296296</v>
      </c>
      <c r="BL1062" s="16">
        <v>0.33333333333333298</v>
      </c>
    </row>
    <row r="1063" spans="2:64" x14ac:dyDescent="0.35">
      <c r="B1063" t="s">
        <v>125</v>
      </c>
      <c r="C1063" s="16">
        <v>0.23031496062992099</v>
      </c>
      <c r="D1063" s="16">
        <v>0.20689655172413801</v>
      </c>
      <c r="E1063" s="16">
        <v>0.25</v>
      </c>
      <c r="F1063" s="16">
        <v>0.20212765957446799</v>
      </c>
      <c r="G1063" s="16">
        <v>0.23312883435582801</v>
      </c>
      <c r="H1063" s="16">
        <v>0.240506329113924</v>
      </c>
      <c r="I1063" s="16"/>
      <c r="J1063" s="16">
        <v>0.25174825174825199</v>
      </c>
      <c r="K1063" s="16">
        <v>0.203619909502262</v>
      </c>
      <c r="L1063" s="16"/>
      <c r="M1063" s="16">
        <v>0.22368421052631601</v>
      </c>
      <c r="N1063" s="16">
        <v>0.25</v>
      </c>
      <c r="O1063" s="16">
        <v>0.233333333333333</v>
      </c>
      <c r="P1063" s="16">
        <v>0.22500000000000001</v>
      </c>
      <c r="Q1063" s="16"/>
      <c r="R1063" s="16">
        <v>0.23599999999999999</v>
      </c>
      <c r="S1063" s="16">
        <v>0.22222222222222199</v>
      </c>
      <c r="T1063" s="16">
        <v>0.24183006535947699</v>
      </c>
      <c r="U1063" s="16">
        <v>0.125</v>
      </c>
      <c r="V1063" s="16"/>
      <c r="W1063" s="16">
        <v>0.20270270270270299</v>
      </c>
      <c r="X1063" s="16">
        <v>0.22680412371134001</v>
      </c>
      <c r="Y1063" s="16">
        <v>0.21153846153846201</v>
      </c>
      <c r="Z1063" s="16">
        <v>0.173913043478261</v>
      </c>
      <c r="AA1063" s="16">
        <v>0.35135135135135098</v>
      </c>
      <c r="AB1063" s="16">
        <v>0.26530612244898</v>
      </c>
      <c r="AC1063" s="16">
        <v>0.26530612244898</v>
      </c>
      <c r="AD1063" s="16">
        <v>0.11111111111111099</v>
      </c>
      <c r="AE1063" s="16">
        <v>0.22857142857142901</v>
      </c>
      <c r="AF1063" s="16">
        <v>0.28571428571428598</v>
      </c>
      <c r="AG1063" s="16">
        <v>0.2</v>
      </c>
      <c r="AH1063" s="16">
        <v>0</v>
      </c>
      <c r="AI1063" s="16"/>
      <c r="AJ1063" s="16">
        <v>0.22388059701492499</v>
      </c>
      <c r="AK1063" s="16">
        <v>0.24</v>
      </c>
      <c r="AL1063" s="16">
        <v>0.195402298850575</v>
      </c>
      <c r="AM1063" s="16">
        <v>0.26595744680851102</v>
      </c>
      <c r="AN1063" s="16">
        <v>0.22222222222222199</v>
      </c>
      <c r="AO1063" s="16"/>
      <c r="AP1063" s="16">
        <v>0.232044198895028</v>
      </c>
      <c r="AQ1063" s="16">
        <v>0.20799999999999999</v>
      </c>
      <c r="AR1063" s="16">
        <v>0.33333333333333298</v>
      </c>
      <c r="AS1063" s="16"/>
      <c r="AT1063" s="16">
        <v>0.22727272727272699</v>
      </c>
      <c r="AU1063" s="16">
        <v>0.23151125401929301</v>
      </c>
      <c r="AV1063" s="16">
        <v>0.24444444444444399</v>
      </c>
      <c r="AW1063" s="16">
        <v>0.2</v>
      </c>
      <c r="AX1063" s="16"/>
      <c r="AY1063" s="16">
        <v>0.24324324324324301</v>
      </c>
      <c r="AZ1063" s="16">
        <v>0.22929936305732501</v>
      </c>
      <c r="BA1063" s="16"/>
      <c r="BB1063" s="16">
        <v>0.16666666666666699</v>
      </c>
      <c r="BC1063" s="16">
        <v>0.273809523809524</v>
      </c>
      <c r="BD1063" s="16">
        <v>0.22118380062305301</v>
      </c>
      <c r="BE1063" s="16">
        <v>0.25373134328358199</v>
      </c>
      <c r="BF1063" s="16"/>
      <c r="BG1063" s="16">
        <v>0.16129032258064499</v>
      </c>
      <c r="BH1063" s="16">
        <v>0.22448979591836701</v>
      </c>
      <c r="BI1063" s="16">
        <v>0.23648648648648599</v>
      </c>
      <c r="BJ1063" s="16">
        <v>0.217391304347826</v>
      </c>
      <c r="BK1063" s="16">
        <v>0.407407407407407</v>
      </c>
      <c r="BL1063" s="16">
        <v>0.33333333333333298</v>
      </c>
    </row>
    <row r="1064" spans="2:64" x14ac:dyDescent="0.35">
      <c r="B1064" t="s">
        <v>159</v>
      </c>
      <c r="C1064" s="16">
        <v>0.21259842519684999</v>
      </c>
      <c r="D1064" s="16">
        <v>0.13793103448275901</v>
      </c>
      <c r="E1064" s="16">
        <v>0.15625</v>
      </c>
      <c r="F1064" s="16">
        <v>0.19148936170212799</v>
      </c>
      <c r="G1064" s="16">
        <v>0.20858895705521499</v>
      </c>
      <c r="H1064" s="16">
        <v>0.265822784810127</v>
      </c>
      <c r="I1064" s="16"/>
      <c r="J1064" s="16">
        <v>0.18181818181818199</v>
      </c>
      <c r="K1064" s="16">
        <v>0.25339366515837097</v>
      </c>
      <c r="L1064" s="16"/>
      <c r="M1064" s="16">
        <v>0.154605263157895</v>
      </c>
      <c r="N1064" s="16">
        <v>0.28000000000000003</v>
      </c>
      <c r="O1064" s="16">
        <v>0.33333333333333298</v>
      </c>
      <c r="P1064" s="16">
        <v>0.27500000000000002</v>
      </c>
      <c r="Q1064" s="16"/>
      <c r="R1064" s="16">
        <v>0.16400000000000001</v>
      </c>
      <c r="S1064" s="16">
        <v>0.209876543209877</v>
      </c>
      <c r="T1064" s="16">
        <v>0.27450980392156898</v>
      </c>
      <c r="U1064" s="16">
        <v>0.33333333333333298</v>
      </c>
      <c r="V1064" s="16"/>
      <c r="W1064" s="16">
        <v>0.17567567567567599</v>
      </c>
      <c r="X1064" s="16">
        <v>0.17525773195876301</v>
      </c>
      <c r="Y1064" s="16">
        <v>0.19230769230769201</v>
      </c>
      <c r="Z1064" s="16">
        <v>0.26086956521739102</v>
      </c>
      <c r="AA1064" s="16">
        <v>0.135135135135135</v>
      </c>
      <c r="AB1064" s="16">
        <v>0.30612244897959201</v>
      </c>
      <c r="AC1064" s="16">
        <v>0.28571428571428598</v>
      </c>
      <c r="AD1064" s="16">
        <v>0.33333333333333298</v>
      </c>
      <c r="AE1064" s="16">
        <v>0.114285714285714</v>
      </c>
      <c r="AF1064" s="16">
        <v>0.25</v>
      </c>
      <c r="AG1064" s="16">
        <v>0.25</v>
      </c>
      <c r="AH1064" s="16">
        <v>0</v>
      </c>
      <c r="AI1064" s="16"/>
      <c r="AJ1064" s="16">
        <v>0.29850746268656703</v>
      </c>
      <c r="AK1064" s="16">
        <v>0.266666666666667</v>
      </c>
      <c r="AL1064" s="16">
        <v>0.18390804597701099</v>
      </c>
      <c r="AM1064" s="16">
        <v>0.159574468085106</v>
      </c>
      <c r="AN1064" s="16">
        <v>0.148148148148148</v>
      </c>
      <c r="AO1064" s="16"/>
      <c r="AP1064" s="16">
        <v>0.243093922651934</v>
      </c>
      <c r="AQ1064" s="16">
        <v>0.12</v>
      </c>
      <c r="AR1064" s="16">
        <v>0.238095238095238</v>
      </c>
      <c r="AS1064" s="16"/>
      <c r="AT1064" s="16">
        <v>0.174242424242424</v>
      </c>
      <c r="AU1064" s="16">
        <v>0.23151125401929301</v>
      </c>
      <c r="AV1064" s="16">
        <v>0.11111111111111099</v>
      </c>
      <c r="AW1064" s="16">
        <v>0.4</v>
      </c>
      <c r="AX1064" s="16"/>
      <c r="AY1064" s="16">
        <v>0.27027027027027001</v>
      </c>
      <c r="AZ1064" s="16">
        <v>0.20806794055201699</v>
      </c>
      <c r="BA1064" s="16"/>
      <c r="BB1064" s="16">
        <v>0.11111111111111099</v>
      </c>
      <c r="BC1064" s="16">
        <v>5.95238095238095E-2</v>
      </c>
      <c r="BD1064" s="16">
        <v>0.242990654205607</v>
      </c>
      <c r="BE1064" s="16">
        <v>0.31343283582089598</v>
      </c>
      <c r="BF1064" s="16"/>
      <c r="BG1064" s="16">
        <v>0.19354838709677399</v>
      </c>
      <c r="BH1064" s="16">
        <v>0.159183673469388</v>
      </c>
      <c r="BI1064" s="16">
        <v>0.29054054054054101</v>
      </c>
      <c r="BJ1064" s="16">
        <v>0.217391304347826</v>
      </c>
      <c r="BK1064" s="16">
        <v>0.296296296296296</v>
      </c>
      <c r="BL1064" s="16">
        <v>0.33333333333333298</v>
      </c>
    </row>
    <row r="1065" spans="2:64" x14ac:dyDescent="0.35">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row>
    <row r="1066" spans="2:64" x14ac:dyDescent="0.35">
      <c r="B1066" s="5" t="s">
        <v>562</v>
      </c>
      <c r="C1066" s="16"/>
      <c r="D1066" s="16"/>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c r="AF1066" s="16"/>
      <c r="AG1066" s="16"/>
      <c r="AH1066" s="16"/>
      <c r="AI1066" s="16"/>
      <c r="AJ1066" s="16"/>
      <c r="AK1066" s="16"/>
      <c r="AL1066" s="16"/>
      <c r="AM1066" s="16"/>
      <c r="AN1066" s="16"/>
      <c r="AO1066" s="16"/>
      <c r="AP1066" s="16"/>
      <c r="AQ1066" s="16"/>
      <c r="AR1066" s="16"/>
      <c r="AS1066" s="16"/>
      <c r="AT1066" s="16"/>
      <c r="AU1066" s="16"/>
      <c r="AV1066" s="16"/>
      <c r="AW1066" s="16"/>
      <c r="AX1066" s="16"/>
      <c r="AY1066" s="16"/>
      <c r="AZ1066" s="16"/>
      <c r="BA1066" s="16"/>
      <c r="BB1066" s="16"/>
      <c r="BC1066" s="16"/>
      <c r="BD1066" s="16"/>
      <c r="BE1066" s="16"/>
      <c r="BF1066" s="16"/>
      <c r="BG1066" s="16"/>
      <c r="BH1066" s="16"/>
      <c r="BI1066" s="16"/>
      <c r="BJ1066" s="16"/>
      <c r="BK1066" s="16"/>
      <c r="BL1066" s="16"/>
    </row>
    <row r="1067" spans="2:64" x14ac:dyDescent="0.35">
      <c r="B1067" s="23" t="s">
        <v>563</v>
      </c>
      <c r="C1067" s="16"/>
      <c r="D1067" s="16"/>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c r="BF1067" s="16"/>
      <c r="BG1067" s="16"/>
      <c r="BH1067" s="16"/>
      <c r="BI1067" s="16"/>
      <c r="BJ1067" s="16"/>
      <c r="BK1067" s="16"/>
      <c r="BL1067" s="16"/>
    </row>
    <row r="1068" spans="2:64" x14ac:dyDescent="0.35">
      <c r="B1068" t="s">
        <v>124</v>
      </c>
      <c r="C1068" s="16">
        <v>0.11111111111111099</v>
      </c>
      <c r="D1068" s="16">
        <v>0.16666666666666699</v>
      </c>
      <c r="E1068" s="16">
        <v>0.125</v>
      </c>
      <c r="F1068" s="16">
        <v>5.2631578947368397E-2</v>
      </c>
      <c r="G1068" s="16">
        <v>5.2631578947368397E-2</v>
      </c>
      <c r="H1068" s="16">
        <v>0.18421052631578899</v>
      </c>
      <c r="I1068" s="16"/>
      <c r="J1068" s="16">
        <v>0.13888888888888901</v>
      </c>
      <c r="K1068" s="16">
        <v>6.6666666666666693E-2</v>
      </c>
      <c r="L1068" s="16"/>
      <c r="M1068" s="16">
        <v>0.11764705882352899</v>
      </c>
      <c r="N1068" s="16">
        <v>0.08</v>
      </c>
      <c r="O1068" s="16">
        <v>7.1428571428571397E-2</v>
      </c>
      <c r="P1068" s="16">
        <v>0.22222222222222199</v>
      </c>
      <c r="Q1068" s="16"/>
      <c r="R1068" s="16">
        <v>6.7796610169491497E-2</v>
      </c>
      <c r="S1068" s="16">
        <v>0.11111111111111099</v>
      </c>
      <c r="T1068" s="16">
        <v>0.18918918918918901</v>
      </c>
      <c r="U1068" s="16">
        <v>0</v>
      </c>
      <c r="V1068" s="16"/>
      <c r="W1068" s="16">
        <v>0.133333333333333</v>
      </c>
      <c r="X1068" s="16">
        <v>0.18181818181818199</v>
      </c>
      <c r="Y1068" s="16">
        <v>0</v>
      </c>
      <c r="Z1068" s="16">
        <v>0</v>
      </c>
      <c r="AA1068" s="16">
        <v>0.15384615384615399</v>
      </c>
      <c r="AB1068" s="16">
        <v>7.69230769230769E-2</v>
      </c>
      <c r="AC1068" s="16">
        <v>7.69230769230769E-2</v>
      </c>
      <c r="AD1068" s="16">
        <v>0</v>
      </c>
      <c r="AE1068" s="16">
        <v>0</v>
      </c>
      <c r="AF1068" s="16">
        <v>0.125</v>
      </c>
      <c r="AG1068" s="16">
        <v>0.5</v>
      </c>
      <c r="AH1068" s="16" t="s">
        <v>80</v>
      </c>
      <c r="AI1068" s="16"/>
      <c r="AJ1068" s="16">
        <v>6.6666666666666693E-2</v>
      </c>
      <c r="AK1068" s="16">
        <v>5.5555555555555601E-2</v>
      </c>
      <c r="AL1068" s="16">
        <v>0.14705882352941199</v>
      </c>
      <c r="AM1068" s="16">
        <v>0.08</v>
      </c>
      <c r="AN1068" s="16">
        <v>0</v>
      </c>
      <c r="AO1068" s="16"/>
      <c r="AP1068" s="16">
        <v>9.5238095238095205E-2</v>
      </c>
      <c r="AQ1068" s="16">
        <v>0.15384615384615399</v>
      </c>
      <c r="AR1068" s="16">
        <v>0.14285714285714299</v>
      </c>
      <c r="AS1068" s="16"/>
      <c r="AT1068" s="16">
        <v>6.6666666666666693E-2</v>
      </c>
      <c r="AU1068" s="16">
        <v>0.13888888888888901</v>
      </c>
      <c r="AV1068" s="16">
        <v>9.0909090909090898E-2</v>
      </c>
      <c r="AW1068" s="16">
        <v>0</v>
      </c>
      <c r="AX1068" s="16"/>
      <c r="AY1068" s="16">
        <v>0.11111111111111099</v>
      </c>
      <c r="AZ1068" s="16">
        <v>0.11111111111111099</v>
      </c>
      <c r="BA1068" s="16"/>
      <c r="BB1068" s="16">
        <v>0</v>
      </c>
      <c r="BC1068" s="16">
        <v>0.173913043478261</v>
      </c>
      <c r="BD1068" s="16">
        <v>8.4507042253521097E-2</v>
      </c>
      <c r="BE1068" s="16">
        <v>0.17647058823529399</v>
      </c>
      <c r="BF1068" s="16"/>
      <c r="BG1068" s="16">
        <v>0</v>
      </c>
      <c r="BH1068" s="16">
        <v>9.0909090909090898E-2</v>
      </c>
      <c r="BI1068" s="16">
        <v>0.114285714285714</v>
      </c>
      <c r="BJ1068" s="16">
        <v>0.6</v>
      </c>
      <c r="BK1068" s="16">
        <v>9.0909090909090898E-2</v>
      </c>
      <c r="BL1068" s="16">
        <v>0</v>
      </c>
    </row>
    <row r="1069" spans="2:64" x14ac:dyDescent="0.35">
      <c r="B1069" t="s">
        <v>125</v>
      </c>
      <c r="C1069" s="16">
        <v>0.88034188034187999</v>
      </c>
      <c r="D1069" s="16">
        <v>0.83333333333333304</v>
      </c>
      <c r="E1069" s="16">
        <v>0.875</v>
      </c>
      <c r="F1069" s="16">
        <v>0.94736842105263197</v>
      </c>
      <c r="G1069" s="16">
        <v>0.92105263157894701</v>
      </c>
      <c r="H1069" s="16">
        <v>0.81578947368421095</v>
      </c>
      <c r="I1069" s="16"/>
      <c r="J1069" s="16">
        <v>0.84722222222222199</v>
      </c>
      <c r="K1069" s="16">
        <v>0.93333333333333302</v>
      </c>
      <c r="L1069" s="16"/>
      <c r="M1069" s="16">
        <v>0.86764705882352899</v>
      </c>
      <c r="N1069" s="16">
        <v>0.92</v>
      </c>
      <c r="O1069" s="16">
        <v>0.92857142857142905</v>
      </c>
      <c r="P1069" s="16">
        <v>0.77777777777777801</v>
      </c>
      <c r="Q1069" s="16"/>
      <c r="R1069" s="16">
        <v>0.91525423728813604</v>
      </c>
      <c r="S1069" s="16">
        <v>0.88888888888888895</v>
      </c>
      <c r="T1069" s="16">
        <v>0.81081081081081097</v>
      </c>
      <c r="U1069" s="16">
        <v>1</v>
      </c>
      <c r="V1069" s="16"/>
      <c r="W1069" s="16">
        <v>0.86666666666666703</v>
      </c>
      <c r="X1069" s="16">
        <v>0.81818181818181801</v>
      </c>
      <c r="Y1069" s="16">
        <v>1</v>
      </c>
      <c r="Z1069" s="16">
        <v>1</v>
      </c>
      <c r="AA1069" s="16">
        <v>0.84615384615384603</v>
      </c>
      <c r="AB1069" s="16">
        <v>0.92307692307692302</v>
      </c>
      <c r="AC1069" s="16">
        <v>0.92307692307692302</v>
      </c>
      <c r="AD1069" s="16">
        <v>1</v>
      </c>
      <c r="AE1069" s="16">
        <v>1</v>
      </c>
      <c r="AF1069" s="16">
        <v>0.75</v>
      </c>
      <c r="AG1069" s="16">
        <v>0.5</v>
      </c>
      <c r="AH1069" s="16" t="s">
        <v>80</v>
      </c>
      <c r="AI1069" s="16"/>
      <c r="AJ1069" s="16">
        <v>0.93333333333333302</v>
      </c>
      <c r="AK1069" s="16">
        <v>0.94444444444444398</v>
      </c>
      <c r="AL1069" s="16">
        <v>0.82352941176470595</v>
      </c>
      <c r="AM1069" s="16">
        <v>0.92</v>
      </c>
      <c r="AN1069" s="16">
        <v>1</v>
      </c>
      <c r="AO1069" s="16"/>
      <c r="AP1069" s="16">
        <v>0.89285714285714302</v>
      </c>
      <c r="AQ1069" s="16">
        <v>0.84615384615384603</v>
      </c>
      <c r="AR1069" s="16">
        <v>0.85714285714285698</v>
      </c>
      <c r="AS1069" s="16"/>
      <c r="AT1069" s="16">
        <v>0.93333333333333302</v>
      </c>
      <c r="AU1069" s="16">
        <v>0.84722222222222199</v>
      </c>
      <c r="AV1069" s="16">
        <v>0.90909090909090895</v>
      </c>
      <c r="AW1069" s="16">
        <v>1</v>
      </c>
      <c r="AX1069" s="16"/>
      <c r="AY1069" s="16">
        <v>0.88888888888888895</v>
      </c>
      <c r="AZ1069" s="16">
        <v>0.87962962962962998</v>
      </c>
      <c r="BA1069" s="16"/>
      <c r="BB1069" s="16">
        <v>1</v>
      </c>
      <c r="BC1069" s="16">
        <v>0.82608695652173902</v>
      </c>
      <c r="BD1069" s="16">
        <v>0.90140845070422504</v>
      </c>
      <c r="BE1069" s="16">
        <v>0.82352941176470595</v>
      </c>
      <c r="BF1069" s="16"/>
      <c r="BG1069" s="16">
        <v>1</v>
      </c>
      <c r="BH1069" s="16">
        <v>0.90909090909090895</v>
      </c>
      <c r="BI1069" s="16">
        <v>0.85714285714285698</v>
      </c>
      <c r="BJ1069" s="16">
        <v>0.4</v>
      </c>
      <c r="BK1069" s="16">
        <v>0.90909090909090895</v>
      </c>
      <c r="BL1069" s="16">
        <v>1</v>
      </c>
    </row>
    <row r="1070" spans="2:64" x14ac:dyDescent="0.35">
      <c r="B1070" t="s">
        <v>159</v>
      </c>
      <c r="C1070" s="16">
        <v>8.5470085470085496E-3</v>
      </c>
      <c r="D1070" s="16">
        <v>0</v>
      </c>
      <c r="E1070" s="16">
        <v>0</v>
      </c>
      <c r="F1070" s="16">
        <v>0</v>
      </c>
      <c r="G1070" s="16">
        <v>2.6315789473684199E-2</v>
      </c>
      <c r="H1070" s="16">
        <v>0</v>
      </c>
      <c r="I1070" s="16"/>
      <c r="J1070" s="16">
        <v>1.38888888888889E-2</v>
      </c>
      <c r="K1070" s="16">
        <v>0</v>
      </c>
      <c r="L1070" s="16"/>
      <c r="M1070" s="16">
        <v>1.4705882352941201E-2</v>
      </c>
      <c r="N1070" s="16">
        <v>0</v>
      </c>
      <c r="O1070" s="16">
        <v>0</v>
      </c>
      <c r="P1070" s="16">
        <v>0</v>
      </c>
      <c r="Q1070" s="16"/>
      <c r="R1070" s="16">
        <v>1.6949152542372899E-2</v>
      </c>
      <c r="S1070" s="16">
        <v>0</v>
      </c>
      <c r="T1070" s="16">
        <v>0</v>
      </c>
      <c r="U1070" s="16">
        <v>0</v>
      </c>
      <c r="V1070" s="16"/>
      <c r="W1070" s="16">
        <v>0</v>
      </c>
      <c r="X1070" s="16">
        <v>0</v>
      </c>
      <c r="Y1070" s="16">
        <v>0</v>
      </c>
      <c r="Z1070" s="16">
        <v>0</v>
      </c>
      <c r="AA1070" s="16">
        <v>0</v>
      </c>
      <c r="AB1070" s="16">
        <v>0</v>
      </c>
      <c r="AC1070" s="16">
        <v>0</v>
      </c>
      <c r="AD1070" s="16">
        <v>0</v>
      </c>
      <c r="AE1070" s="16">
        <v>0</v>
      </c>
      <c r="AF1070" s="16">
        <v>0.125</v>
      </c>
      <c r="AG1070" s="16">
        <v>0</v>
      </c>
      <c r="AH1070" s="16" t="s">
        <v>80</v>
      </c>
      <c r="AI1070" s="16"/>
      <c r="AJ1070" s="16">
        <v>0</v>
      </c>
      <c r="AK1070" s="16">
        <v>0</v>
      </c>
      <c r="AL1070" s="16">
        <v>2.9411764705882401E-2</v>
      </c>
      <c r="AM1070" s="16">
        <v>0</v>
      </c>
      <c r="AN1070" s="16">
        <v>0</v>
      </c>
      <c r="AO1070" s="16"/>
      <c r="AP1070" s="16">
        <v>1.1904761904761901E-2</v>
      </c>
      <c r="AQ1070" s="16">
        <v>0</v>
      </c>
      <c r="AR1070" s="16">
        <v>0</v>
      </c>
      <c r="AS1070" s="16"/>
      <c r="AT1070" s="16">
        <v>0</v>
      </c>
      <c r="AU1070" s="16">
        <v>1.38888888888889E-2</v>
      </c>
      <c r="AV1070" s="16">
        <v>0</v>
      </c>
      <c r="AW1070" s="16">
        <v>0</v>
      </c>
      <c r="AX1070" s="16"/>
      <c r="AY1070" s="16">
        <v>0</v>
      </c>
      <c r="AZ1070" s="16">
        <v>9.2592592592592605E-3</v>
      </c>
      <c r="BA1070" s="16"/>
      <c r="BB1070" s="16">
        <v>0</v>
      </c>
      <c r="BC1070" s="16">
        <v>0</v>
      </c>
      <c r="BD1070" s="16">
        <v>1.4084507042253501E-2</v>
      </c>
      <c r="BE1070" s="16">
        <v>0</v>
      </c>
      <c r="BF1070" s="16"/>
      <c r="BG1070" s="16">
        <v>0</v>
      </c>
      <c r="BH1070" s="16">
        <v>0</v>
      </c>
      <c r="BI1070" s="16">
        <v>2.8571428571428598E-2</v>
      </c>
      <c r="BJ1070" s="16">
        <v>0</v>
      </c>
      <c r="BK1070" s="16">
        <v>0</v>
      </c>
      <c r="BL1070" s="16">
        <v>0</v>
      </c>
    </row>
    <row r="1071" spans="2:64" x14ac:dyDescent="0.35">
      <c r="C1071" s="16"/>
      <c r="D1071" s="16"/>
      <c r="E1071" s="16"/>
      <c r="F1071" s="16"/>
      <c r="G1071" s="16"/>
      <c r="H1071" s="16"/>
      <c r="I1071" s="16"/>
      <c r="J1071" s="16"/>
      <c r="K1071" s="16"/>
      <c r="L1071" s="16"/>
      <c r="M1071" s="16"/>
      <c r="N1071" s="16"/>
      <c r="O1071" s="16"/>
      <c r="P1071" s="16"/>
      <c r="Q1071" s="16"/>
      <c r="R1071" s="16"/>
      <c r="S1071" s="16"/>
      <c r="T1071" s="16"/>
      <c r="U1071" s="16"/>
      <c r="V1071" s="16"/>
      <c r="W1071" s="16"/>
      <c r="X1071" s="16"/>
      <c r="Y1071" s="16"/>
      <c r="Z1071" s="16"/>
      <c r="AA1071" s="16"/>
      <c r="AB1071" s="16"/>
      <c r="AC1071" s="16"/>
      <c r="AD1071" s="16"/>
      <c r="AE1071" s="16"/>
      <c r="AF1071" s="16"/>
      <c r="AG1071" s="16"/>
      <c r="AH1071" s="16"/>
      <c r="AI1071" s="16"/>
      <c r="AJ1071" s="16"/>
      <c r="AK1071" s="16"/>
      <c r="AL1071" s="16"/>
      <c r="AM1071" s="16"/>
      <c r="AN1071" s="16"/>
      <c r="AO1071" s="16"/>
      <c r="AP1071" s="16"/>
      <c r="AQ1071" s="16"/>
      <c r="AR1071" s="16"/>
      <c r="AS1071" s="16"/>
      <c r="AT1071" s="16"/>
      <c r="AU1071" s="16"/>
      <c r="AV1071" s="16"/>
      <c r="AW1071" s="16"/>
      <c r="AX1071" s="16"/>
      <c r="AY1071" s="16"/>
      <c r="AZ1071" s="16"/>
      <c r="BA1071" s="16"/>
      <c r="BB1071" s="16"/>
      <c r="BC1071" s="16"/>
      <c r="BD1071" s="16"/>
      <c r="BE1071" s="16"/>
      <c r="BF1071" s="16"/>
      <c r="BG1071" s="16"/>
      <c r="BH1071" s="16"/>
      <c r="BI1071" s="16"/>
      <c r="BJ1071" s="16"/>
      <c r="BK1071" s="16"/>
      <c r="BL1071" s="16"/>
    </row>
    <row r="1072" spans="2:64" x14ac:dyDescent="0.35">
      <c r="B1072" s="5" t="s">
        <v>567</v>
      </c>
      <c r="C1072" s="16"/>
      <c r="D1072" s="16"/>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c r="AX1072" s="16"/>
      <c r="AY1072" s="16"/>
      <c r="AZ1072" s="16"/>
      <c r="BA1072" s="16"/>
      <c r="BB1072" s="16"/>
      <c r="BC1072" s="16"/>
      <c r="BD1072" s="16"/>
      <c r="BE1072" s="16"/>
      <c r="BF1072" s="16"/>
      <c r="BG1072" s="16"/>
      <c r="BH1072" s="16"/>
      <c r="BI1072" s="16"/>
      <c r="BJ1072" s="16"/>
      <c r="BK1072" s="16"/>
      <c r="BL1072" s="16"/>
    </row>
    <row r="1073" spans="2:64" x14ac:dyDescent="0.35">
      <c r="B1073" s="23" t="s">
        <v>568</v>
      </c>
      <c r="C1073" s="16"/>
      <c r="D1073" s="16"/>
      <c r="E1073" s="16"/>
      <c r="F1073" s="16"/>
      <c r="G1073" s="16"/>
      <c r="H1073" s="16"/>
      <c r="I1073" s="16"/>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c r="AX1073" s="16"/>
      <c r="AY1073" s="16"/>
      <c r="AZ1073" s="16"/>
      <c r="BA1073" s="16"/>
      <c r="BB1073" s="16"/>
      <c r="BC1073" s="16"/>
      <c r="BD1073" s="16"/>
      <c r="BE1073" s="16"/>
      <c r="BF1073" s="16"/>
      <c r="BG1073" s="16"/>
      <c r="BH1073" s="16"/>
      <c r="BI1073" s="16"/>
      <c r="BJ1073" s="16"/>
      <c r="BK1073" s="16"/>
      <c r="BL1073" s="16"/>
    </row>
    <row r="1074" spans="2:64" x14ac:dyDescent="0.35">
      <c r="B1074" t="s">
        <v>564</v>
      </c>
      <c r="C1074" s="16">
        <v>7.69230769230769E-2</v>
      </c>
      <c r="D1074" s="16">
        <v>0</v>
      </c>
      <c r="E1074" s="16">
        <v>0</v>
      </c>
      <c r="F1074" s="16">
        <v>0</v>
      </c>
      <c r="G1074" s="16">
        <v>0</v>
      </c>
      <c r="H1074" s="16">
        <v>0.14285714285714299</v>
      </c>
      <c r="I1074" s="16"/>
      <c r="J1074" s="16">
        <v>0.1</v>
      </c>
      <c r="K1074" s="16">
        <v>0</v>
      </c>
      <c r="L1074" s="16"/>
      <c r="M1074" s="16">
        <v>0</v>
      </c>
      <c r="N1074" s="16">
        <v>0.5</v>
      </c>
      <c r="O1074" s="16">
        <v>0</v>
      </c>
      <c r="P1074" s="16">
        <v>0</v>
      </c>
      <c r="Q1074" s="16"/>
      <c r="R1074" s="16">
        <v>0.25</v>
      </c>
      <c r="S1074" s="16">
        <v>0</v>
      </c>
      <c r="T1074" s="16">
        <v>0</v>
      </c>
      <c r="U1074" s="16" t="s">
        <v>80</v>
      </c>
      <c r="V1074" s="16"/>
      <c r="W1074" s="16">
        <v>0</v>
      </c>
      <c r="X1074" s="16">
        <v>0</v>
      </c>
      <c r="Y1074" s="16" t="s">
        <v>80</v>
      </c>
      <c r="Z1074" s="16" t="s">
        <v>80</v>
      </c>
      <c r="AA1074" s="16">
        <v>0.5</v>
      </c>
      <c r="AB1074" s="16">
        <v>0</v>
      </c>
      <c r="AC1074" s="16">
        <v>0</v>
      </c>
      <c r="AD1074" s="16" t="s">
        <v>80</v>
      </c>
      <c r="AE1074" s="16" t="s">
        <v>80</v>
      </c>
      <c r="AF1074" s="16">
        <v>0</v>
      </c>
      <c r="AG1074" s="16">
        <v>0</v>
      </c>
      <c r="AH1074" s="16" t="s">
        <v>80</v>
      </c>
      <c r="AI1074" s="16"/>
      <c r="AJ1074" s="16">
        <v>0</v>
      </c>
      <c r="AK1074" s="16">
        <v>0</v>
      </c>
      <c r="AL1074" s="16">
        <v>0</v>
      </c>
      <c r="AM1074" s="16">
        <v>0</v>
      </c>
      <c r="AN1074" s="16" t="s">
        <v>80</v>
      </c>
      <c r="AO1074" s="16"/>
      <c r="AP1074" s="16">
        <v>0.125</v>
      </c>
      <c r="AQ1074" s="16">
        <v>0</v>
      </c>
      <c r="AR1074" s="16">
        <v>0</v>
      </c>
      <c r="AS1074" s="16"/>
      <c r="AT1074" s="16">
        <v>0</v>
      </c>
      <c r="AU1074" s="16">
        <v>0.1</v>
      </c>
      <c r="AV1074" s="16">
        <v>0</v>
      </c>
      <c r="AW1074" s="16" t="s">
        <v>80</v>
      </c>
      <c r="AX1074" s="16"/>
      <c r="AY1074" s="16">
        <v>0</v>
      </c>
      <c r="AZ1074" s="16">
        <v>8.3333333333333301E-2</v>
      </c>
      <c r="BA1074" s="16"/>
      <c r="BB1074" s="16" t="s">
        <v>80</v>
      </c>
      <c r="BC1074" s="16">
        <v>0</v>
      </c>
      <c r="BD1074" s="16">
        <v>0.16666666666666699</v>
      </c>
      <c r="BE1074" s="16">
        <v>0</v>
      </c>
      <c r="BF1074" s="16"/>
      <c r="BG1074" s="16" t="s">
        <v>80</v>
      </c>
      <c r="BH1074" s="16">
        <v>0</v>
      </c>
      <c r="BI1074" s="16">
        <v>0.25</v>
      </c>
      <c r="BJ1074" s="16">
        <v>0</v>
      </c>
      <c r="BK1074" s="16">
        <v>0</v>
      </c>
      <c r="BL1074" s="16" t="s">
        <v>80</v>
      </c>
    </row>
    <row r="1075" spans="2:64" x14ac:dyDescent="0.35">
      <c r="B1075" t="s">
        <v>565</v>
      </c>
      <c r="C1075" s="16">
        <v>0.15384615384615399</v>
      </c>
      <c r="D1075" s="16">
        <v>1</v>
      </c>
      <c r="E1075" s="16">
        <v>0.5</v>
      </c>
      <c r="F1075" s="16">
        <v>0</v>
      </c>
      <c r="G1075" s="16">
        <v>0</v>
      </c>
      <c r="H1075" s="16">
        <v>0</v>
      </c>
      <c r="I1075" s="16"/>
      <c r="J1075" s="16">
        <v>0.2</v>
      </c>
      <c r="K1075" s="16">
        <v>0</v>
      </c>
      <c r="L1075" s="16"/>
      <c r="M1075" s="16">
        <v>0.25</v>
      </c>
      <c r="N1075" s="16">
        <v>0</v>
      </c>
      <c r="O1075" s="16">
        <v>0</v>
      </c>
      <c r="P1075" s="16">
        <v>0</v>
      </c>
      <c r="Q1075" s="16"/>
      <c r="R1075" s="16">
        <v>0.5</v>
      </c>
      <c r="S1075" s="16">
        <v>0</v>
      </c>
      <c r="T1075" s="16">
        <v>0</v>
      </c>
      <c r="U1075" s="16" t="s">
        <v>80</v>
      </c>
      <c r="V1075" s="16"/>
      <c r="W1075" s="16">
        <v>0.5</v>
      </c>
      <c r="X1075" s="16">
        <v>0</v>
      </c>
      <c r="Y1075" s="16" t="s">
        <v>80</v>
      </c>
      <c r="Z1075" s="16" t="s">
        <v>80</v>
      </c>
      <c r="AA1075" s="16">
        <v>0</v>
      </c>
      <c r="AB1075" s="16">
        <v>1</v>
      </c>
      <c r="AC1075" s="16">
        <v>0</v>
      </c>
      <c r="AD1075" s="16" t="s">
        <v>80</v>
      </c>
      <c r="AE1075" s="16" t="s">
        <v>80</v>
      </c>
      <c r="AF1075" s="16">
        <v>0</v>
      </c>
      <c r="AG1075" s="16">
        <v>0</v>
      </c>
      <c r="AH1075" s="16" t="s">
        <v>80</v>
      </c>
      <c r="AI1075" s="16"/>
      <c r="AJ1075" s="16">
        <v>0</v>
      </c>
      <c r="AK1075" s="16">
        <v>0</v>
      </c>
      <c r="AL1075" s="16">
        <v>0.4</v>
      </c>
      <c r="AM1075" s="16">
        <v>0</v>
      </c>
      <c r="AN1075" s="16" t="s">
        <v>80</v>
      </c>
      <c r="AO1075" s="16"/>
      <c r="AP1075" s="16">
        <v>0.125</v>
      </c>
      <c r="AQ1075" s="16">
        <v>0.25</v>
      </c>
      <c r="AR1075" s="16">
        <v>0</v>
      </c>
      <c r="AS1075" s="16"/>
      <c r="AT1075" s="16">
        <v>0.5</v>
      </c>
      <c r="AU1075" s="16">
        <v>0</v>
      </c>
      <c r="AV1075" s="16">
        <v>1</v>
      </c>
      <c r="AW1075" s="16" t="s">
        <v>80</v>
      </c>
      <c r="AX1075" s="16"/>
      <c r="AY1075" s="16">
        <v>0</v>
      </c>
      <c r="AZ1075" s="16">
        <v>0.16666666666666699</v>
      </c>
      <c r="BA1075" s="16"/>
      <c r="BB1075" s="16" t="s">
        <v>80</v>
      </c>
      <c r="BC1075" s="16">
        <v>0.25</v>
      </c>
      <c r="BD1075" s="16">
        <v>0.16666666666666699</v>
      </c>
      <c r="BE1075" s="16">
        <v>0</v>
      </c>
      <c r="BF1075" s="16"/>
      <c r="BG1075" s="16" t="s">
        <v>80</v>
      </c>
      <c r="BH1075" s="16">
        <v>0.4</v>
      </c>
      <c r="BI1075" s="16">
        <v>0</v>
      </c>
      <c r="BJ1075" s="16">
        <v>0</v>
      </c>
      <c r="BK1075" s="16">
        <v>0</v>
      </c>
      <c r="BL1075" s="16" t="s">
        <v>80</v>
      </c>
    </row>
    <row r="1076" spans="2:64" x14ac:dyDescent="0.35">
      <c r="B1076" t="s">
        <v>566</v>
      </c>
      <c r="C1076" s="16">
        <v>0.69230769230769196</v>
      </c>
      <c r="D1076" s="16">
        <v>0</v>
      </c>
      <c r="E1076" s="16">
        <v>0.5</v>
      </c>
      <c r="F1076" s="16">
        <v>1</v>
      </c>
      <c r="G1076" s="16">
        <v>1</v>
      </c>
      <c r="H1076" s="16">
        <v>0.71428571428571397</v>
      </c>
      <c r="I1076" s="16"/>
      <c r="J1076" s="16">
        <v>0.7</v>
      </c>
      <c r="K1076" s="16">
        <v>0.66666666666666696</v>
      </c>
      <c r="L1076" s="16"/>
      <c r="M1076" s="16">
        <v>0.625</v>
      </c>
      <c r="N1076" s="16">
        <v>0.5</v>
      </c>
      <c r="O1076" s="16">
        <v>1</v>
      </c>
      <c r="P1076" s="16">
        <v>1</v>
      </c>
      <c r="Q1076" s="16"/>
      <c r="R1076" s="16">
        <v>0.25</v>
      </c>
      <c r="S1076" s="16">
        <v>0.5</v>
      </c>
      <c r="T1076" s="16">
        <v>1</v>
      </c>
      <c r="U1076" s="16" t="s">
        <v>80</v>
      </c>
      <c r="V1076" s="16"/>
      <c r="W1076" s="16">
        <v>0</v>
      </c>
      <c r="X1076" s="16">
        <v>1</v>
      </c>
      <c r="Y1076" s="16" t="s">
        <v>80</v>
      </c>
      <c r="Z1076" s="16" t="s">
        <v>80</v>
      </c>
      <c r="AA1076" s="16">
        <v>0.5</v>
      </c>
      <c r="AB1076" s="16">
        <v>0</v>
      </c>
      <c r="AC1076" s="16">
        <v>1</v>
      </c>
      <c r="AD1076" s="16" t="s">
        <v>80</v>
      </c>
      <c r="AE1076" s="16" t="s">
        <v>80</v>
      </c>
      <c r="AF1076" s="16">
        <v>1</v>
      </c>
      <c r="AG1076" s="16">
        <v>1</v>
      </c>
      <c r="AH1076" s="16" t="s">
        <v>80</v>
      </c>
      <c r="AI1076" s="16"/>
      <c r="AJ1076" s="16">
        <v>0</v>
      </c>
      <c r="AK1076" s="16">
        <v>1</v>
      </c>
      <c r="AL1076" s="16">
        <v>0.6</v>
      </c>
      <c r="AM1076" s="16">
        <v>1</v>
      </c>
      <c r="AN1076" s="16" t="s">
        <v>80</v>
      </c>
      <c r="AO1076" s="16"/>
      <c r="AP1076" s="16">
        <v>0.75</v>
      </c>
      <c r="AQ1076" s="16">
        <v>0.5</v>
      </c>
      <c r="AR1076" s="16">
        <v>1</v>
      </c>
      <c r="AS1076" s="16"/>
      <c r="AT1076" s="16">
        <v>0.5</v>
      </c>
      <c r="AU1076" s="16">
        <v>0.8</v>
      </c>
      <c r="AV1076" s="16">
        <v>0</v>
      </c>
      <c r="AW1076" s="16" t="s">
        <v>80</v>
      </c>
      <c r="AX1076" s="16"/>
      <c r="AY1076" s="16">
        <v>1</v>
      </c>
      <c r="AZ1076" s="16">
        <v>0.66666666666666696</v>
      </c>
      <c r="BA1076" s="16"/>
      <c r="BB1076" s="16" t="s">
        <v>80</v>
      </c>
      <c r="BC1076" s="16">
        <v>0.75</v>
      </c>
      <c r="BD1076" s="16">
        <v>0.5</v>
      </c>
      <c r="BE1076" s="16">
        <v>1</v>
      </c>
      <c r="BF1076" s="16"/>
      <c r="BG1076" s="16" t="s">
        <v>80</v>
      </c>
      <c r="BH1076" s="16">
        <v>0.4</v>
      </c>
      <c r="BI1076" s="16">
        <v>0.75</v>
      </c>
      <c r="BJ1076" s="16">
        <v>1</v>
      </c>
      <c r="BK1076" s="16">
        <v>1</v>
      </c>
      <c r="BL1076" s="16" t="s">
        <v>80</v>
      </c>
    </row>
    <row r="1077" spans="2:64" x14ac:dyDescent="0.35">
      <c r="B1077" t="s">
        <v>322</v>
      </c>
      <c r="C1077" s="16">
        <v>7.69230769230769E-2</v>
      </c>
      <c r="D1077" s="16">
        <v>0</v>
      </c>
      <c r="E1077" s="16">
        <v>0</v>
      </c>
      <c r="F1077" s="16">
        <v>0</v>
      </c>
      <c r="G1077" s="16">
        <v>0</v>
      </c>
      <c r="H1077" s="16">
        <v>0.14285714285714299</v>
      </c>
      <c r="I1077" s="16"/>
      <c r="J1077" s="16">
        <v>0</v>
      </c>
      <c r="K1077" s="16">
        <v>0.33333333333333298</v>
      </c>
      <c r="L1077" s="16"/>
      <c r="M1077" s="16">
        <v>0.125</v>
      </c>
      <c r="N1077" s="16">
        <v>0</v>
      </c>
      <c r="O1077" s="16">
        <v>0</v>
      </c>
      <c r="P1077" s="16">
        <v>0</v>
      </c>
      <c r="Q1077" s="16"/>
      <c r="R1077" s="16">
        <v>0</v>
      </c>
      <c r="S1077" s="16">
        <v>0.5</v>
      </c>
      <c r="T1077" s="16">
        <v>0</v>
      </c>
      <c r="U1077" s="16" t="s">
        <v>80</v>
      </c>
      <c r="V1077" s="16"/>
      <c r="W1077" s="16">
        <v>0.5</v>
      </c>
      <c r="X1077" s="16">
        <v>0</v>
      </c>
      <c r="Y1077" s="16" t="s">
        <v>80</v>
      </c>
      <c r="Z1077" s="16" t="s">
        <v>80</v>
      </c>
      <c r="AA1077" s="16">
        <v>0</v>
      </c>
      <c r="AB1077" s="16">
        <v>0</v>
      </c>
      <c r="AC1077" s="16">
        <v>0</v>
      </c>
      <c r="AD1077" s="16" t="s">
        <v>80</v>
      </c>
      <c r="AE1077" s="16" t="s">
        <v>80</v>
      </c>
      <c r="AF1077" s="16">
        <v>0</v>
      </c>
      <c r="AG1077" s="16">
        <v>0</v>
      </c>
      <c r="AH1077" s="16" t="s">
        <v>80</v>
      </c>
      <c r="AI1077" s="16"/>
      <c r="AJ1077" s="16">
        <v>1</v>
      </c>
      <c r="AK1077" s="16">
        <v>0</v>
      </c>
      <c r="AL1077" s="16">
        <v>0</v>
      </c>
      <c r="AM1077" s="16">
        <v>0</v>
      </c>
      <c r="AN1077" s="16" t="s">
        <v>80</v>
      </c>
      <c r="AO1077" s="16"/>
      <c r="AP1077" s="16">
        <v>0</v>
      </c>
      <c r="AQ1077" s="16">
        <v>0.25</v>
      </c>
      <c r="AR1077" s="16">
        <v>0</v>
      </c>
      <c r="AS1077" s="16"/>
      <c r="AT1077" s="16">
        <v>0</v>
      </c>
      <c r="AU1077" s="16">
        <v>0.1</v>
      </c>
      <c r="AV1077" s="16">
        <v>0</v>
      </c>
      <c r="AW1077" s="16" t="s">
        <v>80</v>
      </c>
      <c r="AX1077" s="16"/>
      <c r="AY1077" s="16">
        <v>0</v>
      </c>
      <c r="AZ1077" s="16">
        <v>8.3333333333333301E-2</v>
      </c>
      <c r="BA1077" s="16"/>
      <c r="BB1077" s="16" t="s">
        <v>80</v>
      </c>
      <c r="BC1077" s="16">
        <v>0</v>
      </c>
      <c r="BD1077" s="16">
        <v>0.16666666666666699</v>
      </c>
      <c r="BE1077" s="16">
        <v>0</v>
      </c>
      <c r="BF1077" s="16"/>
      <c r="BG1077" s="16" t="s">
        <v>80</v>
      </c>
      <c r="BH1077" s="16">
        <v>0.2</v>
      </c>
      <c r="BI1077" s="16">
        <v>0</v>
      </c>
      <c r="BJ1077" s="16">
        <v>0</v>
      </c>
      <c r="BK1077" s="16">
        <v>0</v>
      </c>
      <c r="BL1077" s="16" t="s">
        <v>80</v>
      </c>
    </row>
    <row r="1078" spans="2:64" x14ac:dyDescent="0.35">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c r="AK1078" s="16"/>
      <c r="AL1078" s="16"/>
      <c r="AM1078" s="16"/>
      <c r="AN1078" s="16"/>
      <c r="AO1078" s="16"/>
      <c r="AP1078" s="16"/>
      <c r="AQ1078" s="16"/>
      <c r="AR1078" s="16"/>
      <c r="AS1078" s="16"/>
      <c r="AT1078" s="16"/>
      <c r="AU1078" s="16"/>
      <c r="AV1078" s="16"/>
      <c r="AW1078" s="16"/>
      <c r="AX1078" s="16"/>
      <c r="AY1078" s="16"/>
      <c r="AZ1078" s="16"/>
      <c r="BA1078" s="16"/>
      <c r="BB1078" s="16"/>
      <c r="BC1078" s="16"/>
      <c r="BD1078" s="16"/>
      <c r="BE1078" s="16"/>
      <c r="BF1078" s="16"/>
      <c r="BG1078" s="16"/>
      <c r="BH1078" s="16"/>
      <c r="BI1078" s="16"/>
      <c r="BJ1078" s="16"/>
      <c r="BK1078" s="16"/>
      <c r="BL1078" s="16"/>
    </row>
    <row r="1079" spans="2:64" x14ac:dyDescent="0.35">
      <c r="B1079" s="5" t="s">
        <v>580</v>
      </c>
      <c r="C1079" s="16"/>
      <c r="D1079" s="16"/>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c r="AF1079" s="16"/>
      <c r="AG1079" s="16"/>
      <c r="AH1079" s="16"/>
      <c r="AI1079" s="16"/>
      <c r="AJ1079" s="16"/>
      <c r="AK1079" s="16"/>
      <c r="AL1079" s="16"/>
      <c r="AM1079" s="16"/>
      <c r="AN1079" s="16"/>
      <c r="AO1079" s="16"/>
      <c r="AP1079" s="16"/>
      <c r="AQ1079" s="16"/>
      <c r="AR1079" s="16"/>
      <c r="AS1079" s="16"/>
      <c r="AT1079" s="16"/>
      <c r="AU1079" s="16"/>
      <c r="AV1079" s="16"/>
      <c r="AW1079" s="16"/>
      <c r="AX1079" s="16"/>
      <c r="AY1079" s="16"/>
      <c r="AZ1079" s="16"/>
      <c r="BA1079" s="16"/>
      <c r="BB1079" s="16"/>
      <c r="BC1079" s="16"/>
      <c r="BD1079" s="16"/>
      <c r="BE1079" s="16"/>
      <c r="BF1079" s="16"/>
      <c r="BG1079" s="16"/>
      <c r="BH1079" s="16"/>
      <c r="BI1079" s="16"/>
      <c r="BJ1079" s="16"/>
      <c r="BK1079" s="16"/>
      <c r="BL1079" s="16"/>
    </row>
    <row r="1080" spans="2:64" x14ac:dyDescent="0.35">
      <c r="B1080" s="23" t="s">
        <v>581</v>
      </c>
      <c r="C1080" s="16"/>
      <c r="D1080" s="16"/>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c r="BE1080" s="16"/>
      <c r="BF1080" s="16"/>
      <c r="BG1080" s="16"/>
      <c r="BH1080" s="16"/>
      <c r="BI1080" s="16"/>
      <c r="BJ1080" s="16"/>
      <c r="BK1080" s="16"/>
      <c r="BL1080" s="16"/>
    </row>
    <row r="1081" spans="2:64" x14ac:dyDescent="0.35">
      <c r="B1081" t="s">
        <v>569</v>
      </c>
      <c r="C1081" s="16">
        <v>9.7087378640776708E-3</v>
      </c>
      <c r="D1081" s="16">
        <v>0</v>
      </c>
      <c r="E1081" s="16">
        <v>7.1428571428571397E-2</v>
      </c>
      <c r="F1081" s="16">
        <v>0</v>
      </c>
      <c r="G1081" s="16">
        <v>0</v>
      </c>
      <c r="H1081" s="16">
        <v>0</v>
      </c>
      <c r="I1081" s="16"/>
      <c r="J1081" s="16">
        <v>1.63934426229508E-2</v>
      </c>
      <c r="K1081" s="16">
        <v>0</v>
      </c>
      <c r="L1081" s="16"/>
      <c r="M1081" s="16">
        <v>1.6949152542372899E-2</v>
      </c>
      <c r="N1081" s="16">
        <v>0</v>
      </c>
      <c r="O1081" s="16">
        <v>0</v>
      </c>
      <c r="P1081" s="16">
        <v>0</v>
      </c>
      <c r="Q1081" s="16"/>
      <c r="R1081" s="16">
        <v>1.85185185185185E-2</v>
      </c>
      <c r="S1081" s="16">
        <v>0</v>
      </c>
      <c r="T1081" s="16">
        <v>0</v>
      </c>
      <c r="U1081" s="16">
        <v>0</v>
      </c>
      <c r="V1081" s="16"/>
      <c r="W1081" s="16">
        <v>0</v>
      </c>
      <c r="X1081" s="16">
        <v>0</v>
      </c>
      <c r="Y1081" s="16">
        <v>0</v>
      </c>
      <c r="Z1081" s="16">
        <v>0</v>
      </c>
      <c r="AA1081" s="16">
        <v>0</v>
      </c>
      <c r="AB1081" s="16">
        <v>0</v>
      </c>
      <c r="AC1081" s="16">
        <v>0</v>
      </c>
      <c r="AD1081" s="16">
        <v>0</v>
      </c>
      <c r="AE1081" s="16">
        <v>0.125</v>
      </c>
      <c r="AF1081" s="16">
        <v>0</v>
      </c>
      <c r="AG1081" s="16">
        <v>0</v>
      </c>
      <c r="AH1081" s="16" t="s">
        <v>80</v>
      </c>
      <c r="AI1081" s="16"/>
      <c r="AJ1081" s="16">
        <v>0</v>
      </c>
      <c r="AK1081" s="16">
        <v>0</v>
      </c>
      <c r="AL1081" s="16">
        <v>0</v>
      </c>
      <c r="AM1081" s="16">
        <v>0</v>
      </c>
      <c r="AN1081" s="16">
        <v>0.16666666666666699</v>
      </c>
      <c r="AO1081" s="16"/>
      <c r="AP1081" s="16">
        <v>1.3333333333333299E-2</v>
      </c>
      <c r="AQ1081" s="16">
        <v>0</v>
      </c>
      <c r="AR1081" s="16">
        <v>0</v>
      </c>
      <c r="AS1081" s="16"/>
      <c r="AT1081" s="16">
        <v>0</v>
      </c>
      <c r="AU1081" s="16">
        <v>1.63934426229508E-2</v>
      </c>
      <c r="AV1081" s="16">
        <v>0</v>
      </c>
      <c r="AW1081" s="16">
        <v>0</v>
      </c>
      <c r="AX1081" s="16"/>
      <c r="AY1081" s="16">
        <v>0</v>
      </c>
      <c r="AZ1081" s="16">
        <v>1.05263157894737E-2</v>
      </c>
      <c r="BA1081" s="16"/>
      <c r="BB1081" s="16">
        <v>0</v>
      </c>
      <c r="BC1081" s="16">
        <v>0</v>
      </c>
      <c r="BD1081" s="16">
        <v>1.5625E-2</v>
      </c>
      <c r="BE1081" s="16">
        <v>0</v>
      </c>
      <c r="BF1081" s="16"/>
      <c r="BG1081" s="16">
        <v>0</v>
      </c>
      <c r="BH1081" s="16">
        <v>0.02</v>
      </c>
      <c r="BI1081" s="16">
        <v>0</v>
      </c>
      <c r="BJ1081" s="16">
        <v>0</v>
      </c>
      <c r="BK1081" s="16">
        <v>0</v>
      </c>
      <c r="BL1081" s="16">
        <v>0</v>
      </c>
    </row>
    <row r="1082" spans="2:64" x14ac:dyDescent="0.35">
      <c r="B1082" t="s">
        <v>570</v>
      </c>
      <c r="C1082" s="16">
        <v>5.8252427184466E-2</v>
      </c>
      <c r="D1082" s="16">
        <v>0.2</v>
      </c>
      <c r="E1082" s="16">
        <v>0.14285714285714299</v>
      </c>
      <c r="F1082" s="16">
        <v>0</v>
      </c>
      <c r="G1082" s="16">
        <v>2.8571428571428598E-2</v>
      </c>
      <c r="H1082" s="16">
        <v>6.4516129032258104E-2</v>
      </c>
      <c r="I1082" s="16"/>
      <c r="J1082" s="16">
        <v>1.63934426229508E-2</v>
      </c>
      <c r="K1082" s="16">
        <v>0.119047619047619</v>
      </c>
      <c r="L1082" s="16"/>
      <c r="M1082" s="16">
        <v>3.3898305084745797E-2</v>
      </c>
      <c r="N1082" s="16">
        <v>8.6956521739130405E-2</v>
      </c>
      <c r="O1082" s="16">
        <v>0.15384615384615399</v>
      </c>
      <c r="P1082" s="16">
        <v>0</v>
      </c>
      <c r="Q1082" s="16"/>
      <c r="R1082" s="16">
        <v>3.7037037037037E-2</v>
      </c>
      <c r="S1082" s="16">
        <v>0.125</v>
      </c>
      <c r="T1082" s="16">
        <v>6.6666666666666693E-2</v>
      </c>
      <c r="U1082" s="16">
        <v>0</v>
      </c>
      <c r="V1082" s="16"/>
      <c r="W1082" s="16">
        <v>0.15384615384615399</v>
      </c>
      <c r="X1082" s="16">
        <v>5.5555555555555601E-2</v>
      </c>
      <c r="Y1082" s="16">
        <v>0</v>
      </c>
      <c r="Z1082" s="16">
        <v>0</v>
      </c>
      <c r="AA1082" s="16">
        <v>0.18181818181818199</v>
      </c>
      <c r="AB1082" s="16">
        <v>0</v>
      </c>
      <c r="AC1082" s="16">
        <v>8.3333333333333301E-2</v>
      </c>
      <c r="AD1082" s="16">
        <v>0</v>
      </c>
      <c r="AE1082" s="16">
        <v>0</v>
      </c>
      <c r="AF1082" s="16">
        <v>0</v>
      </c>
      <c r="AG1082" s="16">
        <v>0</v>
      </c>
      <c r="AH1082" s="16" t="s">
        <v>80</v>
      </c>
      <c r="AI1082" s="16"/>
      <c r="AJ1082" s="16">
        <v>0.14285714285714299</v>
      </c>
      <c r="AK1082" s="16">
        <v>5.8823529411764698E-2</v>
      </c>
      <c r="AL1082" s="16">
        <v>7.1428571428571397E-2</v>
      </c>
      <c r="AM1082" s="16">
        <v>4.3478260869565202E-2</v>
      </c>
      <c r="AN1082" s="16">
        <v>0</v>
      </c>
      <c r="AO1082" s="16"/>
      <c r="AP1082" s="16">
        <v>5.3333333333333302E-2</v>
      </c>
      <c r="AQ1082" s="16">
        <v>9.0909090909090898E-2</v>
      </c>
      <c r="AR1082" s="16">
        <v>0</v>
      </c>
      <c r="AS1082" s="16"/>
      <c r="AT1082" s="16">
        <v>7.1428571428571397E-2</v>
      </c>
      <c r="AU1082" s="16">
        <v>4.91803278688525E-2</v>
      </c>
      <c r="AV1082" s="16">
        <v>0</v>
      </c>
      <c r="AW1082" s="16">
        <v>0.25</v>
      </c>
      <c r="AX1082" s="16"/>
      <c r="AY1082" s="16">
        <v>0.125</v>
      </c>
      <c r="AZ1082" s="16">
        <v>5.2631578947368397E-2</v>
      </c>
      <c r="BA1082" s="16"/>
      <c r="BB1082" s="16">
        <v>0</v>
      </c>
      <c r="BC1082" s="16">
        <v>0</v>
      </c>
      <c r="BD1082" s="16">
        <v>7.8125E-2</v>
      </c>
      <c r="BE1082" s="16">
        <v>7.1428571428571397E-2</v>
      </c>
      <c r="BF1082" s="16"/>
      <c r="BG1082" s="16">
        <v>0</v>
      </c>
      <c r="BH1082" s="16">
        <v>0.04</v>
      </c>
      <c r="BI1082" s="16">
        <v>0.1</v>
      </c>
      <c r="BJ1082" s="16">
        <v>0</v>
      </c>
      <c r="BK1082" s="16">
        <v>0.1</v>
      </c>
      <c r="BL1082" s="16">
        <v>0</v>
      </c>
    </row>
    <row r="1083" spans="2:64" x14ac:dyDescent="0.35">
      <c r="B1083" t="s">
        <v>571</v>
      </c>
      <c r="C1083" s="16">
        <v>4.85436893203883E-2</v>
      </c>
      <c r="D1083" s="16">
        <v>0</v>
      </c>
      <c r="E1083" s="16">
        <v>7.1428571428571397E-2</v>
      </c>
      <c r="F1083" s="16">
        <v>5.5555555555555601E-2</v>
      </c>
      <c r="G1083" s="16">
        <v>2.8571428571428598E-2</v>
      </c>
      <c r="H1083" s="16">
        <v>6.4516129032258104E-2</v>
      </c>
      <c r="I1083" s="16"/>
      <c r="J1083" s="16">
        <v>4.91803278688525E-2</v>
      </c>
      <c r="K1083" s="16">
        <v>4.7619047619047603E-2</v>
      </c>
      <c r="L1083" s="16"/>
      <c r="M1083" s="16">
        <v>6.7796610169491497E-2</v>
      </c>
      <c r="N1083" s="16">
        <v>0</v>
      </c>
      <c r="O1083" s="16">
        <v>0</v>
      </c>
      <c r="P1083" s="16">
        <v>0.14285714285714299</v>
      </c>
      <c r="Q1083" s="16"/>
      <c r="R1083" s="16">
        <v>1.85185185185185E-2</v>
      </c>
      <c r="S1083" s="16">
        <v>0.125</v>
      </c>
      <c r="T1083" s="16">
        <v>6.6666666666666693E-2</v>
      </c>
      <c r="U1083" s="16">
        <v>0</v>
      </c>
      <c r="V1083" s="16"/>
      <c r="W1083" s="16">
        <v>0</v>
      </c>
      <c r="X1083" s="16">
        <v>0</v>
      </c>
      <c r="Y1083" s="16">
        <v>0.18181818181818199</v>
      </c>
      <c r="Z1083" s="16">
        <v>0</v>
      </c>
      <c r="AA1083" s="16">
        <v>9.0909090909090898E-2</v>
      </c>
      <c r="AB1083" s="16">
        <v>8.3333333333333301E-2</v>
      </c>
      <c r="AC1083" s="16">
        <v>0</v>
      </c>
      <c r="AD1083" s="16">
        <v>0.5</v>
      </c>
      <c r="AE1083" s="16">
        <v>0</v>
      </c>
      <c r="AF1083" s="16">
        <v>0</v>
      </c>
      <c r="AG1083" s="16">
        <v>0</v>
      </c>
      <c r="AH1083" s="16" t="s">
        <v>80</v>
      </c>
      <c r="AI1083" s="16"/>
      <c r="AJ1083" s="16">
        <v>0</v>
      </c>
      <c r="AK1083" s="16">
        <v>0.11764705882352899</v>
      </c>
      <c r="AL1083" s="16">
        <v>7.1428571428571397E-2</v>
      </c>
      <c r="AM1083" s="16">
        <v>4.3478260869565202E-2</v>
      </c>
      <c r="AN1083" s="16">
        <v>0</v>
      </c>
      <c r="AO1083" s="16"/>
      <c r="AP1083" s="16">
        <v>0.04</v>
      </c>
      <c r="AQ1083" s="16">
        <v>4.5454545454545497E-2</v>
      </c>
      <c r="AR1083" s="16">
        <v>0.16666666666666699</v>
      </c>
      <c r="AS1083" s="16"/>
      <c r="AT1083" s="16">
        <v>0.107142857142857</v>
      </c>
      <c r="AU1083" s="16">
        <v>0</v>
      </c>
      <c r="AV1083" s="16">
        <v>0.2</v>
      </c>
      <c r="AW1083" s="16">
        <v>0</v>
      </c>
      <c r="AX1083" s="16"/>
      <c r="AY1083" s="16">
        <v>0</v>
      </c>
      <c r="AZ1083" s="16">
        <v>5.2631578947368397E-2</v>
      </c>
      <c r="BA1083" s="16"/>
      <c r="BB1083" s="16">
        <v>0</v>
      </c>
      <c r="BC1083" s="16">
        <v>0.157894736842105</v>
      </c>
      <c r="BD1083" s="16">
        <v>3.125E-2</v>
      </c>
      <c r="BE1083" s="16">
        <v>0</v>
      </c>
      <c r="BF1083" s="16"/>
      <c r="BG1083" s="16">
        <v>0</v>
      </c>
      <c r="BH1083" s="16">
        <v>0.04</v>
      </c>
      <c r="BI1083" s="16">
        <v>0.1</v>
      </c>
      <c r="BJ1083" s="16">
        <v>0</v>
      </c>
      <c r="BK1083" s="16">
        <v>0</v>
      </c>
      <c r="BL1083" s="16">
        <v>0</v>
      </c>
    </row>
    <row r="1084" spans="2:64" x14ac:dyDescent="0.35">
      <c r="B1084" t="s">
        <v>572</v>
      </c>
      <c r="C1084" s="16">
        <v>4.85436893203883E-2</v>
      </c>
      <c r="D1084" s="16">
        <v>0</v>
      </c>
      <c r="E1084" s="16">
        <v>0</v>
      </c>
      <c r="F1084" s="16">
        <v>5.5555555555555601E-2</v>
      </c>
      <c r="G1084" s="16">
        <v>8.5714285714285701E-2</v>
      </c>
      <c r="H1084" s="16">
        <v>3.2258064516128997E-2</v>
      </c>
      <c r="I1084" s="16"/>
      <c r="J1084" s="16">
        <v>3.2786885245901599E-2</v>
      </c>
      <c r="K1084" s="16">
        <v>7.1428571428571397E-2</v>
      </c>
      <c r="L1084" s="16"/>
      <c r="M1084" s="16">
        <v>6.7796610169491497E-2</v>
      </c>
      <c r="N1084" s="16">
        <v>0</v>
      </c>
      <c r="O1084" s="16">
        <v>7.69230769230769E-2</v>
      </c>
      <c r="P1084" s="16">
        <v>0</v>
      </c>
      <c r="Q1084" s="16"/>
      <c r="R1084" s="16">
        <v>3.7037037037037E-2</v>
      </c>
      <c r="S1084" s="16">
        <v>0</v>
      </c>
      <c r="T1084" s="16">
        <v>6.6666666666666693E-2</v>
      </c>
      <c r="U1084" s="16">
        <v>0.33333333333333298</v>
      </c>
      <c r="V1084" s="16"/>
      <c r="W1084" s="16">
        <v>0</v>
      </c>
      <c r="X1084" s="16">
        <v>0</v>
      </c>
      <c r="Y1084" s="16">
        <v>0</v>
      </c>
      <c r="Z1084" s="16">
        <v>0</v>
      </c>
      <c r="AA1084" s="16">
        <v>9.0909090909090898E-2</v>
      </c>
      <c r="AB1084" s="16">
        <v>0</v>
      </c>
      <c r="AC1084" s="16">
        <v>0</v>
      </c>
      <c r="AD1084" s="16">
        <v>0</v>
      </c>
      <c r="AE1084" s="16">
        <v>0.375</v>
      </c>
      <c r="AF1084" s="16">
        <v>0.16666666666666699</v>
      </c>
      <c r="AG1084" s="16">
        <v>0</v>
      </c>
      <c r="AH1084" s="16" t="s">
        <v>80</v>
      </c>
      <c r="AI1084" s="16"/>
      <c r="AJ1084" s="16">
        <v>0</v>
      </c>
      <c r="AK1084" s="16">
        <v>5.8823529411764698E-2</v>
      </c>
      <c r="AL1084" s="16">
        <v>7.1428571428571397E-2</v>
      </c>
      <c r="AM1084" s="16">
        <v>4.3478260869565202E-2</v>
      </c>
      <c r="AN1084" s="16">
        <v>0</v>
      </c>
      <c r="AO1084" s="16"/>
      <c r="AP1084" s="16">
        <v>0.04</v>
      </c>
      <c r="AQ1084" s="16">
        <v>9.0909090909090898E-2</v>
      </c>
      <c r="AR1084" s="16">
        <v>0</v>
      </c>
      <c r="AS1084" s="16"/>
      <c r="AT1084" s="16">
        <v>7.1428571428571397E-2</v>
      </c>
      <c r="AU1084" s="16">
        <v>3.2786885245901599E-2</v>
      </c>
      <c r="AV1084" s="16">
        <v>0.1</v>
      </c>
      <c r="AW1084" s="16">
        <v>0</v>
      </c>
      <c r="AX1084" s="16"/>
      <c r="AY1084" s="16">
        <v>0</v>
      </c>
      <c r="AZ1084" s="16">
        <v>5.2631578947368397E-2</v>
      </c>
      <c r="BA1084" s="16"/>
      <c r="BB1084" s="16">
        <v>0</v>
      </c>
      <c r="BC1084" s="16">
        <v>0.157894736842105</v>
      </c>
      <c r="BD1084" s="16">
        <v>3.125E-2</v>
      </c>
      <c r="BE1084" s="16">
        <v>0</v>
      </c>
      <c r="BF1084" s="16"/>
      <c r="BG1084" s="16">
        <v>0.1</v>
      </c>
      <c r="BH1084" s="16">
        <v>0.02</v>
      </c>
      <c r="BI1084" s="16">
        <v>0</v>
      </c>
      <c r="BJ1084" s="16">
        <v>0</v>
      </c>
      <c r="BK1084" s="16">
        <v>0.3</v>
      </c>
      <c r="BL1084" s="16">
        <v>0</v>
      </c>
    </row>
    <row r="1085" spans="2:64" x14ac:dyDescent="0.35">
      <c r="B1085" t="s">
        <v>573</v>
      </c>
      <c r="C1085" s="16">
        <v>5.8252427184466E-2</v>
      </c>
      <c r="D1085" s="16">
        <v>0.2</v>
      </c>
      <c r="E1085" s="16">
        <v>0</v>
      </c>
      <c r="F1085" s="16">
        <v>5.5555555555555601E-2</v>
      </c>
      <c r="G1085" s="16">
        <v>8.5714285714285701E-2</v>
      </c>
      <c r="H1085" s="16">
        <v>3.2258064516128997E-2</v>
      </c>
      <c r="I1085" s="16"/>
      <c r="J1085" s="16">
        <v>6.5573770491803296E-2</v>
      </c>
      <c r="K1085" s="16">
        <v>4.7619047619047603E-2</v>
      </c>
      <c r="L1085" s="16"/>
      <c r="M1085" s="16">
        <v>0.101694915254237</v>
      </c>
      <c r="N1085" s="16">
        <v>0</v>
      </c>
      <c r="O1085" s="16">
        <v>0</v>
      </c>
      <c r="P1085" s="16">
        <v>0</v>
      </c>
      <c r="Q1085" s="16"/>
      <c r="R1085" s="16">
        <v>7.4074074074074098E-2</v>
      </c>
      <c r="S1085" s="16">
        <v>6.25E-2</v>
      </c>
      <c r="T1085" s="16">
        <v>3.3333333333333298E-2</v>
      </c>
      <c r="U1085" s="16">
        <v>0</v>
      </c>
      <c r="V1085" s="16"/>
      <c r="W1085" s="16">
        <v>7.69230769230769E-2</v>
      </c>
      <c r="X1085" s="16">
        <v>5.5555555555555601E-2</v>
      </c>
      <c r="Y1085" s="16">
        <v>9.0909090909090898E-2</v>
      </c>
      <c r="Z1085" s="16">
        <v>0.125</v>
      </c>
      <c r="AA1085" s="16">
        <v>9.0909090909090898E-2</v>
      </c>
      <c r="AB1085" s="16">
        <v>8.3333333333333301E-2</v>
      </c>
      <c r="AC1085" s="16">
        <v>0</v>
      </c>
      <c r="AD1085" s="16">
        <v>0</v>
      </c>
      <c r="AE1085" s="16">
        <v>0</v>
      </c>
      <c r="AF1085" s="16">
        <v>0</v>
      </c>
      <c r="AG1085" s="16">
        <v>0</v>
      </c>
      <c r="AH1085" s="16" t="s">
        <v>80</v>
      </c>
      <c r="AI1085" s="16"/>
      <c r="AJ1085" s="16">
        <v>7.1428571428571397E-2</v>
      </c>
      <c r="AK1085" s="16">
        <v>0</v>
      </c>
      <c r="AL1085" s="16">
        <v>0.107142857142857</v>
      </c>
      <c r="AM1085" s="16">
        <v>8.6956521739130405E-2</v>
      </c>
      <c r="AN1085" s="16">
        <v>0</v>
      </c>
      <c r="AO1085" s="16"/>
      <c r="AP1085" s="16">
        <v>5.3333333333333302E-2</v>
      </c>
      <c r="AQ1085" s="16">
        <v>4.5454545454545497E-2</v>
      </c>
      <c r="AR1085" s="16">
        <v>0.16666666666666699</v>
      </c>
      <c r="AS1085" s="16"/>
      <c r="AT1085" s="16">
        <v>3.5714285714285698E-2</v>
      </c>
      <c r="AU1085" s="16">
        <v>6.5573770491803296E-2</v>
      </c>
      <c r="AV1085" s="16">
        <v>0.1</v>
      </c>
      <c r="AW1085" s="16">
        <v>0</v>
      </c>
      <c r="AX1085" s="16"/>
      <c r="AY1085" s="16">
        <v>0</v>
      </c>
      <c r="AZ1085" s="16">
        <v>6.3157894736842093E-2</v>
      </c>
      <c r="BA1085" s="16"/>
      <c r="BB1085" s="16">
        <v>0</v>
      </c>
      <c r="BC1085" s="16">
        <v>5.2631578947368397E-2</v>
      </c>
      <c r="BD1085" s="16">
        <v>6.25E-2</v>
      </c>
      <c r="BE1085" s="16">
        <v>7.1428571428571397E-2</v>
      </c>
      <c r="BF1085" s="16"/>
      <c r="BG1085" s="16">
        <v>0</v>
      </c>
      <c r="BH1085" s="16">
        <v>0.1</v>
      </c>
      <c r="BI1085" s="16">
        <v>3.3333333333333298E-2</v>
      </c>
      <c r="BJ1085" s="16">
        <v>0</v>
      </c>
      <c r="BK1085" s="16">
        <v>0</v>
      </c>
      <c r="BL1085" s="16">
        <v>0</v>
      </c>
    </row>
    <row r="1086" spans="2:64" x14ac:dyDescent="0.35">
      <c r="B1086" t="s">
        <v>574</v>
      </c>
      <c r="C1086" s="16">
        <v>4.85436893203883E-2</v>
      </c>
      <c r="D1086" s="16">
        <v>0.2</v>
      </c>
      <c r="E1086" s="16">
        <v>7.1428571428571397E-2</v>
      </c>
      <c r="F1086" s="16">
        <v>0.11111111111111099</v>
      </c>
      <c r="G1086" s="16">
        <v>0</v>
      </c>
      <c r="H1086" s="16">
        <v>3.2258064516128997E-2</v>
      </c>
      <c r="I1086" s="16"/>
      <c r="J1086" s="16">
        <v>6.5573770491803296E-2</v>
      </c>
      <c r="K1086" s="16">
        <v>2.3809523809523801E-2</v>
      </c>
      <c r="L1086" s="16"/>
      <c r="M1086" s="16">
        <v>1.6949152542372899E-2</v>
      </c>
      <c r="N1086" s="16">
        <v>0.13043478260869601</v>
      </c>
      <c r="O1086" s="16">
        <v>7.69230769230769E-2</v>
      </c>
      <c r="P1086" s="16">
        <v>0</v>
      </c>
      <c r="Q1086" s="16"/>
      <c r="R1086" s="16">
        <v>5.5555555555555601E-2</v>
      </c>
      <c r="S1086" s="16">
        <v>6.25E-2</v>
      </c>
      <c r="T1086" s="16">
        <v>3.3333333333333298E-2</v>
      </c>
      <c r="U1086" s="16">
        <v>0</v>
      </c>
      <c r="V1086" s="16"/>
      <c r="W1086" s="16">
        <v>7.69230769230769E-2</v>
      </c>
      <c r="X1086" s="16">
        <v>5.5555555555555601E-2</v>
      </c>
      <c r="Y1086" s="16">
        <v>0</v>
      </c>
      <c r="Z1086" s="16">
        <v>0.125</v>
      </c>
      <c r="AA1086" s="16">
        <v>0</v>
      </c>
      <c r="AB1086" s="16">
        <v>0</v>
      </c>
      <c r="AC1086" s="16">
        <v>8.3333333333333301E-2</v>
      </c>
      <c r="AD1086" s="16">
        <v>0</v>
      </c>
      <c r="AE1086" s="16">
        <v>0.125</v>
      </c>
      <c r="AF1086" s="16">
        <v>0</v>
      </c>
      <c r="AG1086" s="16">
        <v>0</v>
      </c>
      <c r="AH1086" s="16" t="s">
        <v>80</v>
      </c>
      <c r="AI1086" s="16"/>
      <c r="AJ1086" s="16">
        <v>7.1428571428571397E-2</v>
      </c>
      <c r="AK1086" s="16">
        <v>0</v>
      </c>
      <c r="AL1086" s="16">
        <v>7.1428571428571397E-2</v>
      </c>
      <c r="AM1086" s="16">
        <v>0</v>
      </c>
      <c r="AN1086" s="16">
        <v>0</v>
      </c>
      <c r="AO1086" s="16"/>
      <c r="AP1086" s="16">
        <v>0.04</v>
      </c>
      <c r="AQ1086" s="16">
        <v>9.0909090909090898E-2</v>
      </c>
      <c r="AR1086" s="16">
        <v>0</v>
      </c>
      <c r="AS1086" s="16"/>
      <c r="AT1086" s="16">
        <v>7.1428571428571397E-2</v>
      </c>
      <c r="AU1086" s="16">
        <v>1.63934426229508E-2</v>
      </c>
      <c r="AV1086" s="16">
        <v>0.2</v>
      </c>
      <c r="AW1086" s="16">
        <v>0</v>
      </c>
      <c r="AX1086" s="16"/>
      <c r="AY1086" s="16">
        <v>0.25</v>
      </c>
      <c r="AZ1086" s="16">
        <v>3.1578947368421102E-2</v>
      </c>
      <c r="BA1086" s="16"/>
      <c r="BB1086" s="16">
        <v>0</v>
      </c>
      <c r="BC1086" s="16">
        <v>0.105263157894737</v>
      </c>
      <c r="BD1086" s="16">
        <v>4.6875E-2</v>
      </c>
      <c r="BE1086" s="16">
        <v>0</v>
      </c>
      <c r="BF1086" s="16"/>
      <c r="BG1086" s="16">
        <v>0</v>
      </c>
      <c r="BH1086" s="16">
        <v>0.06</v>
      </c>
      <c r="BI1086" s="16">
        <v>6.6666666666666693E-2</v>
      </c>
      <c r="BJ1086" s="16">
        <v>0</v>
      </c>
      <c r="BK1086" s="16">
        <v>0</v>
      </c>
      <c r="BL1086" s="16">
        <v>0</v>
      </c>
    </row>
    <row r="1087" spans="2:64" x14ac:dyDescent="0.35">
      <c r="B1087" t="s">
        <v>575</v>
      </c>
      <c r="C1087" s="16">
        <v>5.8252427184466E-2</v>
      </c>
      <c r="D1087" s="16">
        <v>0</v>
      </c>
      <c r="E1087" s="16">
        <v>0.14285714285714299</v>
      </c>
      <c r="F1087" s="16">
        <v>0.22222222222222199</v>
      </c>
      <c r="G1087" s="16">
        <v>0</v>
      </c>
      <c r="H1087" s="16">
        <v>0</v>
      </c>
      <c r="I1087" s="16"/>
      <c r="J1087" s="16">
        <v>3.2786885245901599E-2</v>
      </c>
      <c r="K1087" s="16">
        <v>9.5238095238095205E-2</v>
      </c>
      <c r="L1087" s="16"/>
      <c r="M1087" s="16">
        <v>6.7796610169491497E-2</v>
      </c>
      <c r="N1087" s="16">
        <v>0</v>
      </c>
      <c r="O1087" s="16">
        <v>0.15384615384615399</v>
      </c>
      <c r="P1087" s="16">
        <v>0</v>
      </c>
      <c r="Q1087" s="16"/>
      <c r="R1087" s="16">
        <v>7.4074074074074098E-2</v>
      </c>
      <c r="S1087" s="16">
        <v>6.25E-2</v>
      </c>
      <c r="T1087" s="16">
        <v>0</v>
      </c>
      <c r="U1087" s="16">
        <v>0.33333333333333298</v>
      </c>
      <c r="V1087" s="16"/>
      <c r="W1087" s="16">
        <v>0.15384615384615399</v>
      </c>
      <c r="X1087" s="16">
        <v>0</v>
      </c>
      <c r="Y1087" s="16">
        <v>0</v>
      </c>
      <c r="Z1087" s="16">
        <v>0</v>
      </c>
      <c r="AA1087" s="16">
        <v>9.0909090909090898E-2</v>
      </c>
      <c r="AB1087" s="16">
        <v>8.3333333333333301E-2</v>
      </c>
      <c r="AC1087" s="16">
        <v>0</v>
      </c>
      <c r="AD1087" s="16">
        <v>0</v>
      </c>
      <c r="AE1087" s="16">
        <v>0.125</v>
      </c>
      <c r="AF1087" s="16">
        <v>0</v>
      </c>
      <c r="AG1087" s="16">
        <v>0.5</v>
      </c>
      <c r="AH1087" s="16" t="s">
        <v>80</v>
      </c>
      <c r="AI1087" s="16"/>
      <c r="AJ1087" s="16">
        <v>7.1428571428571397E-2</v>
      </c>
      <c r="AK1087" s="16">
        <v>5.8823529411764698E-2</v>
      </c>
      <c r="AL1087" s="16">
        <v>7.1428571428571397E-2</v>
      </c>
      <c r="AM1087" s="16">
        <v>4.3478260869565202E-2</v>
      </c>
      <c r="AN1087" s="16">
        <v>0</v>
      </c>
      <c r="AO1087" s="16"/>
      <c r="AP1087" s="16">
        <v>5.3333333333333302E-2</v>
      </c>
      <c r="AQ1087" s="16">
        <v>4.5454545454545497E-2</v>
      </c>
      <c r="AR1087" s="16">
        <v>0.16666666666666699</v>
      </c>
      <c r="AS1087" s="16"/>
      <c r="AT1087" s="16">
        <v>0.14285714285714299</v>
      </c>
      <c r="AU1087" s="16">
        <v>3.2786885245901599E-2</v>
      </c>
      <c r="AV1087" s="16">
        <v>0</v>
      </c>
      <c r="AW1087" s="16">
        <v>0</v>
      </c>
      <c r="AX1087" s="16"/>
      <c r="AY1087" s="16">
        <v>0.125</v>
      </c>
      <c r="AZ1087" s="16">
        <v>5.2631578947368397E-2</v>
      </c>
      <c r="BA1087" s="16"/>
      <c r="BB1087" s="16">
        <v>0</v>
      </c>
      <c r="BC1087" s="16">
        <v>5.2631578947368397E-2</v>
      </c>
      <c r="BD1087" s="16">
        <v>7.8125E-2</v>
      </c>
      <c r="BE1087" s="16">
        <v>0</v>
      </c>
      <c r="BF1087" s="16"/>
      <c r="BG1087" s="16">
        <v>0.1</v>
      </c>
      <c r="BH1087" s="16">
        <v>0.04</v>
      </c>
      <c r="BI1087" s="16">
        <v>0.1</v>
      </c>
      <c r="BJ1087" s="16">
        <v>0</v>
      </c>
      <c r="BK1087" s="16">
        <v>0</v>
      </c>
      <c r="BL1087" s="16">
        <v>0</v>
      </c>
    </row>
    <row r="1088" spans="2:64" x14ac:dyDescent="0.35">
      <c r="B1088" t="s">
        <v>576</v>
      </c>
      <c r="C1088" s="16">
        <v>5.8252427184466E-2</v>
      </c>
      <c r="D1088" s="16">
        <v>0.2</v>
      </c>
      <c r="E1088" s="16">
        <v>0</v>
      </c>
      <c r="F1088" s="16">
        <v>5.5555555555555601E-2</v>
      </c>
      <c r="G1088" s="16">
        <v>8.5714285714285701E-2</v>
      </c>
      <c r="H1088" s="16">
        <v>3.2258064516128997E-2</v>
      </c>
      <c r="I1088" s="16"/>
      <c r="J1088" s="16">
        <v>4.91803278688525E-2</v>
      </c>
      <c r="K1088" s="16">
        <v>7.1428571428571397E-2</v>
      </c>
      <c r="L1088" s="16"/>
      <c r="M1088" s="16">
        <v>6.7796610169491497E-2</v>
      </c>
      <c r="N1088" s="16">
        <v>4.3478260869565202E-2</v>
      </c>
      <c r="O1088" s="16">
        <v>7.69230769230769E-2</v>
      </c>
      <c r="P1088" s="16">
        <v>0</v>
      </c>
      <c r="Q1088" s="16"/>
      <c r="R1088" s="16">
        <v>7.4074074074074098E-2</v>
      </c>
      <c r="S1088" s="16">
        <v>6.25E-2</v>
      </c>
      <c r="T1088" s="16">
        <v>3.3333333333333298E-2</v>
      </c>
      <c r="U1088" s="16">
        <v>0</v>
      </c>
      <c r="V1088" s="16"/>
      <c r="W1088" s="16">
        <v>0</v>
      </c>
      <c r="X1088" s="16">
        <v>5.5555555555555601E-2</v>
      </c>
      <c r="Y1088" s="16">
        <v>9.0909090909090898E-2</v>
      </c>
      <c r="Z1088" s="16">
        <v>0</v>
      </c>
      <c r="AA1088" s="16">
        <v>9.0909090909090898E-2</v>
      </c>
      <c r="AB1088" s="16">
        <v>0</v>
      </c>
      <c r="AC1088" s="16">
        <v>0.16666666666666699</v>
      </c>
      <c r="AD1088" s="16">
        <v>0</v>
      </c>
      <c r="AE1088" s="16">
        <v>0</v>
      </c>
      <c r="AF1088" s="16">
        <v>0.16666666666666699</v>
      </c>
      <c r="AG1088" s="16">
        <v>0</v>
      </c>
      <c r="AH1088" s="16" t="s">
        <v>80</v>
      </c>
      <c r="AI1088" s="16"/>
      <c r="AJ1088" s="16">
        <v>0</v>
      </c>
      <c r="AK1088" s="16">
        <v>0.11764705882352899</v>
      </c>
      <c r="AL1088" s="16">
        <v>0</v>
      </c>
      <c r="AM1088" s="16">
        <v>4.3478260869565202E-2</v>
      </c>
      <c r="AN1088" s="16">
        <v>0.33333333333333298</v>
      </c>
      <c r="AO1088" s="16"/>
      <c r="AP1088" s="16">
        <v>6.6666666666666693E-2</v>
      </c>
      <c r="AQ1088" s="16">
        <v>0</v>
      </c>
      <c r="AR1088" s="16">
        <v>0.16666666666666699</v>
      </c>
      <c r="AS1088" s="16"/>
      <c r="AT1088" s="16">
        <v>7.1428571428571397E-2</v>
      </c>
      <c r="AU1088" s="16">
        <v>6.5573770491803296E-2</v>
      </c>
      <c r="AV1088" s="16">
        <v>0</v>
      </c>
      <c r="AW1088" s="16">
        <v>0</v>
      </c>
      <c r="AX1088" s="16"/>
      <c r="AY1088" s="16">
        <v>0.125</v>
      </c>
      <c r="AZ1088" s="16">
        <v>5.2631578947368397E-2</v>
      </c>
      <c r="BA1088" s="16"/>
      <c r="BB1088" s="16">
        <v>0.16666666666666699</v>
      </c>
      <c r="BC1088" s="16">
        <v>0</v>
      </c>
      <c r="BD1088" s="16">
        <v>4.6875E-2</v>
      </c>
      <c r="BE1088" s="16">
        <v>0.14285714285714299</v>
      </c>
      <c r="BF1088" s="16"/>
      <c r="BG1088" s="16">
        <v>0</v>
      </c>
      <c r="BH1088" s="16">
        <v>0.1</v>
      </c>
      <c r="BI1088" s="16">
        <v>3.3333333333333298E-2</v>
      </c>
      <c r="BJ1088" s="16">
        <v>0</v>
      </c>
      <c r="BK1088" s="16">
        <v>0</v>
      </c>
      <c r="BL1088" s="16">
        <v>0</v>
      </c>
    </row>
    <row r="1089" spans="2:64" x14ac:dyDescent="0.35">
      <c r="B1089" t="s">
        <v>577</v>
      </c>
      <c r="C1089" s="16">
        <v>3.8834951456310697E-2</v>
      </c>
      <c r="D1089" s="16">
        <v>0</v>
      </c>
      <c r="E1089" s="16">
        <v>0</v>
      </c>
      <c r="F1089" s="16">
        <v>0.16666666666666699</v>
      </c>
      <c r="G1089" s="16">
        <v>0</v>
      </c>
      <c r="H1089" s="16">
        <v>3.2258064516128997E-2</v>
      </c>
      <c r="I1089" s="16"/>
      <c r="J1089" s="16">
        <v>4.91803278688525E-2</v>
      </c>
      <c r="K1089" s="16">
        <v>2.3809523809523801E-2</v>
      </c>
      <c r="L1089" s="16"/>
      <c r="M1089" s="16">
        <v>3.3898305084745797E-2</v>
      </c>
      <c r="N1089" s="16">
        <v>4.3478260869565202E-2</v>
      </c>
      <c r="O1089" s="16">
        <v>0</v>
      </c>
      <c r="P1089" s="16">
        <v>0.14285714285714299</v>
      </c>
      <c r="Q1089" s="16"/>
      <c r="R1089" s="16">
        <v>5.5555555555555601E-2</v>
      </c>
      <c r="S1089" s="16">
        <v>0</v>
      </c>
      <c r="T1089" s="16">
        <v>3.3333333333333298E-2</v>
      </c>
      <c r="U1089" s="16">
        <v>0</v>
      </c>
      <c r="V1089" s="16"/>
      <c r="W1089" s="16">
        <v>7.69230769230769E-2</v>
      </c>
      <c r="X1089" s="16">
        <v>5.5555555555555601E-2</v>
      </c>
      <c r="Y1089" s="16">
        <v>0</v>
      </c>
      <c r="Z1089" s="16">
        <v>0</v>
      </c>
      <c r="AA1089" s="16">
        <v>0</v>
      </c>
      <c r="AB1089" s="16">
        <v>8.3333333333333301E-2</v>
      </c>
      <c r="AC1089" s="16">
        <v>8.3333333333333301E-2</v>
      </c>
      <c r="AD1089" s="16">
        <v>0</v>
      </c>
      <c r="AE1089" s="16">
        <v>0</v>
      </c>
      <c r="AF1089" s="16">
        <v>0</v>
      </c>
      <c r="AG1089" s="16">
        <v>0</v>
      </c>
      <c r="AH1089" s="16" t="s">
        <v>80</v>
      </c>
      <c r="AI1089" s="16"/>
      <c r="AJ1089" s="16">
        <v>7.1428571428571397E-2</v>
      </c>
      <c r="AK1089" s="16">
        <v>0</v>
      </c>
      <c r="AL1089" s="16">
        <v>3.5714285714285698E-2</v>
      </c>
      <c r="AM1089" s="16">
        <v>4.3478260869565202E-2</v>
      </c>
      <c r="AN1089" s="16">
        <v>0</v>
      </c>
      <c r="AO1089" s="16"/>
      <c r="AP1089" s="16">
        <v>1.3333333333333299E-2</v>
      </c>
      <c r="AQ1089" s="16">
        <v>0.13636363636363599</v>
      </c>
      <c r="AR1089" s="16">
        <v>0</v>
      </c>
      <c r="AS1089" s="16"/>
      <c r="AT1089" s="16">
        <v>7.1428571428571397E-2</v>
      </c>
      <c r="AU1089" s="16">
        <v>3.2786885245901599E-2</v>
      </c>
      <c r="AV1089" s="16">
        <v>0</v>
      </c>
      <c r="AW1089" s="16">
        <v>0</v>
      </c>
      <c r="AX1089" s="16"/>
      <c r="AY1089" s="16">
        <v>0</v>
      </c>
      <c r="AZ1089" s="16">
        <v>4.2105263157894701E-2</v>
      </c>
      <c r="BA1089" s="16"/>
      <c r="BB1089" s="16">
        <v>0</v>
      </c>
      <c r="BC1089" s="16">
        <v>0</v>
      </c>
      <c r="BD1089" s="16">
        <v>6.25E-2</v>
      </c>
      <c r="BE1089" s="16">
        <v>0</v>
      </c>
      <c r="BF1089" s="16"/>
      <c r="BG1089" s="16">
        <v>0</v>
      </c>
      <c r="BH1089" s="16">
        <v>0.02</v>
      </c>
      <c r="BI1089" s="16">
        <v>6.6666666666666693E-2</v>
      </c>
      <c r="BJ1089" s="16">
        <v>0.5</v>
      </c>
      <c r="BK1089" s="16">
        <v>0</v>
      </c>
      <c r="BL1089" s="16">
        <v>0</v>
      </c>
    </row>
    <row r="1090" spans="2:64" x14ac:dyDescent="0.35">
      <c r="B1090" t="s">
        <v>578</v>
      </c>
      <c r="C1090" s="16">
        <v>1.94174757281553E-2</v>
      </c>
      <c r="D1090" s="16">
        <v>0</v>
      </c>
      <c r="E1090" s="16">
        <v>7.1428571428571397E-2</v>
      </c>
      <c r="F1090" s="16">
        <v>0</v>
      </c>
      <c r="G1090" s="16">
        <v>0</v>
      </c>
      <c r="H1090" s="16">
        <v>3.2258064516128997E-2</v>
      </c>
      <c r="I1090" s="16"/>
      <c r="J1090" s="16">
        <v>1.63934426229508E-2</v>
      </c>
      <c r="K1090" s="16">
        <v>2.3809523809523801E-2</v>
      </c>
      <c r="L1090" s="16"/>
      <c r="M1090" s="16">
        <v>1.6949152542372899E-2</v>
      </c>
      <c r="N1090" s="16">
        <v>4.3478260869565202E-2</v>
      </c>
      <c r="O1090" s="16">
        <v>0</v>
      </c>
      <c r="P1090" s="16">
        <v>0</v>
      </c>
      <c r="Q1090" s="16"/>
      <c r="R1090" s="16">
        <v>1.85185185185185E-2</v>
      </c>
      <c r="S1090" s="16">
        <v>0</v>
      </c>
      <c r="T1090" s="16">
        <v>3.3333333333333298E-2</v>
      </c>
      <c r="U1090" s="16">
        <v>0</v>
      </c>
      <c r="V1090" s="16"/>
      <c r="W1090" s="16">
        <v>7.69230769230769E-2</v>
      </c>
      <c r="X1090" s="16">
        <v>0</v>
      </c>
      <c r="Y1090" s="16">
        <v>0</v>
      </c>
      <c r="Z1090" s="16">
        <v>0</v>
      </c>
      <c r="AA1090" s="16">
        <v>0</v>
      </c>
      <c r="AB1090" s="16">
        <v>8.3333333333333301E-2</v>
      </c>
      <c r="AC1090" s="16">
        <v>0</v>
      </c>
      <c r="AD1090" s="16">
        <v>0</v>
      </c>
      <c r="AE1090" s="16">
        <v>0</v>
      </c>
      <c r="AF1090" s="16">
        <v>0</v>
      </c>
      <c r="AG1090" s="16">
        <v>0</v>
      </c>
      <c r="AH1090" s="16" t="s">
        <v>80</v>
      </c>
      <c r="AI1090" s="16"/>
      <c r="AJ1090" s="16">
        <v>0</v>
      </c>
      <c r="AK1090" s="16">
        <v>0</v>
      </c>
      <c r="AL1090" s="16">
        <v>3.5714285714285698E-2</v>
      </c>
      <c r="AM1090" s="16">
        <v>0</v>
      </c>
      <c r="AN1090" s="16">
        <v>0</v>
      </c>
      <c r="AO1090" s="16"/>
      <c r="AP1090" s="16">
        <v>1.3333333333333299E-2</v>
      </c>
      <c r="AQ1090" s="16">
        <v>4.5454545454545497E-2</v>
      </c>
      <c r="AR1090" s="16">
        <v>0</v>
      </c>
      <c r="AS1090" s="16"/>
      <c r="AT1090" s="16">
        <v>3.5714285714285698E-2</v>
      </c>
      <c r="AU1090" s="16">
        <v>1.63934426229508E-2</v>
      </c>
      <c r="AV1090" s="16">
        <v>0</v>
      </c>
      <c r="AW1090" s="16">
        <v>0</v>
      </c>
      <c r="AX1090" s="16"/>
      <c r="AY1090" s="16">
        <v>0</v>
      </c>
      <c r="AZ1090" s="16">
        <v>2.1052631578947399E-2</v>
      </c>
      <c r="BA1090" s="16"/>
      <c r="BB1090" s="16">
        <v>0</v>
      </c>
      <c r="BC1090" s="16">
        <v>0</v>
      </c>
      <c r="BD1090" s="16">
        <v>3.125E-2</v>
      </c>
      <c r="BE1090" s="16">
        <v>0</v>
      </c>
      <c r="BF1090" s="16"/>
      <c r="BG1090" s="16">
        <v>0</v>
      </c>
      <c r="BH1090" s="16">
        <v>0.02</v>
      </c>
      <c r="BI1090" s="16">
        <v>3.3333333333333298E-2</v>
      </c>
      <c r="BJ1090" s="16">
        <v>0</v>
      </c>
      <c r="BK1090" s="16">
        <v>0</v>
      </c>
      <c r="BL1090" s="16">
        <v>0</v>
      </c>
    </row>
    <row r="1091" spans="2:64" x14ac:dyDescent="0.35">
      <c r="B1091" t="s">
        <v>579</v>
      </c>
      <c r="C1091" s="16">
        <v>0.116504854368932</v>
      </c>
      <c r="D1091" s="16">
        <v>0</v>
      </c>
      <c r="E1091" s="16">
        <v>7.1428571428571397E-2</v>
      </c>
      <c r="F1091" s="16">
        <v>0.16666666666666699</v>
      </c>
      <c r="G1091" s="16">
        <v>0.17142857142857101</v>
      </c>
      <c r="H1091" s="16">
        <v>6.4516129032258104E-2</v>
      </c>
      <c r="I1091" s="16"/>
      <c r="J1091" s="16">
        <v>0.18032786885245899</v>
      </c>
      <c r="K1091" s="16">
        <v>2.3809523809523801E-2</v>
      </c>
      <c r="L1091" s="16"/>
      <c r="M1091" s="16">
        <v>0.101694915254237</v>
      </c>
      <c r="N1091" s="16">
        <v>8.6956521739130405E-2</v>
      </c>
      <c r="O1091" s="16">
        <v>0.230769230769231</v>
      </c>
      <c r="P1091" s="16">
        <v>0.14285714285714299</v>
      </c>
      <c r="Q1091" s="16"/>
      <c r="R1091" s="16">
        <v>0.148148148148148</v>
      </c>
      <c r="S1091" s="16">
        <v>6.25E-2</v>
      </c>
      <c r="T1091" s="16">
        <v>0.1</v>
      </c>
      <c r="U1091" s="16">
        <v>0</v>
      </c>
      <c r="V1091" s="16"/>
      <c r="W1091" s="16">
        <v>0.15384615384615399</v>
      </c>
      <c r="X1091" s="16">
        <v>0.16666666666666699</v>
      </c>
      <c r="Y1091" s="16">
        <v>0.27272727272727298</v>
      </c>
      <c r="Z1091" s="16">
        <v>0</v>
      </c>
      <c r="AA1091" s="16">
        <v>0</v>
      </c>
      <c r="AB1091" s="16">
        <v>8.3333333333333301E-2</v>
      </c>
      <c r="AC1091" s="16">
        <v>8.3333333333333301E-2</v>
      </c>
      <c r="AD1091" s="16">
        <v>0</v>
      </c>
      <c r="AE1091" s="16">
        <v>0.125</v>
      </c>
      <c r="AF1091" s="16">
        <v>0.16666666666666699</v>
      </c>
      <c r="AG1091" s="16">
        <v>0</v>
      </c>
      <c r="AH1091" s="16" t="s">
        <v>80</v>
      </c>
      <c r="AI1091" s="16"/>
      <c r="AJ1091" s="16">
        <v>7.1428571428571397E-2</v>
      </c>
      <c r="AK1091" s="16">
        <v>0.17647058823529399</v>
      </c>
      <c r="AL1091" s="16">
        <v>7.1428571428571397E-2</v>
      </c>
      <c r="AM1091" s="16">
        <v>0.13043478260869601</v>
      </c>
      <c r="AN1091" s="16">
        <v>0.16666666666666699</v>
      </c>
      <c r="AO1091" s="16"/>
      <c r="AP1091" s="16">
        <v>9.3333333333333296E-2</v>
      </c>
      <c r="AQ1091" s="16">
        <v>0.18181818181818199</v>
      </c>
      <c r="AR1091" s="16">
        <v>0.16666666666666699</v>
      </c>
      <c r="AS1091" s="16"/>
      <c r="AT1091" s="16">
        <v>7.1428571428571397E-2</v>
      </c>
      <c r="AU1091" s="16">
        <v>0.14754098360655701</v>
      </c>
      <c r="AV1091" s="16">
        <v>0.1</v>
      </c>
      <c r="AW1091" s="16">
        <v>0</v>
      </c>
      <c r="AX1091" s="16"/>
      <c r="AY1091" s="16">
        <v>0.125</v>
      </c>
      <c r="AZ1091" s="16">
        <v>0.115789473684211</v>
      </c>
      <c r="BA1091" s="16"/>
      <c r="BB1091" s="16">
        <v>0.66666666666666696</v>
      </c>
      <c r="BC1091" s="16">
        <v>0.157894736842105</v>
      </c>
      <c r="BD1091" s="16">
        <v>4.6875E-2</v>
      </c>
      <c r="BE1091" s="16">
        <v>0.14285714285714299</v>
      </c>
      <c r="BF1091" s="16"/>
      <c r="BG1091" s="16">
        <v>0.2</v>
      </c>
      <c r="BH1091" s="16">
        <v>0.06</v>
      </c>
      <c r="BI1091" s="16">
        <v>0.16666666666666699</v>
      </c>
      <c r="BJ1091" s="16">
        <v>0</v>
      </c>
      <c r="BK1091" s="16">
        <v>0.2</v>
      </c>
      <c r="BL1091" s="16">
        <v>0</v>
      </c>
    </row>
    <row r="1092" spans="2:64" x14ac:dyDescent="0.35">
      <c r="B1092" t="s">
        <v>159</v>
      </c>
      <c r="C1092" s="16">
        <v>0.43689320388349501</v>
      </c>
      <c r="D1092" s="16">
        <v>0.2</v>
      </c>
      <c r="E1092" s="16">
        <v>0.35714285714285698</v>
      </c>
      <c r="F1092" s="16">
        <v>0.11111111111111099</v>
      </c>
      <c r="G1092" s="16">
        <v>0.51428571428571401</v>
      </c>
      <c r="H1092" s="16">
        <v>0.61290322580645196</v>
      </c>
      <c r="I1092" s="16"/>
      <c r="J1092" s="16">
        <v>0.42622950819672101</v>
      </c>
      <c r="K1092" s="16">
        <v>0.452380952380952</v>
      </c>
      <c r="L1092" s="16"/>
      <c r="M1092" s="16">
        <v>0.40677966101694901</v>
      </c>
      <c r="N1092" s="16">
        <v>0.565217391304348</v>
      </c>
      <c r="O1092" s="16">
        <v>0.230769230769231</v>
      </c>
      <c r="P1092" s="16">
        <v>0.57142857142857095</v>
      </c>
      <c r="Q1092" s="16"/>
      <c r="R1092" s="16">
        <v>0.38888888888888901</v>
      </c>
      <c r="S1092" s="16">
        <v>0.4375</v>
      </c>
      <c r="T1092" s="16">
        <v>0.53333333333333299</v>
      </c>
      <c r="U1092" s="16">
        <v>0.33333333333333298</v>
      </c>
      <c r="V1092" s="16"/>
      <c r="W1092" s="16">
        <v>0.230769230769231</v>
      </c>
      <c r="X1092" s="16">
        <v>0.55555555555555602</v>
      </c>
      <c r="Y1092" s="16">
        <v>0.36363636363636398</v>
      </c>
      <c r="Z1092" s="16">
        <v>0.75</v>
      </c>
      <c r="AA1092" s="16">
        <v>0.36363636363636398</v>
      </c>
      <c r="AB1092" s="16">
        <v>0.5</v>
      </c>
      <c r="AC1092" s="16">
        <v>0.5</v>
      </c>
      <c r="AD1092" s="16">
        <v>0.5</v>
      </c>
      <c r="AE1092" s="16">
        <v>0.125</v>
      </c>
      <c r="AF1092" s="16">
        <v>0.5</v>
      </c>
      <c r="AG1092" s="16">
        <v>0.5</v>
      </c>
      <c r="AH1092" s="16" t="s">
        <v>80</v>
      </c>
      <c r="AI1092" s="16"/>
      <c r="AJ1092" s="16">
        <v>0.5</v>
      </c>
      <c r="AK1092" s="16">
        <v>0.41176470588235298</v>
      </c>
      <c r="AL1092" s="16">
        <v>0.39285714285714302</v>
      </c>
      <c r="AM1092" s="16">
        <v>0.52173913043478304</v>
      </c>
      <c r="AN1092" s="16">
        <v>0.33333333333333298</v>
      </c>
      <c r="AO1092" s="16"/>
      <c r="AP1092" s="16">
        <v>0.52</v>
      </c>
      <c r="AQ1092" s="16">
        <v>0.22727272727272699</v>
      </c>
      <c r="AR1092" s="16">
        <v>0.16666666666666699</v>
      </c>
      <c r="AS1092" s="16"/>
      <c r="AT1092" s="16">
        <v>0.25</v>
      </c>
      <c r="AU1092" s="16">
        <v>0.52459016393442603</v>
      </c>
      <c r="AV1092" s="16">
        <v>0.3</v>
      </c>
      <c r="AW1092" s="16">
        <v>0.75</v>
      </c>
      <c r="AX1092" s="16"/>
      <c r="AY1092" s="16">
        <v>0.25</v>
      </c>
      <c r="AZ1092" s="16">
        <v>0.452631578947368</v>
      </c>
      <c r="BA1092" s="16"/>
      <c r="BB1092" s="16">
        <v>0.16666666666666699</v>
      </c>
      <c r="BC1092" s="16">
        <v>0.31578947368421101</v>
      </c>
      <c r="BD1092" s="16">
        <v>0.46875</v>
      </c>
      <c r="BE1092" s="16">
        <v>0.57142857142857095</v>
      </c>
      <c r="BF1092" s="16"/>
      <c r="BG1092" s="16">
        <v>0.6</v>
      </c>
      <c r="BH1092" s="16">
        <v>0.48</v>
      </c>
      <c r="BI1092" s="16">
        <v>0.3</v>
      </c>
      <c r="BJ1092" s="16">
        <v>0.5</v>
      </c>
      <c r="BK1092" s="16">
        <v>0.4</v>
      </c>
      <c r="BL1092" s="16">
        <v>1</v>
      </c>
    </row>
    <row r="1093" spans="2:64" x14ac:dyDescent="0.35">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c r="AZ1093" s="16"/>
      <c r="BA1093" s="16"/>
      <c r="BB1093" s="16"/>
      <c r="BC1093" s="16"/>
      <c r="BD1093" s="16"/>
      <c r="BE1093" s="16"/>
      <c r="BF1093" s="16"/>
      <c r="BG1093" s="16"/>
      <c r="BH1093" s="16"/>
      <c r="BI1093" s="16"/>
      <c r="BJ1093" s="16"/>
      <c r="BK1093" s="16"/>
      <c r="BL1093" s="16"/>
    </row>
    <row r="1094" spans="2:64" x14ac:dyDescent="0.35">
      <c r="B1094" s="5" t="s">
        <v>582</v>
      </c>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c r="AZ1094" s="16"/>
      <c r="BA1094" s="16"/>
      <c r="BB1094" s="16"/>
      <c r="BC1094" s="16"/>
      <c r="BD1094" s="16"/>
      <c r="BE1094" s="16"/>
      <c r="BF1094" s="16"/>
      <c r="BG1094" s="16"/>
      <c r="BH1094" s="16"/>
      <c r="BI1094" s="16"/>
      <c r="BJ1094" s="16"/>
      <c r="BK1094" s="16"/>
      <c r="BL1094" s="16"/>
    </row>
    <row r="1095" spans="2:64" x14ac:dyDescent="0.35">
      <c r="B1095" s="23" t="s">
        <v>97</v>
      </c>
      <c r="C1095" s="16"/>
      <c r="D1095" s="16"/>
      <c r="E1095" s="16"/>
      <c r="F1095" s="16"/>
      <c r="G1095" s="16"/>
      <c r="H1095" s="16"/>
      <c r="I1095" s="16"/>
      <c r="J1095" s="16"/>
      <c r="K1095" s="16"/>
      <c r="L1095" s="16"/>
      <c r="M1095" s="16"/>
      <c r="N1095" s="16"/>
      <c r="O1095" s="16"/>
      <c r="P1095" s="16"/>
      <c r="Q1095" s="16"/>
      <c r="R1095" s="16"/>
      <c r="S1095" s="16"/>
      <c r="T1095" s="16"/>
      <c r="U1095" s="16"/>
      <c r="V1095" s="16"/>
      <c r="W1095" s="16"/>
      <c r="X1095" s="16"/>
      <c r="Y1095" s="16"/>
      <c r="Z1095" s="16"/>
      <c r="AA1095" s="16"/>
      <c r="AB1095" s="16"/>
      <c r="AC1095" s="16"/>
      <c r="AD1095" s="16"/>
      <c r="AE1095" s="16"/>
      <c r="AF1095" s="16"/>
      <c r="AG1095" s="16"/>
      <c r="AH1095" s="16"/>
      <c r="AI1095" s="16"/>
      <c r="AJ1095" s="16"/>
      <c r="AK1095" s="16"/>
      <c r="AL1095" s="16"/>
      <c r="AM1095" s="16"/>
      <c r="AN1095" s="16"/>
      <c r="AO1095" s="16"/>
      <c r="AP1095" s="16"/>
      <c r="AQ1095" s="16"/>
      <c r="AR1095" s="16"/>
      <c r="AS1095" s="16"/>
      <c r="AT1095" s="16"/>
      <c r="AU1095" s="16"/>
      <c r="AV1095" s="16"/>
      <c r="AW1095" s="16"/>
      <c r="AX1095" s="16"/>
      <c r="AY1095" s="16"/>
      <c r="AZ1095" s="16"/>
      <c r="BA1095" s="16"/>
      <c r="BB1095" s="16"/>
      <c r="BC1095" s="16"/>
      <c r="BD1095" s="16"/>
      <c r="BE1095" s="16"/>
      <c r="BF1095" s="16"/>
      <c r="BG1095" s="16"/>
      <c r="BH1095" s="16"/>
      <c r="BI1095" s="16"/>
      <c r="BJ1095" s="16"/>
      <c r="BK1095" s="16"/>
      <c r="BL1095" s="16"/>
    </row>
    <row r="1096" spans="2:64" x14ac:dyDescent="0.35">
      <c r="B1096" t="s">
        <v>564</v>
      </c>
      <c r="C1096" s="16">
        <v>0.175196850393701</v>
      </c>
      <c r="D1096" s="16">
        <v>0.24137931034482801</v>
      </c>
      <c r="E1096" s="16">
        <v>0.171875</v>
      </c>
      <c r="F1096" s="16">
        <v>0.19148936170212799</v>
      </c>
      <c r="G1096" s="16">
        <v>0.14723926380368099</v>
      </c>
      <c r="H1096" s="16">
        <v>0.183544303797468</v>
      </c>
      <c r="I1096" s="16"/>
      <c r="J1096" s="16">
        <v>0.18531468531468501</v>
      </c>
      <c r="K1096" s="16">
        <v>0.16289592760180999</v>
      </c>
      <c r="L1096" s="16"/>
      <c r="M1096" s="16">
        <v>0.18421052631578899</v>
      </c>
      <c r="N1096" s="16">
        <v>0.13</v>
      </c>
      <c r="O1096" s="16">
        <v>0.16666666666666699</v>
      </c>
      <c r="P1096" s="16">
        <v>0.22500000000000001</v>
      </c>
      <c r="Q1096" s="16"/>
      <c r="R1096" s="16">
        <v>0.188</v>
      </c>
      <c r="S1096" s="16">
        <v>9.8765432098765399E-2</v>
      </c>
      <c r="T1096" s="16">
        <v>0.18300653594771199</v>
      </c>
      <c r="U1096" s="16">
        <v>0.25</v>
      </c>
      <c r="V1096" s="16"/>
      <c r="W1096" s="16">
        <v>0.22972972972972999</v>
      </c>
      <c r="X1096" s="16">
        <v>0.185567010309278</v>
      </c>
      <c r="Y1096" s="16">
        <v>0.17307692307692299</v>
      </c>
      <c r="Z1096" s="16">
        <v>0.108695652173913</v>
      </c>
      <c r="AA1096" s="16">
        <v>0.135135135135135</v>
      </c>
      <c r="AB1096" s="16">
        <v>0.102040816326531</v>
      </c>
      <c r="AC1096" s="16">
        <v>0.22448979591836701</v>
      </c>
      <c r="AD1096" s="16">
        <v>5.5555555555555601E-2</v>
      </c>
      <c r="AE1096" s="16">
        <v>0.2</v>
      </c>
      <c r="AF1096" s="16">
        <v>0.14285714285714299</v>
      </c>
      <c r="AG1096" s="16">
        <v>0.25</v>
      </c>
      <c r="AH1096" s="16">
        <v>0.66666666666666696</v>
      </c>
      <c r="AI1096" s="16"/>
      <c r="AJ1096" s="16">
        <v>0.14925373134328401</v>
      </c>
      <c r="AK1096" s="16">
        <v>0.12</v>
      </c>
      <c r="AL1096" s="16">
        <v>0.21264367816092</v>
      </c>
      <c r="AM1096" s="16">
        <v>0.159574468085106</v>
      </c>
      <c r="AN1096" s="16">
        <v>0.33333333333333298</v>
      </c>
      <c r="AO1096" s="16"/>
      <c r="AP1096" s="16">
        <v>0.14088397790055199</v>
      </c>
      <c r="AQ1096" s="16">
        <v>0.28000000000000003</v>
      </c>
      <c r="AR1096" s="16">
        <v>0.14285714285714299</v>
      </c>
      <c r="AS1096" s="16"/>
      <c r="AT1096" s="16">
        <v>0.15909090909090901</v>
      </c>
      <c r="AU1096" s="16">
        <v>0.18649517684887501</v>
      </c>
      <c r="AV1096" s="16">
        <v>0.133333333333333</v>
      </c>
      <c r="AW1096" s="16">
        <v>0.2</v>
      </c>
      <c r="AX1096" s="16"/>
      <c r="AY1096" s="16">
        <v>0.162162162162162</v>
      </c>
      <c r="AZ1096" s="16">
        <v>0.176220806794055</v>
      </c>
      <c r="BA1096" s="16"/>
      <c r="BB1096" s="16">
        <v>0.38888888888888901</v>
      </c>
      <c r="BC1096" s="16">
        <v>7.1428571428571397E-2</v>
      </c>
      <c r="BD1096" s="16">
        <v>0.19003115264797499</v>
      </c>
      <c r="BE1096" s="16">
        <v>0.119402985074627</v>
      </c>
      <c r="BF1096" s="16"/>
      <c r="BG1096" s="16">
        <v>0.241935483870968</v>
      </c>
      <c r="BH1096" s="16">
        <v>0.2</v>
      </c>
      <c r="BI1096" s="16">
        <v>0.12837837837837801</v>
      </c>
      <c r="BJ1096" s="16">
        <v>0.173913043478261</v>
      </c>
      <c r="BK1096" s="16">
        <v>7.4074074074074098E-2</v>
      </c>
      <c r="BL1096" s="16">
        <v>0</v>
      </c>
    </row>
    <row r="1097" spans="2:64" x14ac:dyDescent="0.35">
      <c r="B1097" t="s">
        <v>565</v>
      </c>
      <c r="C1097" s="16">
        <v>0.40551181102362199</v>
      </c>
      <c r="D1097" s="16">
        <v>0.44827586206896602</v>
      </c>
      <c r="E1097" s="16">
        <v>0.546875</v>
      </c>
      <c r="F1097" s="16">
        <v>0.45744680851063801</v>
      </c>
      <c r="G1097" s="16">
        <v>0.33742331288343602</v>
      </c>
      <c r="H1097" s="16">
        <v>0.379746835443038</v>
      </c>
      <c r="I1097" s="16"/>
      <c r="J1097" s="16">
        <v>0.391608391608392</v>
      </c>
      <c r="K1097" s="16">
        <v>0.420814479638009</v>
      </c>
      <c r="L1097" s="16"/>
      <c r="M1097" s="16">
        <v>0.417763157894737</v>
      </c>
      <c r="N1097" s="16">
        <v>0.4</v>
      </c>
      <c r="O1097" s="16">
        <v>0.35</v>
      </c>
      <c r="P1097" s="16">
        <v>0.4</v>
      </c>
      <c r="Q1097" s="16"/>
      <c r="R1097" s="16">
        <v>0.41199999999999998</v>
      </c>
      <c r="S1097" s="16">
        <v>0.469135802469136</v>
      </c>
      <c r="T1097" s="16">
        <v>0.37908496732026098</v>
      </c>
      <c r="U1097" s="16">
        <v>0.29166666666666702</v>
      </c>
      <c r="V1097" s="16"/>
      <c r="W1097" s="16">
        <v>0.51351351351351304</v>
      </c>
      <c r="X1097" s="16">
        <v>0.402061855670103</v>
      </c>
      <c r="Y1097" s="16">
        <v>0.38461538461538503</v>
      </c>
      <c r="Z1097" s="16">
        <v>0.434782608695652</v>
      </c>
      <c r="AA1097" s="16">
        <v>0.43243243243243201</v>
      </c>
      <c r="AB1097" s="16">
        <v>0.28571428571428598</v>
      </c>
      <c r="AC1097" s="16">
        <v>0.44897959183673503</v>
      </c>
      <c r="AD1097" s="16">
        <v>0.5</v>
      </c>
      <c r="AE1097" s="16">
        <v>0.45714285714285702</v>
      </c>
      <c r="AF1097" s="16">
        <v>0.14285714285714299</v>
      </c>
      <c r="AG1097" s="16">
        <v>0.4</v>
      </c>
      <c r="AH1097" s="16">
        <v>0</v>
      </c>
      <c r="AI1097" s="16"/>
      <c r="AJ1097" s="16">
        <v>0.37313432835820898</v>
      </c>
      <c r="AK1097" s="16">
        <v>0.37333333333333302</v>
      </c>
      <c r="AL1097" s="16">
        <v>0.43678160919540199</v>
      </c>
      <c r="AM1097" s="16">
        <v>0.38297872340425498</v>
      </c>
      <c r="AN1097" s="16">
        <v>0.407407407407407</v>
      </c>
      <c r="AO1097" s="16"/>
      <c r="AP1097" s="16">
        <v>0.42265193370165699</v>
      </c>
      <c r="AQ1097" s="16">
        <v>0.35199999999999998</v>
      </c>
      <c r="AR1097" s="16">
        <v>0.42857142857142899</v>
      </c>
      <c r="AS1097" s="16"/>
      <c r="AT1097" s="16">
        <v>0.45454545454545497</v>
      </c>
      <c r="AU1097" s="16">
        <v>0.36977491961414799</v>
      </c>
      <c r="AV1097" s="16">
        <v>0.53333333333333299</v>
      </c>
      <c r="AW1097" s="16">
        <v>0.35</v>
      </c>
      <c r="AX1097" s="16"/>
      <c r="AY1097" s="16">
        <v>0.35135135135135098</v>
      </c>
      <c r="AZ1097" s="16">
        <v>0.40976645435244202</v>
      </c>
      <c r="BA1097" s="16"/>
      <c r="BB1097" s="16">
        <v>0.41666666666666702</v>
      </c>
      <c r="BC1097" s="16">
        <v>0.32142857142857101</v>
      </c>
      <c r="BD1097" s="16">
        <v>0.43613707165109</v>
      </c>
      <c r="BE1097" s="16">
        <v>0.35820895522388102</v>
      </c>
      <c r="BF1097" s="16"/>
      <c r="BG1097" s="16">
        <v>0.41935483870967699</v>
      </c>
      <c r="BH1097" s="16">
        <v>0.44897959183673503</v>
      </c>
      <c r="BI1097" s="16">
        <v>0.37837837837837801</v>
      </c>
      <c r="BJ1097" s="16">
        <v>0.26086956521739102</v>
      </c>
      <c r="BK1097" s="16">
        <v>0.25925925925925902</v>
      </c>
      <c r="BL1097" s="16">
        <v>0.33333333333333298</v>
      </c>
    </row>
    <row r="1098" spans="2:64" x14ac:dyDescent="0.35">
      <c r="B1098" t="s">
        <v>566</v>
      </c>
      <c r="C1098" s="16">
        <v>0.31889763779527602</v>
      </c>
      <c r="D1098" s="16">
        <v>0.24137931034482801</v>
      </c>
      <c r="E1098" s="16">
        <v>0.234375</v>
      </c>
      <c r="F1098" s="16">
        <v>0.29787234042553201</v>
      </c>
      <c r="G1098" s="16">
        <v>0.41104294478527598</v>
      </c>
      <c r="H1098" s="16">
        <v>0.284810126582278</v>
      </c>
      <c r="I1098" s="16"/>
      <c r="J1098" s="16">
        <v>0.356643356643357</v>
      </c>
      <c r="K1098" s="16">
        <v>0.27149321266968302</v>
      </c>
      <c r="L1098" s="16"/>
      <c r="M1098" s="16">
        <v>0.32565789473684198</v>
      </c>
      <c r="N1098" s="16">
        <v>0.31</v>
      </c>
      <c r="O1098" s="16">
        <v>0.33333333333333298</v>
      </c>
      <c r="P1098" s="16">
        <v>0.3</v>
      </c>
      <c r="Q1098" s="16"/>
      <c r="R1098" s="16">
        <v>0.32400000000000001</v>
      </c>
      <c r="S1098" s="16">
        <v>0.33333333333333298</v>
      </c>
      <c r="T1098" s="16">
        <v>0.30065359477124198</v>
      </c>
      <c r="U1098" s="16">
        <v>0.33333333333333298</v>
      </c>
      <c r="V1098" s="16"/>
      <c r="W1098" s="16">
        <v>0.20270270270270299</v>
      </c>
      <c r="X1098" s="16">
        <v>0.35051546391752603</v>
      </c>
      <c r="Y1098" s="16">
        <v>0.28846153846153799</v>
      </c>
      <c r="Z1098" s="16">
        <v>0.34782608695652201</v>
      </c>
      <c r="AA1098" s="16">
        <v>0.35135135135135098</v>
      </c>
      <c r="AB1098" s="16">
        <v>0.42857142857142899</v>
      </c>
      <c r="AC1098" s="16">
        <v>0.24489795918367299</v>
      </c>
      <c r="AD1098" s="16">
        <v>0.16666666666666699</v>
      </c>
      <c r="AE1098" s="16">
        <v>0.28571428571428598</v>
      </c>
      <c r="AF1098" s="16">
        <v>0.57142857142857095</v>
      </c>
      <c r="AG1098" s="16">
        <v>0.3</v>
      </c>
      <c r="AH1098" s="16">
        <v>0.33333333333333298</v>
      </c>
      <c r="AI1098" s="16"/>
      <c r="AJ1098" s="16">
        <v>0.328358208955224</v>
      </c>
      <c r="AK1098" s="16">
        <v>0.36</v>
      </c>
      <c r="AL1098" s="16">
        <v>0.27586206896551702</v>
      </c>
      <c r="AM1098" s="16">
        <v>0.35106382978723399</v>
      </c>
      <c r="AN1098" s="16">
        <v>0.22222222222222199</v>
      </c>
      <c r="AO1098" s="16"/>
      <c r="AP1098" s="16">
        <v>0.32872928176795602</v>
      </c>
      <c r="AQ1098" s="16">
        <v>0.28799999999999998</v>
      </c>
      <c r="AR1098" s="16">
        <v>0.33333333333333298</v>
      </c>
      <c r="AS1098" s="16"/>
      <c r="AT1098" s="16">
        <v>0.33333333333333298</v>
      </c>
      <c r="AU1098" s="16">
        <v>0.331189710610932</v>
      </c>
      <c r="AV1098" s="16">
        <v>0.24444444444444399</v>
      </c>
      <c r="AW1098" s="16">
        <v>0.2</v>
      </c>
      <c r="AX1098" s="16"/>
      <c r="AY1098" s="16">
        <v>0.32432432432432401</v>
      </c>
      <c r="AZ1098" s="16">
        <v>0.31847133757961799</v>
      </c>
      <c r="BA1098" s="16"/>
      <c r="BB1098" s="16">
        <v>0.194444444444444</v>
      </c>
      <c r="BC1098" s="16">
        <v>0.53571428571428603</v>
      </c>
      <c r="BD1098" s="16">
        <v>0.274143302180685</v>
      </c>
      <c r="BE1098" s="16">
        <v>0.328358208955224</v>
      </c>
      <c r="BF1098" s="16"/>
      <c r="BG1098" s="16">
        <v>0.30645161290322598</v>
      </c>
      <c r="BH1098" s="16">
        <v>0.24489795918367299</v>
      </c>
      <c r="BI1098" s="16">
        <v>0.391891891891892</v>
      </c>
      <c r="BJ1098" s="16">
        <v>0.434782608695652</v>
      </c>
      <c r="BK1098" s="16">
        <v>0.51851851851851805</v>
      </c>
      <c r="BL1098" s="16">
        <v>0.33333333333333298</v>
      </c>
    </row>
    <row r="1099" spans="2:64" x14ac:dyDescent="0.35">
      <c r="B1099" t="s">
        <v>322</v>
      </c>
      <c r="C1099" s="16">
        <v>0.10039370078740199</v>
      </c>
      <c r="D1099" s="16">
        <v>6.8965517241379296E-2</v>
      </c>
      <c r="E1099" s="16">
        <v>4.6875E-2</v>
      </c>
      <c r="F1099" s="16">
        <v>5.31914893617021E-2</v>
      </c>
      <c r="G1099" s="16">
        <v>0.104294478527607</v>
      </c>
      <c r="H1099" s="16">
        <v>0.151898734177215</v>
      </c>
      <c r="I1099" s="16"/>
      <c r="J1099" s="16">
        <v>6.6433566433566404E-2</v>
      </c>
      <c r="K1099" s="16">
        <v>0.144796380090498</v>
      </c>
      <c r="L1099" s="16"/>
      <c r="M1099" s="16">
        <v>7.2368421052631596E-2</v>
      </c>
      <c r="N1099" s="16">
        <v>0.16</v>
      </c>
      <c r="O1099" s="16">
        <v>0.15</v>
      </c>
      <c r="P1099" s="16">
        <v>7.4999999999999997E-2</v>
      </c>
      <c r="Q1099" s="16"/>
      <c r="R1099" s="16">
        <v>7.5999999999999998E-2</v>
      </c>
      <c r="S1099" s="16">
        <v>9.8765432098765399E-2</v>
      </c>
      <c r="T1099" s="16">
        <v>0.13725490196078399</v>
      </c>
      <c r="U1099" s="16">
        <v>0.125</v>
      </c>
      <c r="V1099" s="16"/>
      <c r="W1099" s="16">
        <v>5.4054054054054099E-2</v>
      </c>
      <c r="X1099" s="16">
        <v>6.18556701030928E-2</v>
      </c>
      <c r="Y1099" s="16">
        <v>0.15384615384615399</v>
      </c>
      <c r="Z1099" s="16">
        <v>0.108695652173913</v>
      </c>
      <c r="AA1099" s="16">
        <v>8.1081081081081099E-2</v>
      </c>
      <c r="AB1099" s="16">
        <v>0.183673469387755</v>
      </c>
      <c r="AC1099" s="16">
        <v>8.1632653061224497E-2</v>
      </c>
      <c r="AD1099" s="16">
        <v>0.27777777777777801</v>
      </c>
      <c r="AE1099" s="16">
        <v>5.7142857142857099E-2</v>
      </c>
      <c r="AF1099" s="16">
        <v>0.14285714285714299</v>
      </c>
      <c r="AG1099" s="16">
        <v>0.05</v>
      </c>
      <c r="AH1099" s="16">
        <v>0</v>
      </c>
      <c r="AI1099" s="16"/>
      <c r="AJ1099" s="16">
        <v>0.14925373134328401</v>
      </c>
      <c r="AK1099" s="16">
        <v>0.146666666666667</v>
      </c>
      <c r="AL1099" s="16">
        <v>7.4712643678160898E-2</v>
      </c>
      <c r="AM1099" s="16">
        <v>0.10638297872340401</v>
      </c>
      <c r="AN1099" s="16">
        <v>3.7037037037037E-2</v>
      </c>
      <c r="AO1099" s="16"/>
      <c r="AP1099" s="16">
        <v>0.10773480662983401</v>
      </c>
      <c r="AQ1099" s="16">
        <v>0.08</v>
      </c>
      <c r="AR1099" s="16">
        <v>9.5238095238095205E-2</v>
      </c>
      <c r="AS1099" s="16"/>
      <c r="AT1099" s="16">
        <v>5.3030303030302997E-2</v>
      </c>
      <c r="AU1099" s="16">
        <v>0.112540192926045</v>
      </c>
      <c r="AV1099" s="16">
        <v>8.8888888888888906E-2</v>
      </c>
      <c r="AW1099" s="16">
        <v>0.25</v>
      </c>
      <c r="AX1099" s="16"/>
      <c r="AY1099" s="16">
        <v>0.162162162162162</v>
      </c>
      <c r="AZ1099" s="16">
        <v>9.5541401273885398E-2</v>
      </c>
      <c r="BA1099" s="16"/>
      <c r="BB1099" s="16">
        <v>0</v>
      </c>
      <c r="BC1099" s="16">
        <v>7.1428571428571397E-2</v>
      </c>
      <c r="BD1099" s="16">
        <v>9.9688473520249204E-2</v>
      </c>
      <c r="BE1099" s="16">
        <v>0.19402985074626899</v>
      </c>
      <c r="BF1099" s="16"/>
      <c r="BG1099" s="16">
        <v>3.2258064516128997E-2</v>
      </c>
      <c r="BH1099" s="16">
        <v>0.106122448979592</v>
      </c>
      <c r="BI1099" s="16">
        <v>0.101351351351351</v>
      </c>
      <c r="BJ1099" s="16">
        <v>0.13043478260869601</v>
      </c>
      <c r="BK1099" s="16">
        <v>0.148148148148148</v>
      </c>
      <c r="BL1099" s="16">
        <v>0.33333333333333298</v>
      </c>
    </row>
    <row r="1100" spans="2:64" x14ac:dyDescent="0.35">
      <c r="C1100" s="16"/>
      <c r="D1100" s="16"/>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row>
    <row r="1101" spans="2:64" x14ac:dyDescent="0.35">
      <c r="B1101" s="5" t="s">
        <v>583</v>
      </c>
      <c r="C1101" s="16"/>
      <c r="D1101" s="16"/>
      <c r="E1101" s="16"/>
      <c r="F1101" s="16"/>
      <c r="G1101" s="16"/>
      <c r="H1101" s="16"/>
      <c r="I1101" s="16"/>
      <c r="J1101" s="16"/>
      <c r="K1101" s="16"/>
      <c r="L1101" s="16"/>
      <c r="M1101" s="16"/>
      <c r="N1101" s="16"/>
      <c r="O1101" s="16"/>
      <c r="P1101" s="16"/>
      <c r="Q1101" s="16"/>
      <c r="R1101" s="16"/>
      <c r="S1101" s="16"/>
      <c r="T1101" s="16"/>
      <c r="U1101" s="16"/>
      <c r="V1101" s="16"/>
      <c r="W1101" s="16"/>
      <c r="X1101" s="16"/>
      <c r="Y1101" s="16"/>
      <c r="Z1101" s="16"/>
      <c r="AA1101" s="16"/>
      <c r="AB1101" s="16"/>
      <c r="AC1101" s="16"/>
      <c r="AD1101" s="16"/>
      <c r="AE1101" s="16"/>
      <c r="AF1101" s="16"/>
      <c r="AG1101" s="16"/>
      <c r="AH1101" s="16"/>
      <c r="AI1101" s="16"/>
      <c r="AJ1101" s="16"/>
      <c r="AK1101" s="16"/>
      <c r="AL1101" s="16"/>
      <c r="AM1101" s="16"/>
      <c r="AN1101" s="16"/>
      <c r="AO1101" s="16"/>
      <c r="AP1101" s="16"/>
      <c r="AQ1101" s="16"/>
      <c r="AR1101" s="16"/>
      <c r="AS1101" s="16"/>
      <c r="AT1101" s="16"/>
      <c r="AU1101" s="16"/>
      <c r="AV1101" s="16"/>
      <c r="AW1101" s="16"/>
      <c r="AX1101" s="16"/>
      <c r="AY1101" s="16"/>
      <c r="AZ1101" s="16"/>
      <c r="BA1101" s="16"/>
      <c r="BB1101" s="16"/>
      <c r="BC1101" s="16"/>
      <c r="BD1101" s="16"/>
      <c r="BE1101" s="16"/>
      <c r="BF1101" s="16"/>
      <c r="BG1101" s="16"/>
      <c r="BH1101" s="16"/>
      <c r="BI1101" s="16"/>
      <c r="BJ1101" s="16"/>
      <c r="BK1101" s="16"/>
      <c r="BL1101" s="16"/>
    </row>
    <row r="1102" spans="2:64" x14ac:dyDescent="0.35">
      <c r="B1102" s="23" t="s">
        <v>97</v>
      </c>
      <c r="C1102" s="16"/>
      <c r="D1102" s="16"/>
      <c r="E1102" s="16"/>
      <c r="F1102" s="16"/>
      <c r="G1102" s="16"/>
      <c r="H1102" s="16"/>
      <c r="I1102" s="16"/>
      <c r="J1102" s="16"/>
      <c r="K1102" s="16"/>
      <c r="L1102" s="16"/>
      <c r="M1102" s="16"/>
      <c r="N1102" s="16"/>
      <c r="O1102" s="16"/>
      <c r="P1102" s="16"/>
      <c r="Q1102" s="16"/>
      <c r="R1102" s="16"/>
      <c r="S1102" s="16"/>
      <c r="T1102" s="16"/>
      <c r="U1102" s="16"/>
      <c r="V1102" s="16"/>
      <c r="W1102" s="16"/>
      <c r="X1102" s="16"/>
      <c r="Y1102" s="16"/>
      <c r="Z1102" s="16"/>
      <c r="AA1102" s="16"/>
      <c r="AB1102" s="16"/>
      <c r="AC1102" s="16"/>
      <c r="AD1102" s="16"/>
      <c r="AE1102" s="16"/>
      <c r="AF1102" s="16"/>
      <c r="AG1102" s="16"/>
      <c r="AH1102" s="16"/>
      <c r="AI1102" s="16"/>
      <c r="AJ1102" s="16"/>
      <c r="AK1102" s="16"/>
      <c r="AL1102" s="16"/>
      <c r="AM1102" s="16"/>
      <c r="AN1102" s="16"/>
      <c r="AO1102" s="16"/>
      <c r="AP1102" s="16"/>
      <c r="AQ1102" s="16"/>
      <c r="AR1102" s="16"/>
      <c r="AS1102" s="16"/>
      <c r="AT1102" s="16"/>
      <c r="AU1102" s="16"/>
      <c r="AV1102" s="16"/>
      <c r="AW1102" s="16"/>
      <c r="AX1102" s="16"/>
      <c r="AY1102" s="16"/>
      <c r="AZ1102" s="16"/>
      <c r="BA1102" s="16"/>
      <c r="BB1102" s="16"/>
      <c r="BC1102" s="16"/>
      <c r="BD1102" s="16"/>
      <c r="BE1102" s="16"/>
      <c r="BF1102" s="16"/>
      <c r="BG1102" s="16"/>
      <c r="BH1102" s="16"/>
      <c r="BI1102" s="16"/>
      <c r="BJ1102" s="16"/>
      <c r="BK1102" s="16"/>
      <c r="BL1102" s="16"/>
    </row>
    <row r="1103" spans="2:64" x14ac:dyDescent="0.35">
      <c r="B1103" t="s">
        <v>324</v>
      </c>
      <c r="C1103" s="16">
        <v>0.494094488188976</v>
      </c>
      <c r="D1103" s="16">
        <v>0.44827586206896602</v>
      </c>
      <c r="E1103" s="16">
        <v>0.515625</v>
      </c>
      <c r="F1103" s="16">
        <v>0.47872340425531901</v>
      </c>
      <c r="G1103" s="16">
        <v>0.39877300613496902</v>
      </c>
      <c r="H1103" s="16">
        <v>0.60126582278481</v>
      </c>
      <c r="I1103" s="16"/>
      <c r="J1103" s="16">
        <v>0.54195804195804198</v>
      </c>
      <c r="K1103" s="16">
        <v>0.434389140271493</v>
      </c>
      <c r="L1103" s="16"/>
      <c r="M1103" s="16">
        <v>0.53947368421052599</v>
      </c>
      <c r="N1103" s="16">
        <v>0.44</v>
      </c>
      <c r="O1103" s="16">
        <v>0.36666666666666697</v>
      </c>
      <c r="P1103" s="16">
        <v>0.45</v>
      </c>
      <c r="Q1103" s="16"/>
      <c r="R1103" s="16">
        <v>0.44400000000000001</v>
      </c>
      <c r="S1103" s="16">
        <v>0.469135802469136</v>
      </c>
      <c r="T1103" s="16">
        <v>0.60784313725490202</v>
      </c>
      <c r="U1103" s="16">
        <v>0.375</v>
      </c>
      <c r="V1103" s="16"/>
      <c r="W1103" s="16">
        <v>0.48648648648648701</v>
      </c>
      <c r="X1103" s="16">
        <v>0.52577319587628901</v>
      </c>
      <c r="Y1103" s="16">
        <v>0.480769230769231</v>
      </c>
      <c r="Z1103" s="16">
        <v>0.39130434782608697</v>
      </c>
      <c r="AA1103" s="16">
        <v>0.54054054054054101</v>
      </c>
      <c r="AB1103" s="16">
        <v>0.469387755102041</v>
      </c>
      <c r="AC1103" s="16">
        <v>0.61224489795918402</v>
      </c>
      <c r="AD1103" s="16">
        <v>0.5</v>
      </c>
      <c r="AE1103" s="16">
        <v>0.51428571428571401</v>
      </c>
      <c r="AF1103" s="16">
        <v>0.25</v>
      </c>
      <c r="AG1103" s="16">
        <v>0.55000000000000004</v>
      </c>
      <c r="AH1103" s="16">
        <v>1</v>
      </c>
      <c r="AI1103" s="16"/>
      <c r="AJ1103" s="16">
        <v>0.43283582089552203</v>
      </c>
      <c r="AK1103" s="16">
        <v>0.38666666666666699</v>
      </c>
      <c r="AL1103" s="16">
        <v>0.52873563218390796</v>
      </c>
      <c r="AM1103" s="16">
        <v>0.58510638297872297</v>
      </c>
      <c r="AN1103" s="16">
        <v>0.51851851851851805</v>
      </c>
      <c r="AO1103" s="16"/>
      <c r="AP1103" s="16">
        <v>0.48066298342541403</v>
      </c>
      <c r="AQ1103" s="16">
        <v>0.52</v>
      </c>
      <c r="AR1103" s="16">
        <v>0.57142857142857095</v>
      </c>
      <c r="AS1103" s="16"/>
      <c r="AT1103" s="16">
        <v>0.42424242424242398</v>
      </c>
      <c r="AU1103" s="16">
        <v>0.54340836012861704</v>
      </c>
      <c r="AV1103" s="16">
        <v>0.44444444444444398</v>
      </c>
      <c r="AW1103" s="16">
        <v>0.3</v>
      </c>
      <c r="AX1103" s="16"/>
      <c r="AY1103" s="16">
        <v>0.54054054054054101</v>
      </c>
      <c r="AZ1103" s="16">
        <v>0.49044585987261102</v>
      </c>
      <c r="BA1103" s="16"/>
      <c r="BB1103" s="16">
        <v>0.41666666666666702</v>
      </c>
      <c r="BC1103" s="16">
        <v>0.36904761904761901</v>
      </c>
      <c r="BD1103" s="16">
        <v>0.56386292834891005</v>
      </c>
      <c r="BE1103" s="16">
        <v>0.35820895522388102</v>
      </c>
      <c r="BF1103" s="16"/>
      <c r="BG1103" s="16">
        <v>0.58064516129032295</v>
      </c>
      <c r="BH1103" s="16">
        <v>0.53469387755102005</v>
      </c>
      <c r="BI1103" s="16">
        <v>0.47972972972972999</v>
      </c>
      <c r="BJ1103" s="16">
        <v>0.26086956521739102</v>
      </c>
      <c r="BK1103" s="16">
        <v>0.22222222222222199</v>
      </c>
      <c r="BL1103" s="16">
        <v>0.33333333333333298</v>
      </c>
    </row>
    <row r="1104" spans="2:64" x14ac:dyDescent="0.35">
      <c r="B1104" t="s">
        <v>325</v>
      </c>
      <c r="C1104" s="16">
        <v>0.297244094488189</v>
      </c>
      <c r="D1104" s="16">
        <v>0.31034482758620702</v>
      </c>
      <c r="E1104" s="16">
        <v>0.28125</v>
      </c>
      <c r="F1104" s="16">
        <v>0.340425531914894</v>
      </c>
      <c r="G1104" s="16">
        <v>0.27607361963190202</v>
      </c>
      <c r="H1104" s="16">
        <v>0.29746835443038</v>
      </c>
      <c r="I1104" s="16"/>
      <c r="J1104" s="16">
        <v>0.28321678321678301</v>
      </c>
      <c r="K1104" s="16">
        <v>0.31221719457013603</v>
      </c>
      <c r="L1104" s="16"/>
      <c r="M1104" s="16">
        <v>0.34868421052631599</v>
      </c>
      <c r="N1104" s="16">
        <v>0.24</v>
      </c>
      <c r="O1104" s="16">
        <v>0.16666666666666699</v>
      </c>
      <c r="P1104" s="16">
        <v>0.22500000000000001</v>
      </c>
      <c r="Q1104" s="16"/>
      <c r="R1104" s="16">
        <v>0.312</v>
      </c>
      <c r="S1104" s="16">
        <v>0.234567901234568</v>
      </c>
      <c r="T1104" s="16">
        <v>0.31372549019607798</v>
      </c>
      <c r="U1104" s="16">
        <v>0.25</v>
      </c>
      <c r="V1104" s="16"/>
      <c r="W1104" s="16">
        <v>0.337837837837838</v>
      </c>
      <c r="X1104" s="16">
        <v>0.31958762886597902</v>
      </c>
      <c r="Y1104" s="16">
        <v>0.269230769230769</v>
      </c>
      <c r="Z1104" s="16">
        <v>0.23913043478260901</v>
      </c>
      <c r="AA1104" s="16">
        <v>0.37837837837837801</v>
      </c>
      <c r="AB1104" s="16">
        <v>0.14285714285714299</v>
      </c>
      <c r="AC1104" s="16">
        <v>0.32653061224489799</v>
      </c>
      <c r="AD1104" s="16">
        <v>0.33333333333333298</v>
      </c>
      <c r="AE1104" s="16">
        <v>0.314285714285714</v>
      </c>
      <c r="AF1104" s="16">
        <v>0.25</v>
      </c>
      <c r="AG1104" s="16">
        <v>0.45</v>
      </c>
      <c r="AH1104" s="16">
        <v>0</v>
      </c>
      <c r="AI1104" s="16"/>
      <c r="AJ1104" s="16">
        <v>0.25373134328358199</v>
      </c>
      <c r="AK1104" s="16">
        <v>0.28000000000000003</v>
      </c>
      <c r="AL1104" s="16">
        <v>0.33333333333333298</v>
      </c>
      <c r="AM1104" s="16">
        <v>0.27659574468085102</v>
      </c>
      <c r="AN1104" s="16">
        <v>0.296296296296296</v>
      </c>
      <c r="AO1104" s="16"/>
      <c r="AP1104" s="16">
        <v>0.26519337016574601</v>
      </c>
      <c r="AQ1104" s="16">
        <v>0.39200000000000002</v>
      </c>
      <c r="AR1104" s="16">
        <v>0.28571428571428598</v>
      </c>
      <c r="AS1104" s="16"/>
      <c r="AT1104" s="16">
        <v>0.25757575757575801</v>
      </c>
      <c r="AU1104" s="16">
        <v>0.31832797427652698</v>
      </c>
      <c r="AV1104" s="16">
        <v>0.35555555555555601</v>
      </c>
      <c r="AW1104" s="16">
        <v>0.1</v>
      </c>
      <c r="AX1104" s="16"/>
      <c r="AY1104" s="16">
        <v>0.37837837837837801</v>
      </c>
      <c r="AZ1104" s="16">
        <v>0.290870488322718</v>
      </c>
      <c r="BA1104" s="16"/>
      <c r="BB1104" s="16">
        <v>0.38888888888888901</v>
      </c>
      <c r="BC1104" s="16">
        <v>0.30952380952380998</v>
      </c>
      <c r="BD1104" s="16">
        <v>0.30218068535825499</v>
      </c>
      <c r="BE1104" s="16">
        <v>0.20895522388059701</v>
      </c>
      <c r="BF1104" s="16"/>
      <c r="BG1104" s="16">
        <v>0.30645161290322598</v>
      </c>
      <c r="BH1104" s="16">
        <v>0.35102040816326502</v>
      </c>
      <c r="BI1104" s="16">
        <v>0.23648648648648599</v>
      </c>
      <c r="BJ1104" s="16">
        <v>0.217391304347826</v>
      </c>
      <c r="BK1104" s="16">
        <v>0.22222222222222199</v>
      </c>
      <c r="BL1104" s="16">
        <v>0</v>
      </c>
    </row>
    <row r="1105" spans="2:64" x14ac:dyDescent="0.35">
      <c r="B1105" t="s">
        <v>422</v>
      </c>
      <c r="C1105" s="16">
        <v>0.26377952755905498</v>
      </c>
      <c r="D1105" s="16">
        <v>0.20689655172413801</v>
      </c>
      <c r="E1105" s="16">
        <v>0.28125</v>
      </c>
      <c r="F1105" s="16">
        <v>0.329787234042553</v>
      </c>
      <c r="G1105" s="16">
        <v>0.245398773006135</v>
      </c>
      <c r="H1105" s="16">
        <v>0.246835443037975</v>
      </c>
      <c r="I1105" s="16"/>
      <c r="J1105" s="16">
        <v>0.29370629370629397</v>
      </c>
      <c r="K1105" s="16">
        <v>0.22624434389140299</v>
      </c>
      <c r="L1105" s="16"/>
      <c r="M1105" s="16">
        <v>0.269736842105263</v>
      </c>
      <c r="N1105" s="16">
        <v>0.26</v>
      </c>
      <c r="O1105" s="16">
        <v>0.3</v>
      </c>
      <c r="P1105" s="16">
        <v>0.17499999999999999</v>
      </c>
      <c r="Q1105" s="16"/>
      <c r="R1105" s="16">
        <v>0.29199999999999998</v>
      </c>
      <c r="S1105" s="16">
        <v>0.28395061728395099</v>
      </c>
      <c r="T1105" s="16">
        <v>0.23529411764705899</v>
      </c>
      <c r="U1105" s="16">
        <v>8.3333333333333301E-2</v>
      </c>
      <c r="V1105" s="16"/>
      <c r="W1105" s="16">
        <v>0.27027027027027001</v>
      </c>
      <c r="X1105" s="16">
        <v>0.25773195876288701</v>
      </c>
      <c r="Y1105" s="16">
        <v>0.230769230769231</v>
      </c>
      <c r="Z1105" s="16">
        <v>0.23913043478260901</v>
      </c>
      <c r="AA1105" s="16">
        <v>0.29729729729729698</v>
      </c>
      <c r="AB1105" s="16">
        <v>0.20408163265306101</v>
      </c>
      <c r="AC1105" s="16">
        <v>0.32653061224489799</v>
      </c>
      <c r="AD1105" s="16">
        <v>0.27777777777777801</v>
      </c>
      <c r="AE1105" s="16">
        <v>0.22857142857142901</v>
      </c>
      <c r="AF1105" s="16">
        <v>0.35714285714285698</v>
      </c>
      <c r="AG1105" s="16">
        <v>0.25</v>
      </c>
      <c r="AH1105" s="16">
        <v>0.33333333333333298</v>
      </c>
      <c r="AI1105" s="16"/>
      <c r="AJ1105" s="16">
        <v>0.28358208955223901</v>
      </c>
      <c r="AK1105" s="16">
        <v>0.18666666666666701</v>
      </c>
      <c r="AL1105" s="16">
        <v>0.252873563218391</v>
      </c>
      <c r="AM1105" s="16">
        <v>0.29787234042553201</v>
      </c>
      <c r="AN1105" s="16">
        <v>0.11111111111111099</v>
      </c>
      <c r="AO1105" s="16"/>
      <c r="AP1105" s="16">
        <v>0.27624309392265201</v>
      </c>
      <c r="AQ1105" s="16">
        <v>0.23200000000000001</v>
      </c>
      <c r="AR1105" s="16">
        <v>0.238095238095238</v>
      </c>
      <c r="AS1105" s="16"/>
      <c r="AT1105" s="16">
        <v>0.33333333333333298</v>
      </c>
      <c r="AU1105" s="16">
        <v>0.244372990353698</v>
      </c>
      <c r="AV1105" s="16">
        <v>0.2</v>
      </c>
      <c r="AW1105" s="16">
        <v>0.25</v>
      </c>
      <c r="AX1105" s="16"/>
      <c r="AY1105" s="16">
        <v>0.21621621621621601</v>
      </c>
      <c r="AZ1105" s="16">
        <v>0.26751592356687898</v>
      </c>
      <c r="BA1105" s="16"/>
      <c r="BB1105" s="16">
        <v>0.194444444444444</v>
      </c>
      <c r="BC1105" s="16">
        <v>0.32142857142857101</v>
      </c>
      <c r="BD1105" s="16">
        <v>0.26168224299065401</v>
      </c>
      <c r="BE1105" s="16">
        <v>0.238805970149254</v>
      </c>
      <c r="BF1105" s="16"/>
      <c r="BG1105" s="16">
        <v>0.14516129032258099</v>
      </c>
      <c r="BH1105" s="16">
        <v>0.26530612244898</v>
      </c>
      <c r="BI1105" s="16">
        <v>0.29054054054054101</v>
      </c>
      <c r="BJ1105" s="16">
        <v>0.26086956521739102</v>
      </c>
      <c r="BK1105" s="16">
        <v>0.407407407407407</v>
      </c>
      <c r="BL1105" s="16">
        <v>0</v>
      </c>
    </row>
    <row r="1106" spans="2:64" x14ac:dyDescent="0.35">
      <c r="B1106" t="s">
        <v>423</v>
      </c>
      <c r="C1106" s="16">
        <v>0.220472440944882</v>
      </c>
      <c r="D1106" s="16">
        <v>0.20689655172413801</v>
      </c>
      <c r="E1106" s="16">
        <v>0.3125</v>
      </c>
      <c r="F1106" s="16">
        <v>0.159574468085106</v>
      </c>
      <c r="G1106" s="16">
        <v>0.22699386503067501</v>
      </c>
      <c r="H1106" s="16">
        <v>0.215189873417722</v>
      </c>
      <c r="I1106" s="16"/>
      <c r="J1106" s="16">
        <v>0.22727272727272699</v>
      </c>
      <c r="K1106" s="16">
        <v>0.21266968325791899</v>
      </c>
      <c r="L1106" s="16"/>
      <c r="M1106" s="16">
        <v>0.207236842105263</v>
      </c>
      <c r="N1106" s="16">
        <v>0.23</v>
      </c>
      <c r="O1106" s="16">
        <v>0.31666666666666698</v>
      </c>
      <c r="P1106" s="16">
        <v>0.15</v>
      </c>
      <c r="Q1106" s="16"/>
      <c r="R1106" s="16">
        <v>0.22800000000000001</v>
      </c>
      <c r="S1106" s="16">
        <v>0.22222222222222199</v>
      </c>
      <c r="T1106" s="16">
        <v>0.22875816993464099</v>
      </c>
      <c r="U1106" s="16">
        <v>8.3333333333333301E-2</v>
      </c>
      <c r="V1106" s="16"/>
      <c r="W1106" s="16">
        <v>0.20270270270270299</v>
      </c>
      <c r="X1106" s="16">
        <v>0.268041237113402</v>
      </c>
      <c r="Y1106" s="16">
        <v>0.19230769230769201</v>
      </c>
      <c r="Z1106" s="16">
        <v>0.13043478260869601</v>
      </c>
      <c r="AA1106" s="16">
        <v>0.24324324324324301</v>
      </c>
      <c r="AB1106" s="16">
        <v>0.26530612244898</v>
      </c>
      <c r="AC1106" s="16">
        <v>0.16326530612244899</v>
      </c>
      <c r="AD1106" s="16">
        <v>0.16666666666666699</v>
      </c>
      <c r="AE1106" s="16">
        <v>0.25714285714285701</v>
      </c>
      <c r="AF1106" s="16">
        <v>0.25</v>
      </c>
      <c r="AG1106" s="16">
        <v>0.25</v>
      </c>
      <c r="AH1106" s="16">
        <v>0.33333333333333298</v>
      </c>
      <c r="AI1106" s="16"/>
      <c r="AJ1106" s="16">
        <v>0.22388059701492499</v>
      </c>
      <c r="AK1106" s="16">
        <v>0.21333333333333299</v>
      </c>
      <c r="AL1106" s="16">
        <v>0.18390804597701099</v>
      </c>
      <c r="AM1106" s="16">
        <v>0.24468085106383</v>
      </c>
      <c r="AN1106" s="16">
        <v>0.18518518518518501</v>
      </c>
      <c r="AO1106" s="16"/>
      <c r="AP1106" s="16">
        <v>0.20441988950276199</v>
      </c>
      <c r="AQ1106" s="16">
        <v>0.27200000000000002</v>
      </c>
      <c r="AR1106" s="16">
        <v>0.19047619047618999</v>
      </c>
      <c r="AS1106" s="16"/>
      <c r="AT1106" s="16">
        <v>0.234848484848485</v>
      </c>
      <c r="AU1106" s="16">
        <v>0.21221864951768499</v>
      </c>
      <c r="AV1106" s="16">
        <v>0.22222222222222199</v>
      </c>
      <c r="AW1106" s="16">
        <v>0.25</v>
      </c>
      <c r="AX1106" s="16"/>
      <c r="AY1106" s="16">
        <v>0.24324324324324301</v>
      </c>
      <c r="AZ1106" s="16">
        <v>0.218683651804671</v>
      </c>
      <c r="BA1106" s="16"/>
      <c r="BB1106" s="16">
        <v>0.30555555555555602</v>
      </c>
      <c r="BC1106" s="16">
        <v>0.26190476190476197</v>
      </c>
      <c r="BD1106" s="16">
        <v>0.21495327102803699</v>
      </c>
      <c r="BE1106" s="16">
        <v>0.14925373134328401</v>
      </c>
      <c r="BF1106" s="16"/>
      <c r="BG1106" s="16">
        <v>0.225806451612903</v>
      </c>
      <c r="BH1106" s="16">
        <v>0.236734693877551</v>
      </c>
      <c r="BI1106" s="16">
        <v>0.22972972972972999</v>
      </c>
      <c r="BJ1106" s="16">
        <v>8.6956521739130405E-2</v>
      </c>
      <c r="BK1106" s="16">
        <v>0.148148148148148</v>
      </c>
      <c r="BL1106" s="16">
        <v>0</v>
      </c>
    </row>
    <row r="1107" spans="2:64" x14ac:dyDescent="0.35">
      <c r="B1107" t="s">
        <v>322</v>
      </c>
      <c r="C1107" s="16">
        <v>9.8425196850393706E-2</v>
      </c>
      <c r="D1107" s="16">
        <v>3.4482758620689703E-2</v>
      </c>
      <c r="E1107" s="16">
        <v>6.25E-2</v>
      </c>
      <c r="F1107" s="16">
        <v>9.5744680851063801E-2</v>
      </c>
      <c r="G1107" s="16">
        <v>0.11656441717791401</v>
      </c>
      <c r="H1107" s="16">
        <v>0.107594936708861</v>
      </c>
      <c r="I1107" s="16"/>
      <c r="J1107" s="16">
        <v>6.9930069930069894E-2</v>
      </c>
      <c r="K1107" s="16">
        <v>0.13574660633484201</v>
      </c>
      <c r="L1107" s="16"/>
      <c r="M1107" s="16">
        <v>5.5921052631578899E-2</v>
      </c>
      <c r="N1107" s="16">
        <v>0.13</v>
      </c>
      <c r="O1107" s="16">
        <v>0.21666666666666701</v>
      </c>
      <c r="P1107" s="16">
        <v>0.17499999999999999</v>
      </c>
      <c r="Q1107" s="16"/>
      <c r="R1107" s="16">
        <v>8.7999999999999995E-2</v>
      </c>
      <c r="S1107" s="16">
        <v>7.4074074074074098E-2</v>
      </c>
      <c r="T1107" s="16">
        <v>0.10457516339869299</v>
      </c>
      <c r="U1107" s="16">
        <v>0.25</v>
      </c>
      <c r="V1107" s="16"/>
      <c r="W1107" s="16">
        <v>8.1081081081081099E-2</v>
      </c>
      <c r="X1107" s="16">
        <v>7.2164948453608199E-2</v>
      </c>
      <c r="Y1107" s="16">
        <v>0.115384615384615</v>
      </c>
      <c r="Z1107" s="16">
        <v>0.13043478260869601</v>
      </c>
      <c r="AA1107" s="16">
        <v>8.1081081081081099E-2</v>
      </c>
      <c r="AB1107" s="16">
        <v>0.183673469387755</v>
      </c>
      <c r="AC1107" s="16">
        <v>6.1224489795918401E-2</v>
      </c>
      <c r="AD1107" s="16">
        <v>0.11111111111111099</v>
      </c>
      <c r="AE1107" s="16">
        <v>2.8571428571428598E-2</v>
      </c>
      <c r="AF1107" s="16">
        <v>0.17857142857142899</v>
      </c>
      <c r="AG1107" s="16">
        <v>0.1</v>
      </c>
      <c r="AH1107" s="16">
        <v>0</v>
      </c>
      <c r="AI1107" s="16"/>
      <c r="AJ1107" s="16">
        <v>0.164179104477612</v>
      </c>
      <c r="AK1107" s="16">
        <v>0.16</v>
      </c>
      <c r="AL1107" s="16">
        <v>6.3218390804597693E-2</v>
      </c>
      <c r="AM1107" s="16">
        <v>7.4468085106383003E-2</v>
      </c>
      <c r="AN1107" s="16">
        <v>3.7037037037037E-2</v>
      </c>
      <c r="AO1107" s="16"/>
      <c r="AP1107" s="16">
        <v>0.113259668508287</v>
      </c>
      <c r="AQ1107" s="16">
        <v>7.1999999999999995E-2</v>
      </c>
      <c r="AR1107" s="16">
        <v>0</v>
      </c>
      <c r="AS1107" s="16"/>
      <c r="AT1107" s="16">
        <v>9.0909090909090898E-2</v>
      </c>
      <c r="AU1107" s="16">
        <v>8.3601286173633396E-2</v>
      </c>
      <c r="AV1107" s="16">
        <v>0.133333333333333</v>
      </c>
      <c r="AW1107" s="16">
        <v>0.3</v>
      </c>
      <c r="AX1107" s="16"/>
      <c r="AY1107" s="16">
        <v>0.108108108108108</v>
      </c>
      <c r="AZ1107" s="16">
        <v>9.76645435244161E-2</v>
      </c>
      <c r="BA1107" s="16"/>
      <c r="BB1107" s="16">
        <v>5.5555555555555601E-2</v>
      </c>
      <c r="BC1107" s="16">
        <v>0.107142857142857</v>
      </c>
      <c r="BD1107" s="16">
        <v>7.4766355140186896E-2</v>
      </c>
      <c r="BE1107" s="16">
        <v>0.22388059701492499</v>
      </c>
      <c r="BF1107" s="16"/>
      <c r="BG1107" s="16">
        <v>8.0645161290322606E-2</v>
      </c>
      <c r="BH1107" s="16">
        <v>8.5714285714285701E-2</v>
      </c>
      <c r="BI1107" s="16">
        <v>9.45945945945946E-2</v>
      </c>
      <c r="BJ1107" s="16">
        <v>8.6956521739130405E-2</v>
      </c>
      <c r="BK1107" s="16">
        <v>0.22222222222222199</v>
      </c>
      <c r="BL1107" s="16">
        <v>0.66666666666666696</v>
      </c>
    </row>
    <row r="1108" spans="2:64" x14ac:dyDescent="0.35">
      <c r="B1108" t="s">
        <v>424</v>
      </c>
      <c r="C1108" s="16">
        <v>6.2992125984251995E-2</v>
      </c>
      <c r="D1108" s="16">
        <v>0.10344827586206901</v>
      </c>
      <c r="E1108" s="16">
        <v>7.8125E-2</v>
      </c>
      <c r="F1108" s="16">
        <v>9.5744680851063801E-2</v>
      </c>
      <c r="G1108" s="16">
        <v>6.13496932515337E-2</v>
      </c>
      <c r="H1108" s="16">
        <v>3.1645569620253201E-2</v>
      </c>
      <c r="I1108" s="16"/>
      <c r="J1108" s="16">
        <v>6.6433566433566404E-2</v>
      </c>
      <c r="K1108" s="16">
        <v>5.8823529411764698E-2</v>
      </c>
      <c r="L1108" s="16"/>
      <c r="M1108" s="16">
        <v>6.5789473684210495E-2</v>
      </c>
      <c r="N1108" s="16">
        <v>7.0000000000000007E-2</v>
      </c>
      <c r="O1108" s="16">
        <v>3.3333333333333298E-2</v>
      </c>
      <c r="P1108" s="16">
        <v>7.4999999999999997E-2</v>
      </c>
      <c r="Q1108" s="16"/>
      <c r="R1108" s="16">
        <v>8.4000000000000005E-2</v>
      </c>
      <c r="S1108" s="16">
        <v>6.1728395061728399E-2</v>
      </c>
      <c r="T1108" s="16">
        <v>3.2679738562091498E-2</v>
      </c>
      <c r="U1108" s="16">
        <v>4.1666666666666699E-2</v>
      </c>
      <c r="V1108" s="16"/>
      <c r="W1108" s="16">
        <v>8.1081081081081099E-2</v>
      </c>
      <c r="X1108" s="16">
        <v>6.18556701030928E-2</v>
      </c>
      <c r="Y1108" s="16">
        <v>3.8461538461538498E-2</v>
      </c>
      <c r="Z1108" s="16">
        <v>8.6956521739130405E-2</v>
      </c>
      <c r="AA1108" s="16">
        <v>2.7027027027027001E-2</v>
      </c>
      <c r="AB1108" s="16">
        <v>0.14285714285714299</v>
      </c>
      <c r="AC1108" s="16">
        <v>0</v>
      </c>
      <c r="AD1108" s="16">
        <v>5.5555555555555601E-2</v>
      </c>
      <c r="AE1108" s="16">
        <v>0.114285714285714</v>
      </c>
      <c r="AF1108" s="16">
        <v>3.5714285714285698E-2</v>
      </c>
      <c r="AG1108" s="16">
        <v>0</v>
      </c>
      <c r="AH1108" s="16">
        <v>0</v>
      </c>
      <c r="AI1108" s="16"/>
      <c r="AJ1108" s="16">
        <v>2.9850746268656699E-2</v>
      </c>
      <c r="AK1108" s="16">
        <v>0.08</v>
      </c>
      <c r="AL1108" s="16">
        <v>8.6206896551724102E-2</v>
      </c>
      <c r="AM1108" s="16">
        <v>5.31914893617021E-2</v>
      </c>
      <c r="AN1108" s="16">
        <v>7.4074074074074098E-2</v>
      </c>
      <c r="AO1108" s="16"/>
      <c r="AP1108" s="16">
        <v>7.18232044198895E-2</v>
      </c>
      <c r="AQ1108" s="16">
        <v>0.04</v>
      </c>
      <c r="AR1108" s="16">
        <v>4.7619047619047603E-2</v>
      </c>
      <c r="AS1108" s="16"/>
      <c r="AT1108" s="16">
        <v>9.8484848484848495E-2</v>
      </c>
      <c r="AU1108" s="16">
        <v>4.8231511254019303E-2</v>
      </c>
      <c r="AV1108" s="16">
        <v>2.2222222222222199E-2</v>
      </c>
      <c r="AW1108" s="16">
        <v>0.15</v>
      </c>
      <c r="AX1108" s="16"/>
      <c r="AY1108" s="16">
        <v>2.7027027027027001E-2</v>
      </c>
      <c r="AZ1108" s="16">
        <v>6.5817409766454393E-2</v>
      </c>
      <c r="BA1108" s="16"/>
      <c r="BB1108" s="16">
        <v>2.7777777777777801E-2</v>
      </c>
      <c r="BC1108" s="16">
        <v>5.95238095238095E-2</v>
      </c>
      <c r="BD1108" s="16">
        <v>7.4766355140186896E-2</v>
      </c>
      <c r="BE1108" s="16">
        <v>2.9850746268656699E-2</v>
      </c>
      <c r="BF1108" s="16"/>
      <c r="BG1108" s="16">
        <v>4.8387096774193498E-2</v>
      </c>
      <c r="BH1108" s="16">
        <v>8.1632653061224497E-2</v>
      </c>
      <c r="BI1108" s="16">
        <v>5.4054054054054099E-2</v>
      </c>
      <c r="BJ1108" s="16">
        <v>4.3478260869565202E-2</v>
      </c>
      <c r="BK1108" s="16">
        <v>0</v>
      </c>
      <c r="BL1108" s="16">
        <v>0</v>
      </c>
    </row>
    <row r="1109" spans="2:64" x14ac:dyDescent="0.35">
      <c r="B1109" t="s">
        <v>425</v>
      </c>
      <c r="C1109" s="16">
        <v>5.3149606299212601E-2</v>
      </c>
      <c r="D1109" s="16">
        <v>0.13793103448275901</v>
      </c>
      <c r="E1109" s="16">
        <v>9.375E-2</v>
      </c>
      <c r="F1109" s="16">
        <v>5.31914893617021E-2</v>
      </c>
      <c r="G1109" s="16">
        <v>4.9079754601227002E-2</v>
      </c>
      <c r="H1109" s="16">
        <v>2.53164556962025E-2</v>
      </c>
      <c r="I1109" s="16"/>
      <c r="J1109" s="16">
        <v>4.8951048951049E-2</v>
      </c>
      <c r="K1109" s="16">
        <v>5.8823529411764698E-2</v>
      </c>
      <c r="L1109" s="16"/>
      <c r="M1109" s="16">
        <v>4.6052631578947401E-2</v>
      </c>
      <c r="N1109" s="16">
        <v>0.04</v>
      </c>
      <c r="O1109" s="16">
        <v>8.3333333333333301E-2</v>
      </c>
      <c r="P1109" s="16">
        <v>0.1</v>
      </c>
      <c r="Q1109" s="16"/>
      <c r="R1109" s="16">
        <v>6.4000000000000001E-2</v>
      </c>
      <c r="S1109" s="16">
        <v>9.8765432098765399E-2</v>
      </c>
      <c r="T1109" s="16">
        <v>1.9607843137254902E-2</v>
      </c>
      <c r="U1109" s="16">
        <v>0</v>
      </c>
      <c r="V1109" s="16"/>
      <c r="W1109" s="16">
        <v>6.7567567567567599E-2</v>
      </c>
      <c r="X1109" s="16">
        <v>7.2164948453608199E-2</v>
      </c>
      <c r="Y1109" s="16">
        <v>3.8461538461538498E-2</v>
      </c>
      <c r="Z1109" s="16">
        <v>4.3478260869565202E-2</v>
      </c>
      <c r="AA1109" s="16">
        <v>5.4054054054054099E-2</v>
      </c>
      <c r="AB1109" s="16">
        <v>0.102040816326531</v>
      </c>
      <c r="AC1109" s="16">
        <v>6.1224489795918401E-2</v>
      </c>
      <c r="AD1109" s="16">
        <v>0</v>
      </c>
      <c r="AE1109" s="16">
        <v>0</v>
      </c>
      <c r="AF1109" s="16">
        <v>0</v>
      </c>
      <c r="AG1109" s="16">
        <v>0.05</v>
      </c>
      <c r="AH1109" s="16">
        <v>0</v>
      </c>
      <c r="AI1109" s="16"/>
      <c r="AJ1109" s="16">
        <v>5.9701492537313397E-2</v>
      </c>
      <c r="AK1109" s="16">
        <v>6.6666666666666693E-2</v>
      </c>
      <c r="AL1109" s="16">
        <v>5.7471264367816098E-2</v>
      </c>
      <c r="AM1109" s="16">
        <v>3.1914893617021302E-2</v>
      </c>
      <c r="AN1109" s="16">
        <v>7.4074074074074098E-2</v>
      </c>
      <c r="AO1109" s="16"/>
      <c r="AP1109" s="16">
        <v>4.6961325966850799E-2</v>
      </c>
      <c r="AQ1109" s="16">
        <v>0.08</v>
      </c>
      <c r="AR1109" s="16">
        <v>0</v>
      </c>
      <c r="AS1109" s="16"/>
      <c r="AT1109" s="16">
        <v>6.0606060606060601E-2</v>
      </c>
      <c r="AU1109" s="16">
        <v>3.53697749196141E-2</v>
      </c>
      <c r="AV1109" s="16">
        <v>0.133333333333333</v>
      </c>
      <c r="AW1109" s="16">
        <v>0.1</v>
      </c>
      <c r="AX1109" s="16"/>
      <c r="AY1109" s="16">
        <v>8.1081081081081099E-2</v>
      </c>
      <c r="AZ1109" s="16">
        <v>5.0955414012738898E-2</v>
      </c>
      <c r="BA1109" s="16"/>
      <c r="BB1109" s="16">
        <v>0.11111111111111099</v>
      </c>
      <c r="BC1109" s="16">
        <v>8.3333333333333301E-2</v>
      </c>
      <c r="BD1109" s="16">
        <v>3.7383177570093497E-2</v>
      </c>
      <c r="BE1109" s="16">
        <v>5.9701492537313397E-2</v>
      </c>
      <c r="BF1109" s="16"/>
      <c r="BG1109" s="16">
        <v>3.2258064516128997E-2</v>
      </c>
      <c r="BH1109" s="16">
        <v>4.4897959183673501E-2</v>
      </c>
      <c r="BI1109" s="16">
        <v>8.7837837837837801E-2</v>
      </c>
      <c r="BJ1109" s="16">
        <v>4.3478260869565202E-2</v>
      </c>
      <c r="BK1109" s="16">
        <v>0</v>
      </c>
      <c r="BL1109" s="16">
        <v>0</v>
      </c>
    </row>
    <row r="1110" spans="2:64" x14ac:dyDescent="0.35">
      <c r="B1110" t="s">
        <v>332</v>
      </c>
      <c r="C1110" s="16">
        <v>3.7401574803149602E-2</v>
      </c>
      <c r="D1110" s="16">
        <v>0.10344827586206901</v>
      </c>
      <c r="E1110" s="16">
        <v>7.8125E-2</v>
      </c>
      <c r="F1110" s="16">
        <v>4.2553191489361701E-2</v>
      </c>
      <c r="G1110" s="16">
        <v>1.84049079754601E-2</v>
      </c>
      <c r="H1110" s="16">
        <v>2.53164556962025E-2</v>
      </c>
      <c r="I1110" s="16"/>
      <c r="J1110" s="16">
        <v>3.4965034965035002E-2</v>
      </c>
      <c r="K1110" s="16">
        <v>4.0723981900452497E-2</v>
      </c>
      <c r="L1110" s="16"/>
      <c r="M1110" s="16">
        <v>3.2894736842105303E-2</v>
      </c>
      <c r="N1110" s="16">
        <v>0.04</v>
      </c>
      <c r="O1110" s="16">
        <v>0.05</v>
      </c>
      <c r="P1110" s="16">
        <v>0.05</v>
      </c>
      <c r="Q1110" s="16"/>
      <c r="R1110" s="16">
        <v>5.1999999999999998E-2</v>
      </c>
      <c r="S1110" s="16">
        <v>3.7037037037037E-2</v>
      </c>
      <c r="T1110" s="16">
        <v>1.9607843137254902E-2</v>
      </c>
      <c r="U1110" s="16">
        <v>0</v>
      </c>
      <c r="V1110" s="16"/>
      <c r="W1110" s="16">
        <v>5.4054054054054099E-2</v>
      </c>
      <c r="X1110" s="16">
        <v>3.09278350515464E-2</v>
      </c>
      <c r="Y1110" s="16">
        <v>0</v>
      </c>
      <c r="Z1110" s="16">
        <v>8.6956521739130405E-2</v>
      </c>
      <c r="AA1110" s="16">
        <v>0</v>
      </c>
      <c r="AB1110" s="16">
        <v>6.1224489795918401E-2</v>
      </c>
      <c r="AC1110" s="16">
        <v>4.08163265306122E-2</v>
      </c>
      <c r="AD1110" s="16">
        <v>5.5555555555555601E-2</v>
      </c>
      <c r="AE1110" s="16">
        <v>0</v>
      </c>
      <c r="AF1110" s="16">
        <v>3.5714285714285698E-2</v>
      </c>
      <c r="AG1110" s="16">
        <v>0.05</v>
      </c>
      <c r="AH1110" s="16">
        <v>0</v>
      </c>
      <c r="AI1110" s="16"/>
      <c r="AJ1110" s="16">
        <v>1.49253731343284E-2</v>
      </c>
      <c r="AK1110" s="16">
        <v>2.66666666666667E-2</v>
      </c>
      <c r="AL1110" s="16">
        <v>2.8735632183908E-2</v>
      </c>
      <c r="AM1110" s="16">
        <v>6.3829787234042507E-2</v>
      </c>
      <c r="AN1110" s="16">
        <v>7.4074074074074098E-2</v>
      </c>
      <c r="AO1110" s="16"/>
      <c r="AP1110" s="16">
        <v>3.3149171270718203E-2</v>
      </c>
      <c r="AQ1110" s="16">
        <v>5.6000000000000001E-2</v>
      </c>
      <c r="AR1110" s="16">
        <v>0</v>
      </c>
      <c r="AS1110" s="16"/>
      <c r="AT1110" s="16">
        <v>9.8484848484848495E-2</v>
      </c>
      <c r="AU1110" s="16">
        <v>1.2861736334405099E-2</v>
      </c>
      <c r="AV1110" s="16">
        <v>4.4444444444444398E-2</v>
      </c>
      <c r="AW1110" s="16">
        <v>0</v>
      </c>
      <c r="AX1110" s="16"/>
      <c r="AY1110" s="16">
        <v>0</v>
      </c>
      <c r="AZ1110" s="16">
        <v>4.0339702760084903E-2</v>
      </c>
      <c r="BA1110" s="16"/>
      <c r="BB1110" s="16">
        <v>0.16666666666666699</v>
      </c>
      <c r="BC1110" s="16">
        <v>1.1904761904761901E-2</v>
      </c>
      <c r="BD1110" s="16">
        <v>3.4267912772585701E-2</v>
      </c>
      <c r="BE1110" s="16">
        <v>1.49253731343284E-2</v>
      </c>
      <c r="BF1110" s="16"/>
      <c r="BG1110" s="16">
        <v>1.6129032258064498E-2</v>
      </c>
      <c r="BH1110" s="16">
        <v>4.8979591836734698E-2</v>
      </c>
      <c r="BI1110" s="16">
        <v>3.37837837837838E-2</v>
      </c>
      <c r="BJ1110" s="16">
        <v>4.3478260869565202E-2</v>
      </c>
      <c r="BK1110" s="16">
        <v>0</v>
      </c>
      <c r="BL1110" s="16">
        <v>0</v>
      </c>
    </row>
    <row r="1111" spans="2:64" x14ac:dyDescent="0.35">
      <c r="B1111" t="s">
        <v>426</v>
      </c>
      <c r="C1111" s="16">
        <v>1.5748031496062999E-2</v>
      </c>
      <c r="D1111" s="16">
        <v>6.8965517241379296E-2</v>
      </c>
      <c r="E1111" s="16">
        <v>4.6875E-2</v>
      </c>
      <c r="F1111" s="16">
        <v>2.1276595744680899E-2</v>
      </c>
      <c r="G1111" s="16">
        <v>0</v>
      </c>
      <c r="H1111" s="16">
        <v>6.3291139240506302E-3</v>
      </c>
      <c r="I1111" s="16"/>
      <c r="J1111" s="16">
        <v>1.3986013986014E-2</v>
      </c>
      <c r="K1111" s="16">
        <v>1.8099547511312201E-2</v>
      </c>
      <c r="L1111" s="16"/>
      <c r="M1111" s="16">
        <v>9.8684210526315801E-3</v>
      </c>
      <c r="N1111" s="16">
        <v>0.02</v>
      </c>
      <c r="O1111" s="16">
        <v>1.6666666666666701E-2</v>
      </c>
      <c r="P1111" s="16">
        <v>0.05</v>
      </c>
      <c r="Q1111" s="16"/>
      <c r="R1111" s="16">
        <v>2.8000000000000001E-2</v>
      </c>
      <c r="S1111" s="16">
        <v>1.2345679012345699E-2</v>
      </c>
      <c r="T1111" s="16">
        <v>0</v>
      </c>
      <c r="U1111" s="16">
        <v>0</v>
      </c>
      <c r="V1111" s="16"/>
      <c r="W1111" s="16">
        <v>4.0540540540540501E-2</v>
      </c>
      <c r="X1111" s="16">
        <v>2.06185567010309E-2</v>
      </c>
      <c r="Y1111" s="16">
        <v>0</v>
      </c>
      <c r="Z1111" s="16">
        <v>0</v>
      </c>
      <c r="AA1111" s="16">
        <v>2.7027027027027001E-2</v>
      </c>
      <c r="AB1111" s="16">
        <v>0</v>
      </c>
      <c r="AC1111" s="16">
        <v>2.04081632653061E-2</v>
      </c>
      <c r="AD1111" s="16">
        <v>0</v>
      </c>
      <c r="AE1111" s="16">
        <v>2.8571428571428598E-2</v>
      </c>
      <c r="AF1111" s="16">
        <v>0</v>
      </c>
      <c r="AG1111" s="16">
        <v>0</v>
      </c>
      <c r="AH1111" s="16">
        <v>0</v>
      </c>
      <c r="AI1111" s="16"/>
      <c r="AJ1111" s="16">
        <v>0</v>
      </c>
      <c r="AK1111" s="16">
        <v>0</v>
      </c>
      <c r="AL1111" s="16">
        <v>2.8735632183908E-2</v>
      </c>
      <c r="AM1111" s="16">
        <v>1.0638297872340399E-2</v>
      </c>
      <c r="AN1111" s="16">
        <v>0</v>
      </c>
      <c r="AO1111" s="16"/>
      <c r="AP1111" s="16">
        <v>1.6574585635359101E-2</v>
      </c>
      <c r="AQ1111" s="16">
        <v>1.6E-2</v>
      </c>
      <c r="AR1111" s="16">
        <v>0</v>
      </c>
      <c r="AS1111" s="16"/>
      <c r="AT1111" s="16">
        <v>3.03030303030303E-2</v>
      </c>
      <c r="AU1111" s="16">
        <v>3.21543408360129E-3</v>
      </c>
      <c r="AV1111" s="16">
        <v>6.6666666666666693E-2</v>
      </c>
      <c r="AW1111" s="16">
        <v>0</v>
      </c>
      <c r="AX1111" s="16"/>
      <c r="AY1111" s="16">
        <v>0.108108108108108</v>
      </c>
      <c r="AZ1111" s="16">
        <v>8.4925690021231404E-3</v>
      </c>
      <c r="BA1111" s="16"/>
      <c r="BB1111" s="16">
        <v>2.7777777777777801E-2</v>
      </c>
      <c r="BC1111" s="16">
        <v>2.3809523809523801E-2</v>
      </c>
      <c r="BD1111" s="16">
        <v>1.5576323987538899E-2</v>
      </c>
      <c r="BE1111" s="16">
        <v>0</v>
      </c>
      <c r="BF1111" s="16"/>
      <c r="BG1111" s="16">
        <v>1.6129032258064498E-2</v>
      </c>
      <c r="BH1111" s="16">
        <v>1.6326530612244899E-2</v>
      </c>
      <c r="BI1111" s="16">
        <v>2.0270270270270299E-2</v>
      </c>
      <c r="BJ1111" s="16">
        <v>0</v>
      </c>
      <c r="BK1111" s="16">
        <v>0</v>
      </c>
      <c r="BL1111" s="16">
        <v>0</v>
      </c>
    </row>
    <row r="1112" spans="2:64" x14ac:dyDescent="0.35">
      <c r="B1112" t="s">
        <v>143</v>
      </c>
      <c r="C1112" s="16">
        <v>3.3464566929133903E-2</v>
      </c>
      <c r="D1112" s="16">
        <v>0</v>
      </c>
      <c r="E1112" s="16">
        <v>1.5625E-2</v>
      </c>
      <c r="F1112" s="16">
        <v>2.1276595744680899E-2</v>
      </c>
      <c r="G1112" s="16">
        <v>4.9079754601227002E-2</v>
      </c>
      <c r="H1112" s="16">
        <v>3.7974683544303799E-2</v>
      </c>
      <c r="I1112" s="16"/>
      <c r="J1112" s="16">
        <v>4.5454545454545497E-2</v>
      </c>
      <c r="K1112" s="16">
        <v>1.8099547511312201E-2</v>
      </c>
      <c r="L1112" s="16"/>
      <c r="M1112" s="16">
        <v>3.2894736842105303E-2</v>
      </c>
      <c r="N1112" s="16">
        <v>0.04</v>
      </c>
      <c r="O1112" s="16">
        <v>1.6666666666666701E-2</v>
      </c>
      <c r="P1112" s="16">
        <v>0.05</v>
      </c>
      <c r="Q1112" s="16"/>
      <c r="R1112" s="16">
        <v>2.8000000000000001E-2</v>
      </c>
      <c r="S1112" s="16">
        <v>6.1728395061728399E-2</v>
      </c>
      <c r="T1112" s="16">
        <v>3.2679738562091498E-2</v>
      </c>
      <c r="U1112" s="16">
        <v>0</v>
      </c>
      <c r="V1112" s="16"/>
      <c r="W1112" s="16">
        <v>0</v>
      </c>
      <c r="X1112" s="16">
        <v>5.1546391752577303E-2</v>
      </c>
      <c r="Y1112" s="16">
        <v>9.6153846153846201E-2</v>
      </c>
      <c r="Z1112" s="16">
        <v>4.3478260869565202E-2</v>
      </c>
      <c r="AA1112" s="16">
        <v>2.7027027027027001E-2</v>
      </c>
      <c r="AB1112" s="16">
        <v>0</v>
      </c>
      <c r="AC1112" s="16">
        <v>4.08163265306122E-2</v>
      </c>
      <c r="AD1112" s="16">
        <v>0</v>
      </c>
      <c r="AE1112" s="16">
        <v>0</v>
      </c>
      <c r="AF1112" s="16">
        <v>7.1428571428571397E-2</v>
      </c>
      <c r="AG1112" s="16">
        <v>0</v>
      </c>
      <c r="AH1112" s="16">
        <v>0</v>
      </c>
      <c r="AI1112" s="16"/>
      <c r="AJ1112" s="16">
        <v>2.9850746268656699E-2</v>
      </c>
      <c r="AK1112" s="16">
        <v>5.3333333333333302E-2</v>
      </c>
      <c r="AL1112" s="16">
        <v>2.2988505747126398E-2</v>
      </c>
      <c r="AM1112" s="16">
        <v>3.1914893617021302E-2</v>
      </c>
      <c r="AN1112" s="16">
        <v>0</v>
      </c>
      <c r="AO1112" s="16"/>
      <c r="AP1112" s="16">
        <v>3.3149171270718203E-2</v>
      </c>
      <c r="AQ1112" s="16">
        <v>2.4E-2</v>
      </c>
      <c r="AR1112" s="16">
        <v>9.5238095238095205E-2</v>
      </c>
      <c r="AS1112" s="16"/>
      <c r="AT1112" s="16">
        <v>2.27272727272727E-2</v>
      </c>
      <c r="AU1112" s="16">
        <v>3.8585209003215402E-2</v>
      </c>
      <c r="AV1112" s="16">
        <v>4.4444444444444398E-2</v>
      </c>
      <c r="AW1112" s="16">
        <v>0</v>
      </c>
      <c r="AX1112" s="16"/>
      <c r="AY1112" s="16">
        <v>2.7027027027027001E-2</v>
      </c>
      <c r="AZ1112" s="16">
        <v>3.3970276008492603E-2</v>
      </c>
      <c r="BA1112" s="16"/>
      <c r="BB1112" s="16">
        <v>5.5555555555555601E-2</v>
      </c>
      <c r="BC1112" s="16">
        <v>3.5714285714285698E-2</v>
      </c>
      <c r="BD1112" s="16">
        <v>2.80373831775701E-2</v>
      </c>
      <c r="BE1112" s="16">
        <v>4.47761194029851E-2</v>
      </c>
      <c r="BF1112" s="16"/>
      <c r="BG1112" s="16">
        <v>1.6129032258064498E-2</v>
      </c>
      <c r="BH1112" s="16">
        <v>2.04081632653061E-2</v>
      </c>
      <c r="BI1112" s="16">
        <v>4.0540540540540501E-2</v>
      </c>
      <c r="BJ1112" s="16">
        <v>8.6956521739130405E-2</v>
      </c>
      <c r="BK1112" s="16">
        <v>0.11111111111111099</v>
      </c>
      <c r="BL1112" s="16">
        <v>0</v>
      </c>
    </row>
    <row r="1113" spans="2:64" x14ac:dyDescent="0.35">
      <c r="C1113" s="16"/>
      <c r="D1113" s="16"/>
      <c r="E1113" s="16"/>
      <c r="F1113" s="16"/>
      <c r="G1113" s="16"/>
      <c r="H1113" s="16"/>
      <c r="I1113" s="16"/>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c r="BI1113" s="16"/>
      <c r="BJ1113" s="16"/>
      <c r="BK1113" s="16"/>
      <c r="BL1113" s="16"/>
    </row>
    <row r="1114" spans="2:64" x14ac:dyDescent="0.35">
      <c r="B1114" s="5" t="s">
        <v>591</v>
      </c>
      <c r="C1114" s="16"/>
      <c r="D1114" s="16"/>
      <c r="E1114" s="16"/>
      <c r="F1114" s="16"/>
      <c r="G1114" s="16"/>
      <c r="H1114" s="16"/>
      <c r="I1114" s="16"/>
      <c r="J1114" s="16"/>
      <c r="K1114" s="16"/>
      <c r="L1114" s="16"/>
      <c r="M1114" s="16"/>
      <c r="N1114" s="16"/>
      <c r="O1114" s="16"/>
      <c r="P1114" s="16"/>
      <c r="Q1114" s="16"/>
      <c r="R1114" s="16"/>
      <c r="S1114" s="16"/>
      <c r="T1114" s="16"/>
      <c r="U1114" s="16"/>
      <c r="V1114" s="16"/>
      <c r="W1114" s="16"/>
      <c r="X1114" s="16"/>
      <c r="Y1114" s="16"/>
      <c r="Z1114" s="16"/>
      <c r="AA1114" s="16"/>
      <c r="AB1114" s="16"/>
      <c r="AC1114" s="16"/>
      <c r="AD1114" s="16"/>
      <c r="AE1114" s="16"/>
      <c r="AF1114" s="16"/>
      <c r="AG1114" s="16"/>
      <c r="AH1114" s="16"/>
      <c r="AI1114" s="16"/>
      <c r="AJ1114" s="16"/>
      <c r="AK1114" s="16"/>
      <c r="AL1114" s="16"/>
      <c r="AM1114" s="16"/>
      <c r="AN1114" s="16"/>
      <c r="AO1114" s="16"/>
      <c r="AP1114" s="16"/>
      <c r="AQ1114" s="16"/>
      <c r="AR1114" s="16"/>
      <c r="AS1114" s="16"/>
      <c r="AT1114" s="16"/>
      <c r="AU1114" s="16"/>
      <c r="AV1114" s="16"/>
      <c r="AW1114" s="16"/>
      <c r="AX1114" s="16"/>
      <c r="AY1114" s="16"/>
      <c r="AZ1114" s="16"/>
      <c r="BA1114" s="16"/>
      <c r="BB1114" s="16"/>
      <c r="BC1114" s="16"/>
      <c r="BD1114" s="16"/>
      <c r="BE1114" s="16"/>
      <c r="BF1114" s="16"/>
      <c r="BG1114" s="16"/>
      <c r="BH1114" s="16"/>
      <c r="BI1114" s="16"/>
      <c r="BJ1114" s="16"/>
      <c r="BK1114" s="16"/>
      <c r="BL1114" s="16"/>
    </row>
    <row r="1115" spans="2:64" x14ac:dyDescent="0.35">
      <c r="B1115" s="23" t="s">
        <v>97</v>
      </c>
      <c r="C1115" s="16"/>
      <c r="D1115" s="16"/>
      <c r="E1115" s="16"/>
      <c r="F1115" s="16"/>
      <c r="G1115" s="16"/>
      <c r="H1115" s="16"/>
      <c r="I1115" s="16"/>
      <c r="J1115" s="16"/>
      <c r="K1115" s="16"/>
      <c r="L1115" s="16"/>
      <c r="M1115" s="16"/>
      <c r="N1115" s="16"/>
      <c r="O1115" s="16"/>
      <c r="P1115" s="16"/>
      <c r="Q1115" s="16"/>
      <c r="R1115" s="16"/>
      <c r="S1115" s="16"/>
      <c r="T1115" s="16"/>
      <c r="U1115" s="16"/>
      <c r="V1115" s="16"/>
      <c r="W1115" s="16"/>
      <c r="X1115" s="16"/>
      <c r="Y1115" s="16"/>
      <c r="Z1115" s="16"/>
      <c r="AA1115" s="16"/>
      <c r="AB1115" s="16"/>
      <c r="AC1115" s="16"/>
      <c r="AD1115" s="16"/>
      <c r="AE1115" s="16"/>
      <c r="AF1115" s="16"/>
      <c r="AG1115" s="16"/>
      <c r="AH1115" s="16"/>
      <c r="AI1115" s="16"/>
      <c r="AJ1115" s="16"/>
      <c r="AK1115" s="16"/>
      <c r="AL1115" s="16"/>
      <c r="AM1115" s="16"/>
      <c r="AN1115" s="16"/>
      <c r="AO1115" s="16"/>
      <c r="AP1115" s="16"/>
      <c r="AQ1115" s="16"/>
      <c r="AR1115" s="16"/>
      <c r="AS1115" s="16"/>
      <c r="AT1115" s="16"/>
      <c r="AU1115" s="16"/>
      <c r="AV1115" s="16"/>
      <c r="AW1115" s="16"/>
      <c r="AX1115" s="16"/>
      <c r="AY1115" s="16"/>
      <c r="AZ1115" s="16"/>
      <c r="BA1115" s="16"/>
      <c r="BB1115" s="16"/>
      <c r="BC1115" s="16"/>
      <c r="BD1115" s="16"/>
      <c r="BE1115" s="16"/>
      <c r="BF1115" s="16"/>
      <c r="BG1115" s="16"/>
      <c r="BH1115" s="16"/>
      <c r="BI1115" s="16"/>
      <c r="BJ1115" s="16"/>
      <c r="BK1115" s="16"/>
      <c r="BL1115" s="16"/>
    </row>
    <row r="1116" spans="2:64" x14ac:dyDescent="0.35">
      <c r="B1116" t="s">
        <v>584</v>
      </c>
      <c r="C1116" s="16">
        <v>0.56496062992125995</v>
      </c>
      <c r="D1116" s="16">
        <v>0.41379310344827602</v>
      </c>
      <c r="E1116" s="16">
        <v>0.5625</v>
      </c>
      <c r="F1116" s="16">
        <v>0.58510638297872297</v>
      </c>
      <c r="G1116" s="16">
        <v>0.58282208588957096</v>
      </c>
      <c r="H1116" s="16">
        <v>0.563291139240506</v>
      </c>
      <c r="I1116" s="16"/>
      <c r="J1116" s="16">
        <v>0.57692307692307698</v>
      </c>
      <c r="K1116" s="16">
        <v>0.54751131221719496</v>
      </c>
      <c r="L1116" s="16"/>
      <c r="M1116" s="16">
        <v>0.58552631578947401</v>
      </c>
      <c r="N1116" s="16">
        <v>0.59</v>
      </c>
      <c r="O1116" s="16">
        <v>0.46666666666666701</v>
      </c>
      <c r="P1116" s="16">
        <v>0.5</v>
      </c>
      <c r="Q1116" s="16"/>
      <c r="R1116" s="16">
        <v>0.56399999999999995</v>
      </c>
      <c r="S1116" s="16">
        <v>0.58024691358024705</v>
      </c>
      <c r="T1116" s="16">
        <v>0.57516339869280997</v>
      </c>
      <c r="U1116" s="16">
        <v>0.45833333333333298</v>
      </c>
      <c r="V1116" s="16"/>
      <c r="W1116" s="16">
        <v>0.608108108108108</v>
      </c>
      <c r="X1116" s="16">
        <v>0.54639175257731998</v>
      </c>
      <c r="Y1116" s="16">
        <v>0.57692307692307698</v>
      </c>
      <c r="Z1116" s="16">
        <v>0.60869565217391297</v>
      </c>
      <c r="AA1116" s="16">
        <v>0.62162162162162204</v>
      </c>
      <c r="AB1116" s="16">
        <v>0.42857142857142899</v>
      </c>
      <c r="AC1116" s="16">
        <v>0.65306122448979598</v>
      </c>
      <c r="AD1116" s="16">
        <v>0.61111111111111105</v>
      </c>
      <c r="AE1116" s="16">
        <v>0.628571428571429</v>
      </c>
      <c r="AF1116" s="16">
        <v>0.28571428571428598</v>
      </c>
      <c r="AG1116" s="16">
        <v>0.6</v>
      </c>
      <c r="AH1116" s="16">
        <v>0.66666666666666696</v>
      </c>
      <c r="AI1116" s="16"/>
      <c r="AJ1116" s="16">
        <v>0.462686567164179</v>
      </c>
      <c r="AK1116" s="16">
        <v>0.46666666666666701</v>
      </c>
      <c r="AL1116" s="16">
        <v>0.63793103448275901</v>
      </c>
      <c r="AM1116" s="16">
        <v>0.55319148936170204</v>
      </c>
      <c r="AN1116" s="16">
        <v>0.592592592592593</v>
      </c>
      <c r="AO1116" s="16"/>
      <c r="AP1116" s="16">
        <v>0.51104972375690605</v>
      </c>
      <c r="AQ1116" s="16">
        <v>0.69599999999999995</v>
      </c>
      <c r="AR1116" s="16">
        <v>0.71428571428571397</v>
      </c>
      <c r="AS1116" s="16"/>
      <c r="AT1116" s="16">
        <v>0.63636363636363602</v>
      </c>
      <c r="AU1116" s="16">
        <v>0.55948553054662398</v>
      </c>
      <c r="AV1116" s="16">
        <v>0.48888888888888898</v>
      </c>
      <c r="AW1116" s="16">
        <v>0.35</v>
      </c>
      <c r="AX1116" s="16"/>
      <c r="AY1116" s="16">
        <v>0.48648648648648701</v>
      </c>
      <c r="AZ1116" s="16">
        <v>0.57112526539278097</v>
      </c>
      <c r="BA1116" s="16"/>
      <c r="BB1116" s="16">
        <v>0.66666666666666696</v>
      </c>
      <c r="BC1116" s="16">
        <v>0.48809523809523803</v>
      </c>
      <c r="BD1116" s="16">
        <v>0.58878504672897203</v>
      </c>
      <c r="BE1116" s="16">
        <v>0.49253731343283602</v>
      </c>
      <c r="BF1116" s="16"/>
      <c r="BG1116" s="16">
        <v>0.64516129032258096</v>
      </c>
      <c r="BH1116" s="16">
        <v>0.628571428571429</v>
      </c>
      <c r="BI1116" s="16">
        <v>0.5</v>
      </c>
      <c r="BJ1116" s="16">
        <v>0.434782608695652</v>
      </c>
      <c r="BK1116" s="16">
        <v>0.296296296296296</v>
      </c>
      <c r="BL1116" s="16">
        <v>0.33333333333333298</v>
      </c>
    </row>
    <row r="1117" spans="2:64" x14ac:dyDescent="0.35">
      <c r="B1117" t="s">
        <v>585</v>
      </c>
      <c r="C1117" s="16">
        <v>0.267716535433071</v>
      </c>
      <c r="D1117" s="16">
        <v>0.27586206896551702</v>
      </c>
      <c r="E1117" s="16">
        <v>0.1875</v>
      </c>
      <c r="F1117" s="16">
        <v>0.27659574468085102</v>
      </c>
      <c r="G1117" s="16">
        <v>0.27607361963190202</v>
      </c>
      <c r="H1117" s="16">
        <v>0.284810126582278</v>
      </c>
      <c r="I1117" s="16"/>
      <c r="J1117" s="16">
        <v>0.241258741258741</v>
      </c>
      <c r="K1117" s="16">
        <v>0.30316742081448</v>
      </c>
      <c r="L1117" s="16"/>
      <c r="M1117" s="16">
        <v>0.269736842105263</v>
      </c>
      <c r="N1117" s="16">
        <v>0.27</v>
      </c>
      <c r="O1117" s="16">
        <v>0.21666666666666701</v>
      </c>
      <c r="P1117" s="16">
        <v>0.3</v>
      </c>
      <c r="Q1117" s="16"/>
      <c r="R1117" s="16">
        <v>0.248</v>
      </c>
      <c r="S1117" s="16">
        <v>0.27160493827160498</v>
      </c>
      <c r="T1117" s="16">
        <v>0.31372549019607798</v>
      </c>
      <c r="U1117" s="16">
        <v>0.16666666666666699</v>
      </c>
      <c r="V1117" s="16"/>
      <c r="W1117" s="16">
        <v>0.28378378378378399</v>
      </c>
      <c r="X1117" s="16">
        <v>0.268041237113402</v>
      </c>
      <c r="Y1117" s="16">
        <v>0.21153846153846201</v>
      </c>
      <c r="Z1117" s="16">
        <v>0.282608695652174</v>
      </c>
      <c r="AA1117" s="16">
        <v>0.37837837837837801</v>
      </c>
      <c r="AB1117" s="16">
        <v>0.16326530612244899</v>
      </c>
      <c r="AC1117" s="16">
        <v>0.22448979591836701</v>
      </c>
      <c r="AD1117" s="16">
        <v>0.33333333333333298</v>
      </c>
      <c r="AE1117" s="16">
        <v>0.371428571428571</v>
      </c>
      <c r="AF1117" s="16">
        <v>0.14285714285714299</v>
      </c>
      <c r="AG1117" s="16">
        <v>0.4</v>
      </c>
      <c r="AH1117" s="16">
        <v>0.33333333333333298</v>
      </c>
      <c r="AI1117" s="16"/>
      <c r="AJ1117" s="16">
        <v>0.20895522388059701</v>
      </c>
      <c r="AK1117" s="16">
        <v>0.24</v>
      </c>
      <c r="AL1117" s="16">
        <v>0.28735632183908</v>
      </c>
      <c r="AM1117" s="16">
        <v>0.30851063829787201</v>
      </c>
      <c r="AN1117" s="16">
        <v>0.296296296296296</v>
      </c>
      <c r="AO1117" s="16"/>
      <c r="AP1117" s="16">
        <v>0.262430939226519</v>
      </c>
      <c r="AQ1117" s="16">
        <v>0.312</v>
      </c>
      <c r="AR1117" s="16">
        <v>9.5238095238095205E-2</v>
      </c>
      <c r="AS1117" s="16"/>
      <c r="AT1117" s="16">
        <v>0.25757575757575801</v>
      </c>
      <c r="AU1117" s="16">
        <v>0.28295819935691302</v>
      </c>
      <c r="AV1117" s="16">
        <v>0.24444444444444399</v>
      </c>
      <c r="AW1117" s="16">
        <v>0.15</v>
      </c>
      <c r="AX1117" s="16"/>
      <c r="AY1117" s="16">
        <v>0.18918918918918901</v>
      </c>
      <c r="AZ1117" s="16">
        <v>0.273885350318471</v>
      </c>
      <c r="BA1117" s="16"/>
      <c r="BB1117" s="16">
        <v>0.25</v>
      </c>
      <c r="BC1117" s="16">
        <v>0.17857142857142899</v>
      </c>
      <c r="BD1117" s="16">
        <v>0.289719626168224</v>
      </c>
      <c r="BE1117" s="16">
        <v>0.28358208955223901</v>
      </c>
      <c r="BF1117" s="16"/>
      <c r="BG1117" s="16">
        <v>0.33870967741935498</v>
      </c>
      <c r="BH1117" s="16">
        <v>0.35510204081632701</v>
      </c>
      <c r="BI1117" s="16">
        <v>0.162162162162162</v>
      </c>
      <c r="BJ1117" s="16">
        <v>4.3478260869565202E-2</v>
      </c>
      <c r="BK1117" s="16">
        <v>0.11111111111111099</v>
      </c>
      <c r="BL1117" s="16">
        <v>0</v>
      </c>
    </row>
    <row r="1118" spans="2:64" x14ac:dyDescent="0.35">
      <c r="B1118" t="s">
        <v>586</v>
      </c>
      <c r="C1118" s="16">
        <v>0.220472440944882</v>
      </c>
      <c r="D1118" s="16">
        <v>0.37931034482758602</v>
      </c>
      <c r="E1118" s="16">
        <v>0.25</v>
      </c>
      <c r="F1118" s="16">
        <v>0.27659574468085102</v>
      </c>
      <c r="G1118" s="16">
        <v>0.190184049079755</v>
      </c>
      <c r="H1118" s="16">
        <v>0.177215189873418</v>
      </c>
      <c r="I1118" s="16"/>
      <c r="J1118" s="16">
        <v>0.20279720279720301</v>
      </c>
      <c r="K1118" s="16">
        <v>0.24434389140271501</v>
      </c>
      <c r="L1118" s="16"/>
      <c r="M1118" s="16">
        <v>0.220394736842105</v>
      </c>
      <c r="N1118" s="16">
        <v>0.22</v>
      </c>
      <c r="O1118" s="16">
        <v>0.18333333333333299</v>
      </c>
      <c r="P1118" s="16">
        <v>0.27500000000000002</v>
      </c>
      <c r="Q1118" s="16"/>
      <c r="R1118" s="16">
        <v>0.224</v>
      </c>
      <c r="S1118" s="16">
        <v>0.22222222222222199</v>
      </c>
      <c r="T1118" s="16">
        <v>0.22222222222222199</v>
      </c>
      <c r="U1118" s="16">
        <v>0.16666666666666699</v>
      </c>
      <c r="V1118" s="16"/>
      <c r="W1118" s="16">
        <v>0.21621621621621601</v>
      </c>
      <c r="X1118" s="16">
        <v>0.19587628865979401</v>
      </c>
      <c r="Y1118" s="16">
        <v>0.19230769230769201</v>
      </c>
      <c r="Z1118" s="16">
        <v>0.19565217391304299</v>
      </c>
      <c r="AA1118" s="16">
        <v>0.27027027027027001</v>
      </c>
      <c r="AB1118" s="16">
        <v>0.20408163265306101</v>
      </c>
      <c r="AC1118" s="16">
        <v>0.28571428571428598</v>
      </c>
      <c r="AD1118" s="16">
        <v>0.16666666666666699</v>
      </c>
      <c r="AE1118" s="16">
        <v>0.34285714285714303</v>
      </c>
      <c r="AF1118" s="16">
        <v>3.5714285714285698E-2</v>
      </c>
      <c r="AG1118" s="16">
        <v>0.3</v>
      </c>
      <c r="AH1118" s="16">
        <v>0.66666666666666696</v>
      </c>
      <c r="AI1118" s="16"/>
      <c r="AJ1118" s="16">
        <v>0.134328358208955</v>
      </c>
      <c r="AK1118" s="16">
        <v>0.18666666666666701</v>
      </c>
      <c r="AL1118" s="16">
        <v>0.25862068965517199</v>
      </c>
      <c r="AM1118" s="16">
        <v>0.24468085106383</v>
      </c>
      <c r="AN1118" s="16">
        <v>0.37037037037037002</v>
      </c>
      <c r="AO1118" s="16"/>
      <c r="AP1118" s="16">
        <v>0.212707182320442</v>
      </c>
      <c r="AQ1118" s="16">
        <v>0.25600000000000001</v>
      </c>
      <c r="AR1118" s="16">
        <v>0.14285714285714299</v>
      </c>
      <c r="AS1118" s="16"/>
      <c r="AT1118" s="16">
        <v>0.21969696969697</v>
      </c>
      <c r="AU1118" s="16">
        <v>0.21543408360128599</v>
      </c>
      <c r="AV1118" s="16">
        <v>0.266666666666667</v>
      </c>
      <c r="AW1118" s="16">
        <v>0.2</v>
      </c>
      <c r="AX1118" s="16"/>
      <c r="AY1118" s="16">
        <v>0.21621621621621601</v>
      </c>
      <c r="AZ1118" s="16">
        <v>0.22080679405520201</v>
      </c>
      <c r="BA1118" s="16"/>
      <c r="BB1118" s="16">
        <v>0.33333333333333298</v>
      </c>
      <c r="BC1118" s="16">
        <v>0.202380952380952</v>
      </c>
      <c r="BD1118" s="16">
        <v>0.22429906542056099</v>
      </c>
      <c r="BE1118" s="16">
        <v>0.164179104477612</v>
      </c>
      <c r="BF1118" s="16"/>
      <c r="BG1118" s="16">
        <v>0.241935483870968</v>
      </c>
      <c r="BH1118" s="16">
        <v>0.25714285714285701</v>
      </c>
      <c r="BI1118" s="16">
        <v>0.195945945945946</v>
      </c>
      <c r="BJ1118" s="16">
        <v>0.173913043478261</v>
      </c>
      <c r="BK1118" s="16">
        <v>3.7037037037037E-2</v>
      </c>
      <c r="BL1118" s="16">
        <v>0</v>
      </c>
    </row>
    <row r="1119" spans="2:64" x14ac:dyDescent="0.35">
      <c r="B1119" t="s">
        <v>587</v>
      </c>
      <c r="C1119" s="16">
        <v>0.18503937007874</v>
      </c>
      <c r="D1119" s="16">
        <v>0.27586206896551702</v>
      </c>
      <c r="E1119" s="16">
        <v>0.125</v>
      </c>
      <c r="F1119" s="16">
        <v>0.170212765957447</v>
      </c>
      <c r="G1119" s="16">
        <v>0.16564417177914101</v>
      </c>
      <c r="H1119" s="16">
        <v>0.221518987341772</v>
      </c>
      <c r="I1119" s="16"/>
      <c r="J1119" s="16">
        <v>0.21678321678321699</v>
      </c>
      <c r="K1119" s="16">
        <v>0.144796380090498</v>
      </c>
      <c r="L1119" s="16"/>
      <c r="M1119" s="16">
        <v>0.19078947368421101</v>
      </c>
      <c r="N1119" s="16">
        <v>0.17</v>
      </c>
      <c r="O1119" s="16">
        <v>0.116666666666667</v>
      </c>
      <c r="P1119" s="16">
        <v>0.27500000000000002</v>
      </c>
      <c r="Q1119" s="16"/>
      <c r="R1119" s="16">
        <v>0.17599999999999999</v>
      </c>
      <c r="S1119" s="16">
        <v>0.148148148148148</v>
      </c>
      <c r="T1119" s="16">
        <v>0.22875816993464099</v>
      </c>
      <c r="U1119" s="16">
        <v>0.125</v>
      </c>
      <c r="V1119" s="16"/>
      <c r="W1119" s="16">
        <v>0.17567567567567599</v>
      </c>
      <c r="X1119" s="16">
        <v>0.20618556701030899</v>
      </c>
      <c r="Y1119" s="16">
        <v>0.21153846153846201</v>
      </c>
      <c r="Z1119" s="16">
        <v>0.173913043478261</v>
      </c>
      <c r="AA1119" s="16">
        <v>0.108108108108108</v>
      </c>
      <c r="AB1119" s="16">
        <v>0.183673469387755</v>
      </c>
      <c r="AC1119" s="16">
        <v>0.183673469387755</v>
      </c>
      <c r="AD1119" s="16">
        <v>0.22222222222222199</v>
      </c>
      <c r="AE1119" s="16">
        <v>0.25714285714285701</v>
      </c>
      <c r="AF1119" s="16">
        <v>7.1428571428571397E-2</v>
      </c>
      <c r="AG1119" s="16">
        <v>0.1</v>
      </c>
      <c r="AH1119" s="16">
        <v>1</v>
      </c>
      <c r="AI1119" s="16"/>
      <c r="AJ1119" s="16">
        <v>0.119402985074627</v>
      </c>
      <c r="AK1119" s="16">
        <v>0.2</v>
      </c>
      <c r="AL1119" s="16">
        <v>0.18390804597701099</v>
      </c>
      <c r="AM1119" s="16">
        <v>0.19148936170212799</v>
      </c>
      <c r="AN1119" s="16">
        <v>0.25925925925925902</v>
      </c>
      <c r="AO1119" s="16"/>
      <c r="AP1119" s="16">
        <v>0.17679558011049701</v>
      </c>
      <c r="AQ1119" s="16">
        <v>0.192</v>
      </c>
      <c r="AR1119" s="16">
        <v>0.28571428571428598</v>
      </c>
      <c r="AS1119" s="16"/>
      <c r="AT1119" s="16">
        <v>0.16666666666666699</v>
      </c>
      <c r="AU1119" s="16">
        <v>0.18971061093247599</v>
      </c>
      <c r="AV1119" s="16">
        <v>0.24444444444444399</v>
      </c>
      <c r="AW1119" s="16">
        <v>0.1</v>
      </c>
      <c r="AX1119" s="16"/>
      <c r="AY1119" s="16">
        <v>0.27027027027027001</v>
      </c>
      <c r="AZ1119" s="16">
        <v>0.178343949044586</v>
      </c>
      <c r="BA1119" s="16"/>
      <c r="BB1119" s="16">
        <v>0.16666666666666699</v>
      </c>
      <c r="BC1119" s="16">
        <v>0.214285714285714</v>
      </c>
      <c r="BD1119" s="16">
        <v>0.202492211838006</v>
      </c>
      <c r="BE1119" s="16">
        <v>7.4626865671641798E-2</v>
      </c>
      <c r="BF1119" s="16"/>
      <c r="BG1119" s="16">
        <v>0.17741935483870999</v>
      </c>
      <c r="BH1119" s="16">
        <v>0.23265306122449</v>
      </c>
      <c r="BI1119" s="16">
        <v>0.162162162162162</v>
      </c>
      <c r="BJ1119" s="16">
        <v>4.3478260869565202E-2</v>
      </c>
      <c r="BK1119" s="16">
        <v>3.7037037037037E-2</v>
      </c>
      <c r="BL1119" s="16">
        <v>0</v>
      </c>
    </row>
    <row r="1120" spans="2:64" x14ac:dyDescent="0.35">
      <c r="B1120" t="s">
        <v>588</v>
      </c>
      <c r="C1120" s="16">
        <v>0.18503937007874</v>
      </c>
      <c r="D1120" s="16">
        <v>0.31034482758620702</v>
      </c>
      <c r="E1120" s="16">
        <v>0.1875</v>
      </c>
      <c r="F1120" s="16">
        <v>0.22340425531914901</v>
      </c>
      <c r="G1120" s="16">
        <v>0.190184049079755</v>
      </c>
      <c r="H1120" s="16">
        <v>0.132911392405063</v>
      </c>
      <c r="I1120" s="16"/>
      <c r="J1120" s="16">
        <v>0.17482517482517501</v>
      </c>
      <c r="K1120" s="16">
        <v>0.19909502262443399</v>
      </c>
      <c r="L1120" s="16"/>
      <c r="M1120" s="16">
        <v>0.220394736842105</v>
      </c>
      <c r="N1120" s="16">
        <v>0.12</v>
      </c>
      <c r="O1120" s="16">
        <v>0.15</v>
      </c>
      <c r="P1120" s="16">
        <v>0.125</v>
      </c>
      <c r="Q1120" s="16"/>
      <c r="R1120" s="16">
        <v>0.252</v>
      </c>
      <c r="S1120" s="16">
        <v>0.172839506172839</v>
      </c>
      <c r="T1120" s="16">
        <v>9.1503267973856203E-2</v>
      </c>
      <c r="U1120" s="16">
        <v>0.125</v>
      </c>
      <c r="V1120" s="16"/>
      <c r="W1120" s="16">
        <v>0.22972972972972999</v>
      </c>
      <c r="X1120" s="16">
        <v>0.185567010309278</v>
      </c>
      <c r="Y1120" s="16">
        <v>9.6153846153846201E-2</v>
      </c>
      <c r="Z1120" s="16">
        <v>0.19565217391304299</v>
      </c>
      <c r="AA1120" s="16">
        <v>0.24324324324324301</v>
      </c>
      <c r="AB1120" s="16">
        <v>8.1632653061224497E-2</v>
      </c>
      <c r="AC1120" s="16">
        <v>0.122448979591837</v>
      </c>
      <c r="AD1120" s="16">
        <v>0.22222222222222199</v>
      </c>
      <c r="AE1120" s="16">
        <v>0.22857142857142901</v>
      </c>
      <c r="AF1120" s="16">
        <v>0.214285714285714</v>
      </c>
      <c r="AG1120" s="16">
        <v>0.35</v>
      </c>
      <c r="AH1120" s="16">
        <v>0.33333333333333298</v>
      </c>
      <c r="AI1120" s="16"/>
      <c r="AJ1120" s="16">
        <v>0.104477611940299</v>
      </c>
      <c r="AK1120" s="16">
        <v>0.16</v>
      </c>
      <c r="AL1120" s="16">
        <v>0.20689655172413801</v>
      </c>
      <c r="AM1120" s="16">
        <v>0.22340425531914901</v>
      </c>
      <c r="AN1120" s="16">
        <v>0.18518518518518501</v>
      </c>
      <c r="AO1120" s="16"/>
      <c r="AP1120" s="16">
        <v>0.18232044198895</v>
      </c>
      <c r="AQ1120" s="16">
        <v>0.2</v>
      </c>
      <c r="AR1120" s="16">
        <v>0.14285714285714299</v>
      </c>
      <c r="AS1120" s="16"/>
      <c r="AT1120" s="16">
        <v>0.21969696969697</v>
      </c>
      <c r="AU1120" s="16">
        <v>0.16720257234726699</v>
      </c>
      <c r="AV1120" s="16">
        <v>0.22222222222222199</v>
      </c>
      <c r="AW1120" s="16">
        <v>0.15</v>
      </c>
      <c r="AX1120" s="16"/>
      <c r="AY1120" s="16">
        <v>0.24324324324324301</v>
      </c>
      <c r="AZ1120" s="16">
        <v>0.18046709129511701</v>
      </c>
      <c r="BA1120" s="16"/>
      <c r="BB1120" s="16">
        <v>0.38888888888888901</v>
      </c>
      <c r="BC1120" s="16">
        <v>0.19047619047618999</v>
      </c>
      <c r="BD1120" s="16">
        <v>0.168224299065421</v>
      </c>
      <c r="BE1120" s="16">
        <v>0.14925373134328401</v>
      </c>
      <c r="BF1120" s="16"/>
      <c r="BG1120" s="16">
        <v>0.19354838709677399</v>
      </c>
      <c r="BH1120" s="16">
        <v>0.24489795918367299</v>
      </c>
      <c r="BI1120" s="16">
        <v>0.12837837837837801</v>
      </c>
      <c r="BJ1120" s="16">
        <v>8.6956521739130405E-2</v>
      </c>
      <c r="BK1120" s="16">
        <v>3.7037037037037E-2</v>
      </c>
      <c r="BL1120" s="16">
        <v>0</v>
      </c>
    </row>
    <row r="1121" spans="2:64" x14ac:dyDescent="0.35">
      <c r="B1121" t="s">
        <v>589</v>
      </c>
      <c r="C1121" s="16">
        <v>0.108267716535433</v>
      </c>
      <c r="D1121" s="16">
        <v>6.8965517241379296E-2</v>
      </c>
      <c r="E1121" s="16">
        <v>0.25</v>
      </c>
      <c r="F1121" s="16">
        <v>0.12765957446808501</v>
      </c>
      <c r="G1121" s="16">
        <v>0.104294478527607</v>
      </c>
      <c r="H1121" s="16">
        <v>5.0632911392405097E-2</v>
      </c>
      <c r="I1121" s="16"/>
      <c r="J1121" s="16">
        <v>0.11888111888111901</v>
      </c>
      <c r="K1121" s="16">
        <v>9.5022624434389094E-2</v>
      </c>
      <c r="L1121" s="16"/>
      <c r="M1121" s="16">
        <v>9.8684210526315805E-2</v>
      </c>
      <c r="N1121" s="16">
        <v>0.12</v>
      </c>
      <c r="O1121" s="16">
        <v>0.116666666666667</v>
      </c>
      <c r="P1121" s="16">
        <v>0.15</v>
      </c>
      <c r="Q1121" s="16"/>
      <c r="R1121" s="16">
        <v>0.16400000000000001</v>
      </c>
      <c r="S1121" s="16">
        <v>7.4074074074074098E-2</v>
      </c>
      <c r="T1121" s="16">
        <v>5.22875816993464E-2</v>
      </c>
      <c r="U1121" s="16">
        <v>0</v>
      </c>
      <c r="V1121" s="16"/>
      <c r="W1121" s="16">
        <v>0.162162162162162</v>
      </c>
      <c r="X1121" s="16">
        <v>0.123711340206186</v>
      </c>
      <c r="Y1121" s="16">
        <v>7.69230769230769E-2</v>
      </c>
      <c r="Z1121" s="16">
        <v>6.5217391304347797E-2</v>
      </c>
      <c r="AA1121" s="16">
        <v>0.162162162162162</v>
      </c>
      <c r="AB1121" s="16">
        <v>0.122448979591837</v>
      </c>
      <c r="AC1121" s="16">
        <v>8.1632653061224497E-2</v>
      </c>
      <c r="AD1121" s="16">
        <v>0.11111111111111099</v>
      </c>
      <c r="AE1121" s="16">
        <v>0.114285714285714</v>
      </c>
      <c r="AF1121" s="16">
        <v>7.1428571428571397E-2</v>
      </c>
      <c r="AG1121" s="16">
        <v>0</v>
      </c>
      <c r="AH1121" s="16">
        <v>0</v>
      </c>
      <c r="AI1121" s="16"/>
      <c r="AJ1121" s="16">
        <v>2.9850746268656699E-2</v>
      </c>
      <c r="AK1121" s="16">
        <v>0.12</v>
      </c>
      <c r="AL1121" s="16">
        <v>0.109195402298851</v>
      </c>
      <c r="AM1121" s="16">
        <v>0.117021276595745</v>
      </c>
      <c r="AN1121" s="16">
        <v>0.148148148148148</v>
      </c>
      <c r="AO1121" s="16"/>
      <c r="AP1121" s="16">
        <v>0.110497237569061</v>
      </c>
      <c r="AQ1121" s="16">
        <v>0.12</v>
      </c>
      <c r="AR1121" s="16">
        <v>0</v>
      </c>
      <c r="AS1121" s="16"/>
      <c r="AT1121" s="16">
        <v>0.174242424242424</v>
      </c>
      <c r="AU1121" s="16">
        <v>7.7170418006430902E-2</v>
      </c>
      <c r="AV1121" s="16">
        <v>0.155555555555556</v>
      </c>
      <c r="AW1121" s="16">
        <v>0.05</v>
      </c>
      <c r="AX1121" s="16"/>
      <c r="AY1121" s="16">
        <v>0.108108108108108</v>
      </c>
      <c r="AZ1121" s="16">
        <v>0.10828025477707</v>
      </c>
      <c r="BA1121" s="16"/>
      <c r="BB1121" s="16">
        <v>0.194444444444444</v>
      </c>
      <c r="BC1121" s="16">
        <v>0.16666666666666699</v>
      </c>
      <c r="BD1121" s="16">
        <v>8.4112149532710304E-2</v>
      </c>
      <c r="BE1121" s="16">
        <v>0.104477611940299</v>
      </c>
      <c r="BF1121" s="16"/>
      <c r="BG1121" s="16">
        <v>0.14516129032258099</v>
      </c>
      <c r="BH1121" s="16">
        <v>0.13469387755102</v>
      </c>
      <c r="BI1121" s="16">
        <v>6.08108108108108E-2</v>
      </c>
      <c r="BJ1121" s="16">
        <v>8.6956521739130405E-2</v>
      </c>
      <c r="BK1121" s="16">
        <v>7.4074074074074098E-2</v>
      </c>
      <c r="BL1121" s="16">
        <v>0</v>
      </c>
    </row>
    <row r="1122" spans="2:64" x14ac:dyDescent="0.35">
      <c r="B1122" t="s">
        <v>590</v>
      </c>
      <c r="C1122" s="16">
        <v>0.10629921259842499</v>
      </c>
      <c r="D1122" s="16">
        <v>6.8965517241379296E-2</v>
      </c>
      <c r="E1122" s="16">
        <v>4.6875E-2</v>
      </c>
      <c r="F1122" s="16">
        <v>0.10638297872340401</v>
      </c>
      <c r="G1122" s="16">
        <v>0.11656441717791401</v>
      </c>
      <c r="H1122" s="16">
        <v>0.126582278481013</v>
      </c>
      <c r="I1122" s="16"/>
      <c r="J1122" s="16">
        <v>0.111888111888112</v>
      </c>
      <c r="K1122" s="16">
        <v>9.9547511312217202E-2</v>
      </c>
      <c r="L1122" s="16"/>
      <c r="M1122" s="16">
        <v>7.8947368421052599E-2</v>
      </c>
      <c r="N1122" s="16">
        <v>0.11</v>
      </c>
      <c r="O1122" s="16">
        <v>0.16666666666666699</v>
      </c>
      <c r="P1122" s="16">
        <v>0.2</v>
      </c>
      <c r="Q1122" s="16"/>
      <c r="R1122" s="16">
        <v>7.5999999999999998E-2</v>
      </c>
      <c r="S1122" s="16">
        <v>7.4074074074074098E-2</v>
      </c>
      <c r="T1122" s="16">
        <v>0.14379084967320299</v>
      </c>
      <c r="U1122" s="16">
        <v>0.29166666666666702</v>
      </c>
      <c r="V1122" s="16"/>
      <c r="W1122" s="16">
        <v>4.0540540540540501E-2</v>
      </c>
      <c r="X1122" s="16">
        <v>0.11340206185567001</v>
      </c>
      <c r="Y1122" s="16">
        <v>0.115384615384615</v>
      </c>
      <c r="Z1122" s="16">
        <v>8.6956521739130405E-2</v>
      </c>
      <c r="AA1122" s="16">
        <v>8.1081081081081099E-2</v>
      </c>
      <c r="AB1122" s="16">
        <v>0.183673469387755</v>
      </c>
      <c r="AC1122" s="16">
        <v>0.102040816326531</v>
      </c>
      <c r="AD1122" s="16">
        <v>0</v>
      </c>
      <c r="AE1122" s="16">
        <v>8.5714285714285701E-2</v>
      </c>
      <c r="AF1122" s="16">
        <v>0.32142857142857101</v>
      </c>
      <c r="AG1122" s="16">
        <v>0.05</v>
      </c>
      <c r="AH1122" s="16">
        <v>0</v>
      </c>
      <c r="AI1122" s="16"/>
      <c r="AJ1122" s="16">
        <v>0.164179104477612</v>
      </c>
      <c r="AK1122" s="16">
        <v>0.10666666666666701</v>
      </c>
      <c r="AL1122" s="16">
        <v>8.04597701149425E-2</v>
      </c>
      <c r="AM1122" s="16">
        <v>7.4468085106383003E-2</v>
      </c>
      <c r="AN1122" s="16">
        <v>0.18518518518518501</v>
      </c>
      <c r="AO1122" s="16"/>
      <c r="AP1122" s="16">
        <v>0.11878453038674</v>
      </c>
      <c r="AQ1122" s="16">
        <v>7.1999999999999995E-2</v>
      </c>
      <c r="AR1122" s="16">
        <v>9.5238095238095205E-2</v>
      </c>
      <c r="AS1122" s="16"/>
      <c r="AT1122" s="16">
        <v>6.8181818181818205E-2</v>
      </c>
      <c r="AU1122" s="16">
        <v>0.12540192926044999</v>
      </c>
      <c r="AV1122" s="16">
        <v>6.6666666666666693E-2</v>
      </c>
      <c r="AW1122" s="16">
        <v>0.15</v>
      </c>
      <c r="AX1122" s="16"/>
      <c r="AY1122" s="16">
        <v>8.1081081081081099E-2</v>
      </c>
      <c r="AZ1122" s="16">
        <v>0.10828025477707</v>
      </c>
      <c r="BA1122" s="16"/>
      <c r="BB1122" s="16">
        <v>8.3333333333333301E-2</v>
      </c>
      <c r="BC1122" s="16">
        <v>0.15476190476190499</v>
      </c>
      <c r="BD1122" s="16">
        <v>9.6573208722741402E-2</v>
      </c>
      <c r="BE1122" s="16">
        <v>0.104477611940299</v>
      </c>
      <c r="BF1122" s="16"/>
      <c r="BG1122" s="16">
        <v>8.0645161290322606E-2</v>
      </c>
      <c r="BH1122" s="16">
        <v>3.6734693877551003E-2</v>
      </c>
      <c r="BI1122" s="16">
        <v>0.15540540540540501</v>
      </c>
      <c r="BJ1122" s="16">
        <v>0.26086956521739102</v>
      </c>
      <c r="BK1122" s="16">
        <v>0.407407407407407</v>
      </c>
      <c r="BL1122" s="16">
        <v>0</v>
      </c>
    </row>
    <row r="1123" spans="2:64" x14ac:dyDescent="0.35">
      <c r="B1123" t="s">
        <v>159</v>
      </c>
      <c r="C1123" s="16">
        <v>9.4488188976377993E-2</v>
      </c>
      <c r="D1123" s="16">
        <v>0</v>
      </c>
      <c r="E1123" s="16">
        <v>0.125</v>
      </c>
      <c r="F1123" s="16">
        <v>5.31914893617021E-2</v>
      </c>
      <c r="G1123" s="16">
        <v>0.104294478527607</v>
      </c>
      <c r="H1123" s="16">
        <v>0.113924050632911</v>
      </c>
      <c r="I1123" s="16"/>
      <c r="J1123" s="16">
        <v>6.9930069930069894E-2</v>
      </c>
      <c r="K1123" s="16">
        <v>0.12669683257918599</v>
      </c>
      <c r="L1123" s="16"/>
      <c r="M1123" s="16">
        <v>7.8947368421052599E-2</v>
      </c>
      <c r="N1123" s="16">
        <v>0.14000000000000001</v>
      </c>
      <c r="O1123" s="16">
        <v>0.15</v>
      </c>
      <c r="P1123" s="16">
        <v>2.5000000000000001E-2</v>
      </c>
      <c r="Q1123" s="16"/>
      <c r="R1123" s="16">
        <v>9.6000000000000002E-2</v>
      </c>
      <c r="S1123" s="16">
        <v>0.12345679012345701</v>
      </c>
      <c r="T1123" s="16">
        <v>7.8431372549019607E-2</v>
      </c>
      <c r="U1123" s="16">
        <v>8.3333333333333301E-2</v>
      </c>
      <c r="V1123" s="16"/>
      <c r="W1123" s="16">
        <v>0.121621621621622</v>
      </c>
      <c r="X1123" s="16">
        <v>8.2474226804123696E-2</v>
      </c>
      <c r="Y1123" s="16">
        <v>3.8461538461538498E-2</v>
      </c>
      <c r="Z1123" s="16">
        <v>6.5217391304347797E-2</v>
      </c>
      <c r="AA1123" s="16">
        <v>8.1081081081081099E-2</v>
      </c>
      <c r="AB1123" s="16">
        <v>0.16326530612244899</v>
      </c>
      <c r="AC1123" s="16">
        <v>6.1224489795918401E-2</v>
      </c>
      <c r="AD1123" s="16">
        <v>0.22222222222222199</v>
      </c>
      <c r="AE1123" s="16">
        <v>2.8571428571428598E-2</v>
      </c>
      <c r="AF1123" s="16">
        <v>0.17857142857142899</v>
      </c>
      <c r="AG1123" s="16">
        <v>0.1</v>
      </c>
      <c r="AH1123" s="16">
        <v>0</v>
      </c>
      <c r="AI1123" s="16"/>
      <c r="AJ1123" s="16">
        <v>0.19402985074626899</v>
      </c>
      <c r="AK1123" s="16">
        <v>0.133333333333333</v>
      </c>
      <c r="AL1123" s="16">
        <v>6.3218390804597693E-2</v>
      </c>
      <c r="AM1123" s="16">
        <v>8.5106382978723402E-2</v>
      </c>
      <c r="AN1123" s="16">
        <v>0</v>
      </c>
      <c r="AO1123" s="16"/>
      <c r="AP1123" s="16">
        <v>9.6685082872928194E-2</v>
      </c>
      <c r="AQ1123" s="16">
        <v>9.6000000000000002E-2</v>
      </c>
      <c r="AR1123" s="16">
        <v>4.7619047619047603E-2</v>
      </c>
      <c r="AS1123" s="16"/>
      <c r="AT1123" s="16">
        <v>6.0606060606060601E-2</v>
      </c>
      <c r="AU1123" s="16">
        <v>9.3247588424437297E-2</v>
      </c>
      <c r="AV1123" s="16">
        <v>0.11111111111111099</v>
      </c>
      <c r="AW1123" s="16">
        <v>0.3</v>
      </c>
      <c r="AX1123" s="16"/>
      <c r="AY1123" s="16">
        <v>0.162162162162162</v>
      </c>
      <c r="AZ1123" s="16">
        <v>8.9171974522293002E-2</v>
      </c>
      <c r="BA1123" s="16"/>
      <c r="BB1123" s="16">
        <v>2.7777777777777801E-2</v>
      </c>
      <c r="BC1123" s="16">
        <v>3.5714285714285698E-2</v>
      </c>
      <c r="BD1123" s="16">
        <v>8.7227414330218106E-2</v>
      </c>
      <c r="BE1123" s="16">
        <v>0.238805970149254</v>
      </c>
      <c r="BF1123" s="16"/>
      <c r="BG1123" s="16">
        <v>3.2258064516128997E-2</v>
      </c>
      <c r="BH1123" s="16">
        <v>7.3469387755102006E-2</v>
      </c>
      <c r="BI1123" s="16">
        <v>0.12837837837837801</v>
      </c>
      <c r="BJ1123" s="16">
        <v>8.6956521739130405E-2</v>
      </c>
      <c r="BK1123" s="16">
        <v>0.18518518518518501</v>
      </c>
      <c r="BL1123" s="16">
        <v>0.66666666666666696</v>
      </c>
    </row>
    <row r="1124" spans="2:64" x14ac:dyDescent="0.35">
      <c r="B1124" t="s">
        <v>143</v>
      </c>
      <c r="C1124" s="16">
        <v>1.5748031496062999E-2</v>
      </c>
      <c r="D1124" s="16">
        <v>0</v>
      </c>
      <c r="E1124" s="16">
        <v>1.5625E-2</v>
      </c>
      <c r="F1124" s="16">
        <v>0</v>
      </c>
      <c r="G1124" s="16">
        <v>1.22699386503067E-2</v>
      </c>
      <c r="H1124" s="16">
        <v>3.1645569620253201E-2</v>
      </c>
      <c r="I1124" s="16"/>
      <c r="J1124" s="16">
        <v>1.7482517482517501E-2</v>
      </c>
      <c r="K1124" s="16">
        <v>1.35746606334842E-2</v>
      </c>
      <c r="L1124" s="16"/>
      <c r="M1124" s="16">
        <v>1.9736842105263198E-2</v>
      </c>
      <c r="N1124" s="16">
        <v>0.01</v>
      </c>
      <c r="O1124" s="16">
        <v>0</v>
      </c>
      <c r="P1124" s="16">
        <v>2.5000000000000001E-2</v>
      </c>
      <c r="Q1124" s="16"/>
      <c r="R1124" s="16">
        <v>1.6E-2</v>
      </c>
      <c r="S1124" s="16">
        <v>0</v>
      </c>
      <c r="T1124" s="16">
        <v>2.61437908496732E-2</v>
      </c>
      <c r="U1124" s="16">
        <v>0</v>
      </c>
      <c r="V1124" s="16"/>
      <c r="W1124" s="16">
        <v>0</v>
      </c>
      <c r="X1124" s="16">
        <v>3.09278350515464E-2</v>
      </c>
      <c r="Y1124" s="16">
        <v>5.7692307692307702E-2</v>
      </c>
      <c r="Z1124" s="16">
        <v>0</v>
      </c>
      <c r="AA1124" s="16">
        <v>0</v>
      </c>
      <c r="AB1124" s="16">
        <v>2.04081632653061E-2</v>
      </c>
      <c r="AC1124" s="16">
        <v>0</v>
      </c>
      <c r="AD1124" s="16">
        <v>0</v>
      </c>
      <c r="AE1124" s="16">
        <v>2.8571428571428598E-2</v>
      </c>
      <c r="AF1124" s="16">
        <v>0</v>
      </c>
      <c r="AG1124" s="16">
        <v>0</v>
      </c>
      <c r="AH1124" s="16">
        <v>0</v>
      </c>
      <c r="AI1124" s="16"/>
      <c r="AJ1124" s="16">
        <v>1.49253731343284E-2</v>
      </c>
      <c r="AK1124" s="16">
        <v>2.66666666666667E-2</v>
      </c>
      <c r="AL1124" s="16">
        <v>1.1494252873563199E-2</v>
      </c>
      <c r="AM1124" s="16">
        <v>2.1276595744680899E-2</v>
      </c>
      <c r="AN1124" s="16">
        <v>0</v>
      </c>
      <c r="AO1124" s="16"/>
      <c r="AP1124" s="16">
        <v>1.38121546961326E-2</v>
      </c>
      <c r="AQ1124" s="16">
        <v>8.0000000000000002E-3</v>
      </c>
      <c r="AR1124" s="16">
        <v>9.5238095238095205E-2</v>
      </c>
      <c r="AS1124" s="16"/>
      <c r="AT1124" s="16">
        <v>1.5151515151515201E-2</v>
      </c>
      <c r="AU1124" s="16">
        <v>1.9292604501607701E-2</v>
      </c>
      <c r="AV1124" s="16">
        <v>0</v>
      </c>
      <c r="AW1124" s="16">
        <v>0</v>
      </c>
      <c r="AX1124" s="16"/>
      <c r="AY1124" s="16">
        <v>0</v>
      </c>
      <c r="AZ1124" s="16">
        <v>1.6985138004246302E-2</v>
      </c>
      <c r="BA1124" s="16"/>
      <c r="BB1124" s="16">
        <v>2.7777777777777801E-2</v>
      </c>
      <c r="BC1124" s="16">
        <v>2.3809523809523801E-2</v>
      </c>
      <c r="BD1124" s="16">
        <v>1.2461059190031199E-2</v>
      </c>
      <c r="BE1124" s="16">
        <v>1.49253731343284E-2</v>
      </c>
      <c r="BF1124" s="16"/>
      <c r="BG1124" s="16">
        <v>0</v>
      </c>
      <c r="BH1124" s="16">
        <v>2.04081632653061E-2</v>
      </c>
      <c r="BI1124" s="16">
        <v>6.7567567567567597E-3</v>
      </c>
      <c r="BJ1124" s="16">
        <v>8.6956521739130405E-2</v>
      </c>
      <c r="BK1124" s="16">
        <v>0</v>
      </c>
      <c r="BL1124" s="16">
        <v>0</v>
      </c>
    </row>
    <row r="1125" spans="2:64" x14ac:dyDescent="0.35">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c r="BE1125" s="16"/>
      <c r="BF1125" s="16"/>
      <c r="BG1125" s="16"/>
      <c r="BH1125" s="16"/>
      <c r="BI1125" s="16"/>
      <c r="BJ1125" s="16"/>
      <c r="BK1125" s="16"/>
      <c r="BL1125" s="16"/>
    </row>
    <row r="1126" spans="2:64" x14ac:dyDescent="0.35">
      <c r="B1126" s="5" t="s">
        <v>599</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c r="BF1126" s="16"/>
      <c r="BG1126" s="16"/>
      <c r="BH1126" s="16"/>
      <c r="BI1126" s="16"/>
      <c r="BJ1126" s="16"/>
      <c r="BK1126" s="16"/>
      <c r="BL1126" s="16"/>
    </row>
    <row r="1127" spans="2:64" x14ac:dyDescent="0.35">
      <c r="B1127" s="23" t="s">
        <v>97</v>
      </c>
      <c r="C1127" s="16"/>
      <c r="D1127" s="16"/>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row>
    <row r="1128" spans="2:64" x14ac:dyDescent="0.35">
      <c r="B1128" t="s">
        <v>592</v>
      </c>
      <c r="C1128" s="16">
        <v>0.57874015748031504</v>
      </c>
      <c r="D1128" s="16">
        <v>0.44827586206896602</v>
      </c>
      <c r="E1128" s="16">
        <v>0.515625</v>
      </c>
      <c r="F1128" s="16">
        <v>0.56382978723404298</v>
      </c>
      <c r="G1128" s="16">
        <v>0.625766871165644</v>
      </c>
      <c r="H1128" s="16">
        <v>0.588607594936709</v>
      </c>
      <c r="I1128" s="16"/>
      <c r="J1128" s="16">
        <v>0.608391608391608</v>
      </c>
      <c r="K1128" s="16">
        <v>0.53846153846153799</v>
      </c>
      <c r="L1128" s="16"/>
      <c r="M1128" s="16">
        <v>0.625</v>
      </c>
      <c r="N1128" s="16">
        <v>0.53</v>
      </c>
      <c r="O1128" s="16">
        <v>0.5</v>
      </c>
      <c r="P1128" s="16">
        <v>0.47499999999999998</v>
      </c>
      <c r="Q1128" s="16"/>
      <c r="R1128" s="16">
        <v>0.56399999999999995</v>
      </c>
      <c r="S1128" s="16">
        <v>0.60493827160493796</v>
      </c>
      <c r="T1128" s="16">
        <v>0.59477124183006502</v>
      </c>
      <c r="U1128" s="16">
        <v>0.54166666666666696</v>
      </c>
      <c r="V1128" s="16"/>
      <c r="W1128" s="16">
        <v>0.64864864864864902</v>
      </c>
      <c r="X1128" s="16">
        <v>0.54639175257731998</v>
      </c>
      <c r="Y1128" s="16">
        <v>0.44230769230769201</v>
      </c>
      <c r="Z1128" s="16">
        <v>0.67391304347826098</v>
      </c>
      <c r="AA1128" s="16">
        <v>0.48648648648648701</v>
      </c>
      <c r="AB1128" s="16">
        <v>0.57142857142857095</v>
      </c>
      <c r="AC1128" s="16">
        <v>0.67346938775510201</v>
      </c>
      <c r="AD1128" s="16">
        <v>0.38888888888888901</v>
      </c>
      <c r="AE1128" s="16">
        <v>0.65714285714285703</v>
      </c>
      <c r="AF1128" s="16">
        <v>0.46428571428571402</v>
      </c>
      <c r="AG1128" s="16">
        <v>0.75</v>
      </c>
      <c r="AH1128" s="16">
        <v>0.66666666666666696</v>
      </c>
      <c r="AI1128" s="16"/>
      <c r="AJ1128" s="16">
        <v>0.47761194029850701</v>
      </c>
      <c r="AK1128" s="16">
        <v>0.53333333333333299</v>
      </c>
      <c r="AL1128" s="16">
        <v>0.61494252873563204</v>
      </c>
      <c r="AM1128" s="16">
        <v>0.56382978723404298</v>
      </c>
      <c r="AN1128" s="16">
        <v>0.592592592592593</v>
      </c>
      <c r="AO1128" s="16"/>
      <c r="AP1128" s="16">
        <v>0.524861878453039</v>
      </c>
      <c r="AQ1128" s="16">
        <v>0.69599999999999995</v>
      </c>
      <c r="AR1128" s="16">
        <v>0.80952380952380998</v>
      </c>
      <c r="AS1128" s="16"/>
      <c r="AT1128" s="16">
        <v>0.66666666666666696</v>
      </c>
      <c r="AU1128" s="16">
        <v>0.58199356913183298</v>
      </c>
      <c r="AV1128" s="16">
        <v>0.44444444444444398</v>
      </c>
      <c r="AW1128" s="16">
        <v>0.25</v>
      </c>
      <c r="AX1128" s="16"/>
      <c r="AY1128" s="16">
        <v>0.48648648648648701</v>
      </c>
      <c r="AZ1128" s="16">
        <v>0.58598726114649702</v>
      </c>
      <c r="BA1128" s="16"/>
      <c r="BB1128" s="16">
        <v>0.63888888888888895</v>
      </c>
      <c r="BC1128" s="16">
        <v>0.55952380952380998</v>
      </c>
      <c r="BD1128" s="16">
        <v>0.59190031152648004</v>
      </c>
      <c r="BE1128" s="16">
        <v>0.50746268656716398</v>
      </c>
      <c r="BF1128" s="16"/>
      <c r="BG1128" s="16">
        <v>0.59677419354838701</v>
      </c>
      <c r="BH1128" s="16">
        <v>0.61224489795918402</v>
      </c>
      <c r="BI1128" s="16">
        <v>0.53378378378378399</v>
      </c>
      <c r="BJ1128" s="16">
        <v>0.60869565217391297</v>
      </c>
      <c r="BK1128" s="16">
        <v>0.51851851851851805</v>
      </c>
      <c r="BL1128" s="16">
        <v>0</v>
      </c>
    </row>
    <row r="1129" spans="2:64" x14ac:dyDescent="0.35">
      <c r="B1129" t="s">
        <v>593</v>
      </c>
      <c r="C1129" s="16">
        <v>0.40748031496062997</v>
      </c>
      <c r="D1129" s="16">
        <v>0.31034482758620702</v>
      </c>
      <c r="E1129" s="16">
        <v>0.21875</v>
      </c>
      <c r="F1129" s="16">
        <v>0.39361702127659598</v>
      </c>
      <c r="G1129" s="16">
        <v>0.441717791411043</v>
      </c>
      <c r="H1129" s="16">
        <v>0.474683544303797</v>
      </c>
      <c r="I1129" s="16"/>
      <c r="J1129" s="16">
        <v>0.47552447552447602</v>
      </c>
      <c r="K1129" s="16">
        <v>0.32126696832579199</v>
      </c>
      <c r="L1129" s="16"/>
      <c r="M1129" s="16">
        <v>0.43421052631578899</v>
      </c>
      <c r="N1129" s="16">
        <v>0.4</v>
      </c>
      <c r="O1129" s="16">
        <v>0.31666666666666698</v>
      </c>
      <c r="P1129" s="16">
        <v>0.35</v>
      </c>
      <c r="Q1129" s="16"/>
      <c r="R1129" s="16">
        <v>0.38</v>
      </c>
      <c r="S1129" s="16">
        <v>0.358024691358025</v>
      </c>
      <c r="T1129" s="16">
        <v>0.49019607843137297</v>
      </c>
      <c r="U1129" s="16">
        <v>0.33333333333333298</v>
      </c>
      <c r="V1129" s="16"/>
      <c r="W1129" s="16">
        <v>0.40540540540540498</v>
      </c>
      <c r="X1129" s="16">
        <v>0.45360824742268002</v>
      </c>
      <c r="Y1129" s="16">
        <v>0.42307692307692302</v>
      </c>
      <c r="Z1129" s="16">
        <v>0.47826086956521702</v>
      </c>
      <c r="AA1129" s="16">
        <v>0.51351351351351304</v>
      </c>
      <c r="AB1129" s="16">
        <v>0.34693877551020402</v>
      </c>
      <c r="AC1129" s="16">
        <v>0.38775510204081598</v>
      </c>
      <c r="AD1129" s="16">
        <v>0.55555555555555602</v>
      </c>
      <c r="AE1129" s="16">
        <v>0.28571428571428598</v>
      </c>
      <c r="AF1129" s="16">
        <v>0.214285714285714</v>
      </c>
      <c r="AG1129" s="16">
        <v>0.35</v>
      </c>
      <c r="AH1129" s="16">
        <v>0.33333333333333298</v>
      </c>
      <c r="AI1129" s="16"/>
      <c r="AJ1129" s="16">
        <v>0.35820895522388102</v>
      </c>
      <c r="AK1129" s="16">
        <v>0.293333333333333</v>
      </c>
      <c r="AL1129" s="16">
        <v>0.46551724137931</v>
      </c>
      <c r="AM1129" s="16">
        <v>0.44680851063829802</v>
      </c>
      <c r="AN1129" s="16">
        <v>0.33333333333333298</v>
      </c>
      <c r="AO1129" s="16"/>
      <c r="AP1129" s="16">
        <v>0.386740331491713</v>
      </c>
      <c r="AQ1129" s="16">
        <v>0.44800000000000001</v>
      </c>
      <c r="AR1129" s="16">
        <v>0.52380952380952395</v>
      </c>
      <c r="AS1129" s="16"/>
      <c r="AT1129" s="16">
        <v>0.38636363636363602</v>
      </c>
      <c r="AU1129" s="16">
        <v>0.44694533762057898</v>
      </c>
      <c r="AV1129" s="16">
        <v>0.28888888888888897</v>
      </c>
      <c r="AW1129" s="16">
        <v>0.2</v>
      </c>
      <c r="AX1129" s="16"/>
      <c r="AY1129" s="16">
        <v>0.29729729729729698</v>
      </c>
      <c r="AZ1129" s="16">
        <v>0.41613588110403399</v>
      </c>
      <c r="BA1129" s="16"/>
      <c r="BB1129" s="16">
        <v>0.44444444444444398</v>
      </c>
      <c r="BC1129" s="16">
        <v>0.297619047619048</v>
      </c>
      <c r="BD1129" s="16">
        <v>0.44859813084112099</v>
      </c>
      <c r="BE1129" s="16">
        <v>0.328358208955224</v>
      </c>
      <c r="BF1129" s="16"/>
      <c r="BG1129" s="16">
        <v>0.483870967741935</v>
      </c>
      <c r="BH1129" s="16">
        <v>0.46530612244898001</v>
      </c>
      <c r="BI1129" s="16">
        <v>0.358108108108108</v>
      </c>
      <c r="BJ1129" s="16">
        <v>0.217391304347826</v>
      </c>
      <c r="BK1129" s="16">
        <v>0.18518518518518501</v>
      </c>
      <c r="BL1129" s="16">
        <v>0</v>
      </c>
    </row>
    <row r="1130" spans="2:64" x14ac:dyDescent="0.35">
      <c r="B1130" t="s">
        <v>594</v>
      </c>
      <c r="C1130" s="16">
        <v>0.39763779527559101</v>
      </c>
      <c r="D1130" s="16">
        <v>0.24137931034482801</v>
      </c>
      <c r="E1130" s="16">
        <v>0.390625</v>
      </c>
      <c r="F1130" s="16">
        <v>0.37234042553191499</v>
      </c>
      <c r="G1130" s="16">
        <v>0.41104294478527598</v>
      </c>
      <c r="H1130" s="16">
        <v>0.430379746835443</v>
      </c>
      <c r="I1130" s="16"/>
      <c r="J1130" s="16">
        <v>0.42657342657342701</v>
      </c>
      <c r="K1130" s="16">
        <v>0.361990950226244</v>
      </c>
      <c r="L1130" s="16"/>
      <c r="M1130" s="16">
        <v>0.394736842105263</v>
      </c>
      <c r="N1130" s="16">
        <v>0.44</v>
      </c>
      <c r="O1130" s="16">
        <v>0.36666666666666697</v>
      </c>
      <c r="P1130" s="16">
        <v>0.375</v>
      </c>
      <c r="Q1130" s="16"/>
      <c r="R1130" s="16">
        <v>0.35199999999999998</v>
      </c>
      <c r="S1130" s="16">
        <v>0.33333333333333298</v>
      </c>
      <c r="T1130" s="16">
        <v>0.50326797385620903</v>
      </c>
      <c r="U1130" s="16">
        <v>0.41666666666666702</v>
      </c>
      <c r="V1130" s="16"/>
      <c r="W1130" s="16">
        <v>0.37837837837837801</v>
      </c>
      <c r="X1130" s="16">
        <v>0.402061855670103</v>
      </c>
      <c r="Y1130" s="16">
        <v>0.34615384615384598</v>
      </c>
      <c r="Z1130" s="16">
        <v>0.36956521739130399</v>
      </c>
      <c r="AA1130" s="16">
        <v>0.51351351351351304</v>
      </c>
      <c r="AB1130" s="16">
        <v>0.30612244897959201</v>
      </c>
      <c r="AC1130" s="16">
        <v>0.38775510204081598</v>
      </c>
      <c r="AD1130" s="16">
        <v>0.33333333333333298</v>
      </c>
      <c r="AE1130" s="16">
        <v>0.48571428571428599</v>
      </c>
      <c r="AF1130" s="16">
        <v>0.42857142857142899</v>
      </c>
      <c r="AG1130" s="16">
        <v>0.55000000000000004</v>
      </c>
      <c r="AH1130" s="16">
        <v>0.33333333333333298</v>
      </c>
      <c r="AI1130" s="16"/>
      <c r="AJ1130" s="16">
        <v>0.37313432835820898</v>
      </c>
      <c r="AK1130" s="16">
        <v>0.36</v>
      </c>
      <c r="AL1130" s="16">
        <v>0.42528735632183901</v>
      </c>
      <c r="AM1130" s="16">
        <v>0.41489361702127697</v>
      </c>
      <c r="AN1130" s="16">
        <v>0.148148148148148</v>
      </c>
      <c r="AO1130" s="16"/>
      <c r="AP1130" s="16">
        <v>0.37292817679557999</v>
      </c>
      <c r="AQ1130" s="16">
        <v>0.46400000000000002</v>
      </c>
      <c r="AR1130" s="16">
        <v>0.42857142857142899</v>
      </c>
      <c r="AS1130" s="16"/>
      <c r="AT1130" s="16">
        <v>0.34090909090909099</v>
      </c>
      <c r="AU1130" s="16">
        <v>0.43086816720257198</v>
      </c>
      <c r="AV1130" s="16">
        <v>0.37777777777777799</v>
      </c>
      <c r="AW1130" s="16">
        <v>0.3</v>
      </c>
      <c r="AX1130" s="16"/>
      <c r="AY1130" s="16">
        <v>0.35135135135135098</v>
      </c>
      <c r="AZ1130" s="16">
        <v>0.40127388535031799</v>
      </c>
      <c r="BA1130" s="16"/>
      <c r="BB1130" s="16">
        <v>0.44444444444444398</v>
      </c>
      <c r="BC1130" s="16">
        <v>0.34523809523809501</v>
      </c>
      <c r="BD1130" s="16">
        <v>0.42679127725856703</v>
      </c>
      <c r="BE1130" s="16">
        <v>0.29850746268656703</v>
      </c>
      <c r="BF1130" s="16"/>
      <c r="BG1130" s="16">
        <v>0.532258064516129</v>
      </c>
      <c r="BH1130" s="16">
        <v>0.45714285714285702</v>
      </c>
      <c r="BI1130" s="16">
        <v>0.29729729729729698</v>
      </c>
      <c r="BJ1130" s="16">
        <v>0.39130434782608697</v>
      </c>
      <c r="BK1130" s="16">
        <v>0.148148148148148</v>
      </c>
      <c r="BL1130" s="16">
        <v>0</v>
      </c>
    </row>
    <row r="1131" spans="2:64" x14ac:dyDescent="0.35">
      <c r="B1131" t="s">
        <v>595</v>
      </c>
      <c r="C1131" s="16">
        <v>0.114173228346457</v>
      </c>
      <c r="D1131" s="16">
        <v>0.20689655172413801</v>
      </c>
      <c r="E1131" s="16">
        <v>0.203125</v>
      </c>
      <c r="F1131" s="16">
        <v>7.4468085106383003E-2</v>
      </c>
      <c r="G1131" s="16">
        <v>0.122699386503067</v>
      </c>
      <c r="H1131" s="16">
        <v>7.5949367088607597E-2</v>
      </c>
      <c r="I1131" s="16"/>
      <c r="J1131" s="16">
        <v>0.115384615384615</v>
      </c>
      <c r="K1131" s="16">
        <v>0.113122171945701</v>
      </c>
      <c r="L1131" s="16"/>
      <c r="M1131" s="16">
        <v>0.115131578947368</v>
      </c>
      <c r="N1131" s="16">
        <v>0.11</v>
      </c>
      <c r="O1131" s="16">
        <v>0.133333333333333</v>
      </c>
      <c r="P1131" s="16">
        <v>0.1</v>
      </c>
      <c r="Q1131" s="16"/>
      <c r="R1131" s="16">
        <v>0.152</v>
      </c>
      <c r="S1131" s="16">
        <v>7.4074074074074098E-2</v>
      </c>
      <c r="T1131" s="16">
        <v>8.4967320261437898E-2</v>
      </c>
      <c r="U1131" s="16">
        <v>4.1666666666666699E-2</v>
      </c>
      <c r="V1131" s="16"/>
      <c r="W1131" s="16">
        <v>0.121621621621622</v>
      </c>
      <c r="X1131" s="16">
        <v>0.134020618556701</v>
      </c>
      <c r="Y1131" s="16">
        <v>5.7692307692307702E-2</v>
      </c>
      <c r="Z1131" s="16">
        <v>0.15217391304347799</v>
      </c>
      <c r="AA1131" s="16">
        <v>0.108108108108108</v>
      </c>
      <c r="AB1131" s="16">
        <v>0.102040816326531</v>
      </c>
      <c r="AC1131" s="16">
        <v>6.1224489795918401E-2</v>
      </c>
      <c r="AD1131" s="16">
        <v>0.33333333333333298</v>
      </c>
      <c r="AE1131" s="16">
        <v>8.5714285714285701E-2</v>
      </c>
      <c r="AF1131" s="16">
        <v>3.5714285714285698E-2</v>
      </c>
      <c r="AG1131" s="16">
        <v>0.2</v>
      </c>
      <c r="AH1131" s="16">
        <v>0</v>
      </c>
      <c r="AI1131" s="16"/>
      <c r="AJ1131" s="16">
        <v>0.134328358208955</v>
      </c>
      <c r="AK1131" s="16">
        <v>6.6666666666666693E-2</v>
      </c>
      <c r="AL1131" s="16">
        <v>0.126436781609195</v>
      </c>
      <c r="AM1131" s="16">
        <v>9.5744680851063801E-2</v>
      </c>
      <c r="AN1131" s="16">
        <v>7.4074074074074098E-2</v>
      </c>
      <c r="AO1131" s="16"/>
      <c r="AP1131" s="16">
        <v>0.116022099447514</v>
      </c>
      <c r="AQ1131" s="16">
        <v>0.12</v>
      </c>
      <c r="AR1131" s="16">
        <v>4.7619047619047603E-2</v>
      </c>
      <c r="AS1131" s="16"/>
      <c r="AT1131" s="16">
        <v>0.18181818181818199</v>
      </c>
      <c r="AU1131" s="16">
        <v>8.6816720257234706E-2</v>
      </c>
      <c r="AV1131" s="16">
        <v>0.133333333333333</v>
      </c>
      <c r="AW1131" s="16">
        <v>0.05</v>
      </c>
      <c r="AX1131" s="16"/>
      <c r="AY1131" s="16">
        <v>0.108108108108108</v>
      </c>
      <c r="AZ1131" s="16">
        <v>0.11464968152866201</v>
      </c>
      <c r="BA1131" s="16"/>
      <c r="BB1131" s="16">
        <v>0.13888888888888901</v>
      </c>
      <c r="BC1131" s="16">
        <v>9.5238095238095205E-2</v>
      </c>
      <c r="BD1131" s="16">
        <v>0.11214953271028</v>
      </c>
      <c r="BE1131" s="16">
        <v>0.134328358208955</v>
      </c>
      <c r="BF1131" s="16"/>
      <c r="BG1131" s="16">
        <v>0.12903225806451599</v>
      </c>
      <c r="BH1131" s="16">
        <v>0.155102040816327</v>
      </c>
      <c r="BI1131" s="16">
        <v>8.1081081081081099E-2</v>
      </c>
      <c r="BJ1131" s="16">
        <v>0</v>
      </c>
      <c r="BK1131" s="16">
        <v>0</v>
      </c>
      <c r="BL1131" s="16">
        <v>0</v>
      </c>
    </row>
    <row r="1132" spans="2:64" x14ac:dyDescent="0.35">
      <c r="B1132" t="s">
        <v>596</v>
      </c>
      <c r="C1132" s="16">
        <v>0.10629921259842499</v>
      </c>
      <c r="D1132" s="16">
        <v>6.8965517241379296E-2</v>
      </c>
      <c r="E1132" s="16">
        <v>0.125</v>
      </c>
      <c r="F1132" s="16">
        <v>0.10638297872340401</v>
      </c>
      <c r="G1132" s="16">
        <v>9.2024539877300596E-2</v>
      </c>
      <c r="H1132" s="16">
        <v>0.120253164556962</v>
      </c>
      <c r="I1132" s="16"/>
      <c r="J1132" s="16">
        <v>0.108391608391608</v>
      </c>
      <c r="K1132" s="16">
        <v>0.104072398190045</v>
      </c>
      <c r="L1132" s="16"/>
      <c r="M1132" s="16">
        <v>9.8684210526315805E-2</v>
      </c>
      <c r="N1132" s="16">
        <v>0.11</v>
      </c>
      <c r="O1132" s="16">
        <v>8.3333333333333301E-2</v>
      </c>
      <c r="P1132" s="16">
        <v>0.15</v>
      </c>
      <c r="Q1132" s="16"/>
      <c r="R1132" s="16">
        <v>0.104</v>
      </c>
      <c r="S1132" s="16">
        <v>8.6419753086419707E-2</v>
      </c>
      <c r="T1132" s="16">
        <v>0.11111111111111099</v>
      </c>
      <c r="U1132" s="16">
        <v>0.16666666666666699</v>
      </c>
      <c r="V1132" s="16"/>
      <c r="W1132" s="16">
        <v>6.7567567567567599E-2</v>
      </c>
      <c r="X1132" s="16">
        <v>0.164948453608247</v>
      </c>
      <c r="Y1132" s="16">
        <v>0.19230769230769201</v>
      </c>
      <c r="Z1132" s="16">
        <v>4.3478260869565202E-2</v>
      </c>
      <c r="AA1132" s="16">
        <v>0.108108108108108</v>
      </c>
      <c r="AB1132" s="16">
        <v>8.1632653061224497E-2</v>
      </c>
      <c r="AC1132" s="16">
        <v>8.1632653061224497E-2</v>
      </c>
      <c r="AD1132" s="16">
        <v>0</v>
      </c>
      <c r="AE1132" s="16">
        <v>8.5714285714285701E-2</v>
      </c>
      <c r="AF1132" s="16">
        <v>0.214285714285714</v>
      </c>
      <c r="AG1132" s="16">
        <v>0</v>
      </c>
      <c r="AH1132" s="16">
        <v>0</v>
      </c>
      <c r="AI1132" s="16"/>
      <c r="AJ1132" s="16">
        <v>0.134328358208955</v>
      </c>
      <c r="AK1132" s="16">
        <v>0.133333333333333</v>
      </c>
      <c r="AL1132" s="16">
        <v>9.1954022988505704E-2</v>
      </c>
      <c r="AM1132" s="16">
        <v>8.5106382978723402E-2</v>
      </c>
      <c r="AN1132" s="16">
        <v>0.148148148148148</v>
      </c>
      <c r="AO1132" s="16"/>
      <c r="AP1132" s="16">
        <v>0.116022099447514</v>
      </c>
      <c r="AQ1132" s="16">
        <v>0.08</v>
      </c>
      <c r="AR1132" s="16">
        <v>9.5238095238095205E-2</v>
      </c>
      <c r="AS1132" s="16"/>
      <c r="AT1132" s="16">
        <v>6.8181818181818205E-2</v>
      </c>
      <c r="AU1132" s="16">
        <v>0.122186495176849</v>
      </c>
      <c r="AV1132" s="16">
        <v>6.6666666666666693E-2</v>
      </c>
      <c r="AW1132" s="16">
        <v>0.2</v>
      </c>
      <c r="AX1132" s="16"/>
      <c r="AY1132" s="16">
        <v>0.108108108108108</v>
      </c>
      <c r="AZ1132" s="16">
        <v>0.106157112526539</v>
      </c>
      <c r="BA1132" s="16"/>
      <c r="BB1132" s="16">
        <v>2.7777777777777801E-2</v>
      </c>
      <c r="BC1132" s="16">
        <v>0.17857142857142899</v>
      </c>
      <c r="BD1132" s="16">
        <v>0.10280373831775701</v>
      </c>
      <c r="BE1132" s="16">
        <v>7.4626865671641798E-2</v>
      </c>
      <c r="BF1132" s="16"/>
      <c r="BG1132" s="16">
        <v>9.6774193548387094E-2</v>
      </c>
      <c r="BH1132" s="16">
        <v>6.9387755102040802E-2</v>
      </c>
      <c r="BI1132" s="16">
        <v>0.12837837837837801</v>
      </c>
      <c r="BJ1132" s="16">
        <v>0.217391304347826</v>
      </c>
      <c r="BK1132" s="16">
        <v>0.25925925925925902</v>
      </c>
      <c r="BL1132" s="16">
        <v>0</v>
      </c>
    </row>
    <row r="1133" spans="2:64" x14ac:dyDescent="0.35">
      <c r="B1133" t="s">
        <v>159</v>
      </c>
      <c r="C1133" s="16">
        <v>8.0708661417322802E-2</v>
      </c>
      <c r="D1133" s="16">
        <v>0</v>
      </c>
      <c r="E1133" s="16">
        <v>9.375E-2</v>
      </c>
      <c r="F1133" s="16">
        <v>5.31914893617021E-2</v>
      </c>
      <c r="G1133" s="16">
        <v>9.2024539877300596E-2</v>
      </c>
      <c r="H1133" s="16">
        <v>9.49367088607595E-2</v>
      </c>
      <c r="I1133" s="16"/>
      <c r="J1133" s="16">
        <v>7.69230769230769E-2</v>
      </c>
      <c r="K1133" s="16">
        <v>8.5972850678733004E-2</v>
      </c>
      <c r="L1133" s="16"/>
      <c r="M1133" s="16">
        <v>7.5657894736842105E-2</v>
      </c>
      <c r="N1133" s="16">
        <v>0.11</v>
      </c>
      <c r="O1133" s="16">
        <v>0.1</v>
      </c>
      <c r="P1133" s="16">
        <v>2.5000000000000001E-2</v>
      </c>
      <c r="Q1133" s="16"/>
      <c r="R1133" s="16">
        <v>7.5999999999999998E-2</v>
      </c>
      <c r="S1133" s="16">
        <v>9.8765432098765399E-2</v>
      </c>
      <c r="T1133" s="16">
        <v>9.1503267973856203E-2</v>
      </c>
      <c r="U1133" s="16">
        <v>0</v>
      </c>
      <c r="V1133" s="16"/>
      <c r="W1133" s="16">
        <v>0.108108108108108</v>
      </c>
      <c r="X1133" s="16">
        <v>6.18556701030928E-2</v>
      </c>
      <c r="Y1133" s="16">
        <v>3.8461538461538498E-2</v>
      </c>
      <c r="Z1133" s="16">
        <v>6.5217391304347797E-2</v>
      </c>
      <c r="AA1133" s="16">
        <v>2.7027027027027001E-2</v>
      </c>
      <c r="AB1133" s="16">
        <v>0.122448979591837</v>
      </c>
      <c r="AC1133" s="16">
        <v>2.04081632653061E-2</v>
      </c>
      <c r="AD1133" s="16">
        <v>0.27777777777777801</v>
      </c>
      <c r="AE1133" s="16">
        <v>5.7142857142857099E-2</v>
      </c>
      <c r="AF1133" s="16">
        <v>0.17857142857142899</v>
      </c>
      <c r="AG1133" s="16">
        <v>0.05</v>
      </c>
      <c r="AH1133" s="16">
        <v>0.33333333333333298</v>
      </c>
      <c r="AI1133" s="16"/>
      <c r="AJ1133" s="16">
        <v>0.119402985074627</v>
      </c>
      <c r="AK1133" s="16">
        <v>0.133333333333333</v>
      </c>
      <c r="AL1133" s="16">
        <v>3.4482758620689703E-2</v>
      </c>
      <c r="AM1133" s="16">
        <v>0.117021276595745</v>
      </c>
      <c r="AN1133" s="16">
        <v>3.7037037037037E-2</v>
      </c>
      <c r="AO1133" s="16"/>
      <c r="AP1133" s="16">
        <v>8.8397790055248601E-2</v>
      </c>
      <c r="AQ1133" s="16">
        <v>7.1999999999999995E-2</v>
      </c>
      <c r="AR1133" s="16">
        <v>0</v>
      </c>
      <c r="AS1133" s="16"/>
      <c r="AT1133" s="16">
        <v>5.3030303030302997E-2</v>
      </c>
      <c r="AU1133" s="16">
        <v>8.0385852090032198E-2</v>
      </c>
      <c r="AV1133" s="16">
        <v>0.11111111111111099</v>
      </c>
      <c r="AW1133" s="16">
        <v>0.2</v>
      </c>
      <c r="AX1133" s="16"/>
      <c r="AY1133" s="16">
        <v>8.1081081081081099E-2</v>
      </c>
      <c r="AZ1133" s="16">
        <v>8.0679405520169806E-2</v>
      </c>
      <c r="BA1133" s="16"/>
      <c r="BB1133" s="16">
        <v>2.7777777777777801E-2</v>
      </c>
      <c r="BC1133" s="16">
        <v>7.1428571428571397E-2</v>
      </c>
      <c r="BD1133" s="16">
        <v>7.1651090342679094E-2</v>
      </c>
      <c r="BE1133" s="16">
        <v>0.164179104477612</v>
      </c>
      <c r="BF1133" s="16"/>
      <c r="BG1133" s="16">
        <v>4.8387096774193498E-2</v>
      </c>
      <c r="BH1133" s="16">
        <v>5.7142857142857099E-2</v>
      </c>
      <c r="BI1133" s="16">
        <v>0.108108108108108</v>
      </c>
      <c r="BJ1133" s="16">
        <v>0</v>
      </c>
      <c r="BK1133" s="16">
        <v>0.18518518518518501</v>
      </c>
      <c r="BL1133" s="16">
        <v>1</v>
      </c>
    </row>
    <row r="1134" spans="2:64" x14ac:dyDescent="0.35">
      <c r="B1134" t="s">
        <v>597</v>
      </c>
      <c r="C1134" s="16">
        <v>4.5275590551181098E-2</v>
      </c>
      <c r="D1134" s="16">
        <v>0.24137931034482801</v>
      </c>
      <c r="E1134" s="16">
        <v>9.375E-2</v>
      </c>
      <c r="F1134" s="16">
        <v>6.3829787234042507E-2</v>
      </c>
      <c r="G1134" s="16">
        <v>1.22699386503067E-2</v>
      </c>
      <c r="H1134" s="16">
        <v>1.26582278481013E-2</v>
      </c>
      <c r="I1134" s="16"/>
      <c r="J1134" s="16">
        <v>3.4965034965035002E-2</v>
      </c>
      <c r="K1134" s="16">
        <v>5.8823529411764698E-2</v>
      </c>
      <c r="L1134" s="16"/>
      <c r="M1134" s="16">
        <v>4.2763157894736802E-2</v>
      </c>
      <c r="N1134" s="16">
        <v>0.02</v>
      </c>
      <c r="O1134" s="16">
        <v>8.3333333333333301E-2</v>
      </c>
      <c r="P1134" s="16">
        <v>7.4999999999999997E-2</v>
      </c>
      <c r="Q1134" s="16"/>
      <c r="R1134" s="16">
        <v>6.8000000000000005E-2</v>
      </c>
      <c r="S1134" s="16">
        <v>3.7037037037037E-2</v>
      </c>
      <c r="T1134" s="16">
        <v>1.30718954248366E-2</v>
      </c>
      <c r="U1134" s="16">
        <v>4.1666666666666699E-2</v>
      </c>
      <c r="V1134" s="16"/>
      <c r="W1134" s="16">
        <v>8.1081081081081099E-2</v>
      </c>
      <c r="X1134" s="16">
        <v>4.1237113402061903E-2</v>
      </c>
      <c r="Y1134" s="16">
        <v>3.8461538461538498E-2</v>
      </c>
      <c r="Z1134" s="16">
        <v>2.1739130434782601E-2</v>
      </c>
      <c r="AA1134" s="16">
        <v>8.1081081081081099E-2</v>
      </c>
      <c r="AB1134" s="16">
        <v>8.1632653061224497E-2</v>
      </c>
      <c r="AC1134" s="16">
        <v>4.08163265306122E-2</v>
      </c>
      <c r="AD1134" s="16">
        <v>0</v>
      </c>
      <c r="AE1134" s="16">
        <v>2.8571428571428598E-2</v>
      </c>
      <c r="AF1134" s="16">
        <v>0</v>
      </c>
      <c r="AG1134" s="16">
        <v>0</v>
      </c>
      <c r="AH1134" s="16">
        <v>0</v>
      </c>
      <c r="AI1134" s="16"/>
      <c r="AJ1134" s="16">
        <v>4.47761194029851E-2</v>
      </c>
      <c r="AK1134" s="16">
        <v>0</v>
      </c>
      <c r="AL1134" s="16">
        <v>6.3218390804597693E-2</v>
      </c>
      <c r="AM1134" s="16">
        <v>3.1914893617021302E-2</v>
      </c>
      <c r="AN1134" s="16">
        <v>3.7037037037037E-2</v>
      </c>
      <c r="AO1134" s="16"/>
      <c r="AP1134" s="16">
        <v>4.4198895027624301E-2</v>
      </c>
      <c r="AQ1134" s="16">
        <v>4.8000000000000001E-2</v>
      </c>
      <c r="AR1134" s="16">
        <v>4.7619047619047603E-2</v>
      </c>
      <c r="AS1134" s="16"/>
      <c r="AT1134" s="16">
        <v>9.0909090909090898E-2</v>
      </c>
      <c r="AU1134" s="16">
        <v>1.2861736334405099E-2</v>
      </c>
      <c r="AV1134" s="16">
        <v>0.133333333333333</v>
      </c>
      <c r="AW1134" s="16">
        <v>0.05</v>
      </c>
      <c r="AX1134" s="16"/>
      <c r="AY1134" s="16">
        <v>8.1081081081081099E-2</v>
      </c>
      <c r="AZ1134" s="16">
        <v>4.2462845010615702E-2</v>
      </c>
      <c r="BA1134" s="16"/>
      <c r="BB1134" s="16">
        <v>0.13888888888888901</v>
      </c>
      <c r="BC1134" s="16">
        <v>3.5714285714285698E-2</v>
      </c>
      <c r="BD1134" s="16">
        <v>4.3613707165108997E-2</v>
      </c>
      <c r="BE1134" s="16">
        <v>1.49253731343284E-2</v>
      </c>
      <c r="BF1134" s="16"/>
      <c r="BG1134" s="16">
        <v>3.2258064516128997E-2</v>
      </c>
      <c r="BH1134" s="16">
        <v>6.5306122448979598E-2</v>
      </c>
      <c r="BI1134" s="16">
        <v>3.37837837837838E-2</v>
      </c>
      <c r="BJ1134" s="16">
        <v>0</v>
      </c>
      <c r="BK1134" s="16">
        <v>0</v>
      </c>
      <c r="BL1134" s="16">
        <v>0</v>
      </c>
    </row>
    <row r="1135" spans="2:64" x14ac:dyDescent="0.35">
      <c r="B1135" t="s">
        <v>598</v>
      </c>
      <c r="C1135" s="16">
        <v>4.5275590551181098E-2</v>
      </c>
      <c r="D1135" s="16">
        <v>0.20689655172413801</v>
      </c>
      <c r="E1135" s="16">
        <v>9.375E-2</v>
      </c>
      <c r="F1135" s="16">
        <v>5.31914893617021E-2</v>
      </c>
      <c r="G1135" s="16">
        <v>1.84049079754601E-2</v>
      </c>
      <c r="H1135" s="16">
        <v>1.8987341772151899E-2</v>
      </c>
      <c r="I1135" s="16"/>
      <c r="J1135" s="16">
        <v>3.4965034965035002E-2</v>
      </c>
      <c r="K1135" s="16">
        <v>5.8823529411764698E-2</v>
      </c>
      <c r="L1135" s="16"/>
      <c r="M1135" s="16">
        <v>4.9342105263157902E-2</v>
      </c>
      <c r="N1135" s="16">
        <v>0.03</v>
      </c>
      <c r="O1135" s="16">
        <v>3.3333333333333298E-2</v>
      </c>
      <c r="P1135" s="16">
        <v>7.4999999999999997E-2</v>
      </c>
      <c r="Q1135" s="16"/>
      <c r="R1135" s="16">
        <v>6.4000000000000001E-2</v>
      </c>
      <c r="S1135" s="16">
        <v>6.1728395061728399E-2</v>
      </c>
      <c r="T1135" s="16">
        <v>6.5359477124183E-3</v>
      </c>
      <c r="U1135" s="16">
        <v>4.1666666666666699E-2</v>
      </c>
      <c r="V1135" s="16"/>
      <c r="W1135" s="16">
        <v>0.135135135135135</v>
      </c>
      <c r="X1135" s="16">
        <v>2.06185567010309E-2</v>
      </c>
      <c r="Y1135" s="16">
        <v>1.9230769230769201E-2</v>
      </c>
      <c r="Z1135" s="16">
        <v>2.1739130434782601E-2</v>
      </c>
      <c r="AA1135" s="16">
        <v>5.4054054054054099E-2</v>
      </c>
      <c r="AB1135" s="16">
        <v>6.1224489795918401E-2</v>
      </c>
      <c r="AC1135" s="16">
        <v>0</v>
      </c>
      <c r="AD1135" s="16">
        <v>0</v>
      </c>
      <c r="AE1135" s="16">
        <v>8.5714285714285701E-2</v>
      </c>
      <c r="AF1135" s="16">
        <v>0</v>
      </c>
      <c r="AG1135" s="16">
        <v>0.05</v>
      </c>
      <c r="AH1135" s="16">
        <v>0</v>
      </c>
      <c r="AI1135" s="16"/>
      <c r="AJ1135" s="16">
        <v>0</v>
      </c>
      <c r="AK1135" s="16">
        <v>2.66666666666667E-2</v>
      </c>
      <c r="AL1135" s="16">
        <v>4.5977011494252901E-2</v>
      </c>
      <c r="AM1135" s="16">
        <v>7.4468085106383003E-2</v>
      </c>
      <c r="AN1135" s="16">
        <v>0.11111111111111099</v>
      </c>
      <c r="AO1135" s="16"/>
      <c r="AP1135" s="16">
        <v>4.6961325966850799E-2</v>
      </c>
      <c r="AQ1135" s="16">
        <v>0.04</v>
      </c>
      <c r="AR1135" s="16">
        <v>4.7619047619047603E-2</v>
      </c>
      <c r="AS1135" s="16"/>
      <c r="AT1135" s="16">
        <v>6.8181818181818205E-2</v>
      </c>
      <c r="AU1135" s="16">
        <v>1.9292604501607701E-2</v>
      </c>
      <c r="AV1135" s="16">
        <v>0.133333333333333</v>
      </c>
      <c r="AW1135" s="16">
        <v>0.1</v>
      </c>
      <c r="AX1135" s="16"/>
      <c r="AY1135" s="16">
        <v>0.18918918918918901</v>
      </c>
      <c r="AZ1135" s="16">
        <v>3.3970276008492603E-2</v>
      </c>
      <c r="BA1135" s="16"/>
      <c r="BB1135" s="16">
        <v>0.11111111111111099</v>
      </c>
      <c r="BC1135" s="16">
        <v>7.1428571428571397E-2</v>
      </c>
      <c r="BD1135" s="16">
        <v>3.1152647975077899E-2</v>
      </c>
      <c r="BE1135" s="16">
        <v>4.47761194029851E-2</v>
      </c>
      <c r="BF1135" s="16"/>
      <c r="BG1135" s="16">
        <v>1.6129032258064498E-2</v>
      </c>
      <c r="BH1135" s="16">
        <v>6.1224489795918401E-2</v>
      </c>
      <c r="BI1135" s="16">
        <v>4.72972972972973E-2</v>
      </c>
      <c r="BJ1135" s="16">
        <v>0</v>
      </c>
      <c r="BK1135" s="16">
        <v>0</v>
      </c>
      <c r="BL1135" s="16">
        <v>0</v>
      </c>
    </row>
    <row r="1136" spans="2:64" x14ac:dyDescent="0.35">
      <c r="B1136" t="s">
        <v>143</v>
      </c>
      <c r="C1136" s="16">
        <v>5.9055118110236202E-3</v>
      </c>
      <c r="D1136" s="16">
        <v>0</v>
      </c>
      <c r="E1136" s="16">
        <v>1.5625E-2</v>
      </c>
      <c r="F1136" s="16">
        <v>0</v>
      </c>
      <c r="G1136" s="16">
        <v>6.13496932515337E-3</v>
      </c>
      <c r="H1136" s="16">
        <v>6.3291139240506302E-3</v>
      </c>
      <c r="I1136" s="16"/>
      <c r="J1136" s="16">
        <v>6.9930069930069904E-3</v>
      </c>
      <c r="K1136" s="16">
        <v>4.5248868778280504E-3</v>
      </c>
      <c r="L1136" s="16"/>
      <c r="M1136" s="16">
        <v>3.28947368421053E-3</v>
      </c>
      <c r="N1136" s="16">
        <v>0</v>
      </c>
      <c r="O1136" s="16">
        <v>1.6666666666666701E-2</v>
      </c>
      <c r="P1136" s="16">
        <v>2.5000000000000001E-2</v>
      </c>
      <c r="Q1136" s="16"/>
      <c r="R1136" s="16">
        <v>0</v>
      </c>
      <c r="S1136" s="16">
        <v>1.2345679012345699E-2</v>
      </c>
      <c r="T1136" s="16">
        <v>6.5359477124183E-3</v>
      </c>
      <c r="U1136" s="16">
        <v>4.1666666666666699E-2</v>
      </c>
      <c r="V1136" s="16"/>
      <c r="W1136" s="16">
        <v>0</v>
      </c>
      <c r="X1136" s="16">
        <v>1.03092783505155E-2</v>
      </c>
      <c r="Y1136" s="16">
        <v>0</v>
      </c>
      <c r="Z1136" s="16">
        <v>0</v>
      </c>
      <c r="AA1136" s="16">
        <v>2.7027027027027001E-2</v>
      </c>
      <c r="AB1136" s="16">
        <v>0</v>
      </c>
      <c r="AC1136" s="16">
        <v>2.04081632653061E-2</v>
      </c>
      <c r="AD1136" s="16">
        <v>0</v>
      </c>
      <c r="AE1136" s="16">
        <v>0</v>
      </c>
      <c r="AF1136" s="16">
        <v>0</v>
      </c>
      <c r="AG1136" s="16">
        <v>0</v>
      </c>
      <c r="AH1136" s="16">
        <v>0</v>
      </c>
      <c r="AI1136" s="16"/>
      <c r="AJ1136" s="16">
        <v>0</v>
      </c>
      <c r="AK1136" s="16">
        <v>0</v>
      </c>
      <c r="AL1136" s="16">
        <v>5.74712643678161E-3</v>
      </c>
      <c r="AM1136" s="16">
        <v>2.1276595744680899E-2</v>
      </c>
      <c r="AN1136" s="16">
        <v>0</v>
      </c>
      <c r="AO1136" s="16"/>
      <c r="AP1136" s="16">
        <v>5.5248618784530402E-3</v>
      </c>
      <c r="AQ1136" s="16">
        <v>8.0000000000000002E-3</v>
      </c>
      <c r="AR1136" s="16">
        <v>0</v>
      </c>
      <c r="AS1136" s="16"/>
      <c r="AT1136" s="16">
        <v>0</v>
      </c>
      <c r="AU1136" s="16">
        <v>9.6463022508038593E-3</v>
      </c>
      <c r="AV1136" s="16">
        <v>0</v>
      </c>
      <c r="AW1136" s="16">
        <v>0</v>
      </c>
      <c r="AX1136" s="16"/>
      <c r="AY1136" s="16">
        <v>0</v>
      </c>
      <c r="AZ1136" s="16">
        <v>6.3694267515923596E-3</v>
      </c>
      <c r="BA1136" s="16"/>
      <c r="BB1136" s="16">
        <v>0</v>
      </c>
      <c r="BC1136" s="16">
        <v>0</v>
      </c>
      <c r="BD1136" s="16">
        <v>3.1152647975077898E-3</v>
      </c>
      <c r="BE1136" s="16">
        <v>2.9850746268656699E-2</v>
      </c>
      <c r="BF1136" s="16"/>
      <c r="BG1136" s="16">
        <v>0</v>
      </c>
      <c r="BH1136" s="16">
        <v>4.0816326530612197E-3</v>
      </c>
      <c r="BI1136" s="16">
        <v>0</v>
      </c>
      <c r="BJ1136" s="16">
        <v>8.6956521739130405E-2</v>
      </c>
      <c r="BK1136" s="16">
        <v>0</v>
      </c>
      <c r="BL1136" s="16">
        <v>0</v>
      </c>
    </row>
    <row r="1137" spans="2:64" x14ac:dyDescent="0.35">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c r="BE1137" s="16"/>
      <c r="BF1137" s="16"/>
      <c r="BG1137" s="16"/>
      <c r="BH1137" s="16"/>
      <c r="BI1137" s="16"/>
      <c r="BJ1137" s="16"/>
      <c r="BK1137" s="16"/>
      <c r="BL1137" s="16"/>
    </row>
    <row r="1138" spans="2:64" x14ac:dyDescent="0.35">
      <c r="B1138" s="5" t="s">
        <v>605</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6"/>
      <c r="AL1138" s="16"/>
      <c r="AM1138" s="16"/>
      <c r="AN1138" s="16"/>
      <c r="AO1138" s="16"/>
      <c r="AP1138" s="16"/>
      <c r="AQ1138" s="16"/>
      <c r="AR1138" s="16"/>
      <c r="AS1138" s="16"/>
      <c r="AT1138" s="16"/>
      <c r="AU1138" s="16"/>
      <c r="AV1138" s="16"/>
      <c r="AW1138" s="16"/>
      <c r="AX1138" s="16"/>
      <c r="AY1138" s="16"/>
      <c r="AZ1138" s="16"/>
      <c r="BA1138" s="16"/>
      <c r="BB1138" s="16"/>
      <c r="BC1138" s="16"/>
      <c r="BD1138" s="16"/>
      <c r="BE1138" s="16"/>
      <c r="BF1138" s="16"/>
      <c r="BG1138" s="16"/>
      <c r="BH1138" s="16"/>
      <c r="BI1138" s="16"/>
      <c r="BJ1138" s="16"/>
      <c r="BK1138" s="16"/>
      <c r="BL1138" s="16"/>
    </row>
    <row r="1139" spans="2:64" x14ac:dyDescent="0.35">
      <c r="B1139" s="23" t="s">
        <v>606</v>
      </c>
      <c r="C1139" s="16"/>
      <c r="D1139" s="16"/>
      <c r="E1139" s="16"/>
      <c r="F1139" s="16"/>
      <c r="G1139" s="16"/>
      <c r="H1139" s="16"/>
      <c r="I1139" s="16"/>
      <c r="J1139" s="16"/>
      <c r="K1139" s="16"/>
      <c r="L1139" s="16"/>
      <c r="M1139" s="16"/>
      <c r="N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6"/>
      <c r="AL1139" s="16"/>
      <c r="AM1139" s="16"/>
      <c r="AN1139" s="16"/>
      <c r="AO1139" s="16"/>
      <c r="AP1139" s="16"/>
      <c r="AQ1139" s="16"/>
      <c r="AR1139" s="16"/>
      <c r="AS1139" s="16"/>
      <c r="AT1139" s="16"/>
      <c r="AU1139" s="16"/>
      <c r="AV1139" s="16"/>
      <c r="AW1139" s="16"/>
      <c r="AX1139" s="16"/>
      <c r="AY1139" s="16"/>
      <c r="AZ1139" s="16"/>
      <c r="BA1139" s="16"/>
      <c r="BB1139" s="16"/>
      <c r="BC1139" s="16"/>
      <c r="BD1139" s="16"/>
      <c r="BE1139" s="16"/>
      <c r="BF1139" s="16"/>
      <c r="BG1139" s="16"/>
      <c r="BH1139" s="16"/>
      <c r="BI1139" s="16"/>
      <c r="BJ1139" s="16"/>
      <c r="BK1139" s="16"/>
      <c r="BL1139" s="16"/>
    </row>
    <row r="1140" spans="2:64" x14ac:dyDescent="0.35">
      <c r="B1140" t="s">
        <v>600</v>
      </c>
      <c r="C1140" s="16">
        <v>0.38888888888888901</v>
      </c>
      <c r="D1140" s="16">
        <v>0.565217391304348</v>
      </c>
      <c r="E1140" s="16">
        <v>0.25454545454545502</v>
      </c>
      <c r="F1140" s="16">
        <v>0.35164835164835201</v>
      </c>
      <c r="G1140" s="16">
        <v>0.43125000000000002</v>
      </c>
      <c r="H1140" s="16">
        <v>0.388535031847134</v>
      </c>
      <c r="I1140" s="16"/>
      <c r="J1140" s="16">
        <v>0.38768115942029002</v>
      </c>
      <c r="K1140" s="16">
        <v>0.39047619047618998</v>
      </c>
      <c r="L1140" s="16"/>
      <c r="M1140" s="16">
        <v>0.41868512110726602</v>
      </c>
      <c r="N1140" s="16">
        <v>0.32989690721649501</v>
      </c>
      <c r="O1140" s="16">
        <v>0.34482758620689702</v>
      </c>
      <c r="P1140" s="16">
        <v>0.394736842105263</v>
      </c>
      <c r="Q1140" s="16"/>
      <c r="R1140" s="16">
        <v>0.37068965517241398</v>
      </c>
      <c r="S1140" s="16">
        <v>0.354430379746835</v>
      </c>
      <c r="T1140" s="16">
        <v>0.41447368421052599</v>
      </c>
      <c r="U1140" s="16">
        <v>0.52173913043478304</v>
      </c>
      <c r="V1140" s="16"/>
      <c r="W1140" s="16">
        <v>0.39393939393939398</v>
      </c>
      <c r="X1140" s="16">
        <v>0.473118279569892</v>
      </c>
      <c r="Y1140" s="16">
        <v>0.39215686274509798</v>
      </c>
      <c r="Z1140" s="16">
        <v>0.434782608695652</v>
      </c>
      <c r="AA1140" s="16">
        <v>0.42857142857142899</v>
      </c>
      <c r="AB1140" s="16">
        <v>0.16326530612244899</v>
      </c>
      <c r="AC1140" s="16">
        <v>0.38297872340425498</v>
      </c>
      <c r="AD1140" s="16">
        <v>0.33333333333333298</v>
      </c>
      <c r="AE1140" s="16">
        <v>0.41176470588235298</v>
      </c>
      <c r="AF1140" s="16">
        <v>0.296296296296296</v>
      </c>
      <c r="AG1140" s="16">
        <v>0.52941176470588203</v>
      </c>
      <c r="AH1140" s="16">
        <v>0.33333333333333298</v>
      </c>
      <c r="AI1140" s="16"/>
      <c r="AJ1140" s="16">
        <v>0.30769230769230799</v>
      </c>
      <c r="AK1140" s="16">
        <v>0.375</v>
      </c>
      <c r="AL1140" s="16">
        <v>0.44311377245508998</v>
      </c>
      <c r="AM1140" s="16">
        <v>0.33333333333333298</v>
      </c>
      <c r="AN1140" s="16">
        <v>0.4</v>
      </c>
      <c r="AO1140" s="16"/>
      <c r="AP1140" s="16">
        <v>0.356521739130435</v>
      </c>
      <c r="AQ1140" s="16">
        <v>0.483333333333333</v>
      </c>
      <c r="AR1140" s="16">
        <v>0.38095238095238099</v>
      </c>
      <c r="AS1140" s="16"/>
      <c r="AT1140" s="16">
        <v>0.41085271317829503</v>
      </c>
      <c r="AU1140" s="16">
        <v>0.41137123745819398</v>
      </c>
      <c r="AV1140" s="16">
        <v>0.31578947368421101</v>
      </c>
      <c r="AW1140" s="16">
        <v>0.05</v>
      </c>
      <c r="AX1140" s="16"/>
      <c r="AY1140" s="16">
        <v>0.33333333333333298</v>
      </c>
      <c r="AZ1140" s="16">
        <v>0.39254385964912297</v>
      </c>
      <c r="BA1140" s="16"/>
      <c r="BB1140" s="16">
        <v>0.45161290322580599</v>
      </c>
      <c r="BC1140" s="16">
        <v>0.430379746835443</v>
      </c>
      <c r="BD1140" s="16">
        <v>0.40453074433656999</v>
      </c>
      <c r="BE1140" s="16">
        <v>0.238805970149254</v>
      </c>
      <c r="BF1140" s="16"/>
      <c r="BG1140" s="16">
        <v>0.53448275862068995</v>
      </c>
      <c r="BH1140" s="16">
        <v>0.44067796610169502</v>
      </c>
      <c r="BI1140" s="16">
        <v>0.30496453900709197</v>
      </c>
      <c r="BJ1140" s="16">
        <v>0.28571428571428598</v>
      </c>
      <c r="BK1140" s="16">
        <v>0.18518518518518501</v>
      </c>
      <c r="BL1140" s="16">
        <v>0</v>
      </c>
    </row>
    <row r="1141" spans="2:64" x14ac:dyDescent="0.35">
      <c r="B1141" t="s">
        <v>584</v>
      </c>
      <c r="C1141" s="16">
        <v>0.35390946502057602</v>
      </c>
      <c r="D1141" s="16">
        <v>0.34782608695652201</v>
      </c>
      <c r="E1141" s="16">
        <v>0.29090909090909101</v>
      </c>
      <c r="F1141" s="16">
        <v>0.35164835164835201</v>
      </c>
      <c r="G1141" s="16">
        <v>0.32500000000000001</v>
      </c>
      <c r="H1141" s="16">
        <v>0.40764331210191102</v>
      </c>
      <c r="I1141" s="16"/>
      <c r="J1141" s="16">
        <v>0.34057971014492799</v>
      </c>
      <c r="K1141" s="16">
        <v>0.371428571428571</v>
      </c>
      <c r="L1141" s="16"/>
      <c r="M1141" s="16">
        <v>0.35986159169550203</v>
      </c>
      <c r="N1141" s="16">
        <v>0.36082474226804101</v>
      </c>
      <c r="O1141" s="16">
        <v>0.34482758620689702</v>
      </c>
      <c r="P1141" s="16">
        <v>0.31578947368421101</v>
      </c>
      <c r="Q1141" s="16"/>
      <c r="R1141" s="16">
        <v>0.32758620689655199</v>
      </c>
      <c r="S1141" s="16">
        <v>0.392405063291139</v>
      </c>
      <c r="T1141" s="16">
        <v>0.36842105263157898</v>
      </c>
      <c r="U1141" s="16">
        <v>0.39130434782608697</v>
      </c>
      <c r="V1141" s="16"/>
      <c r="W1141" s="16">
        <v>0.37878787878787901</v>
      </c>
      <c r="X1141" s="16">
        <v>0.32258064516128998</v>
      </c>
      <c r="Y1141" s="16">
        <v>0.35294117647058798</v>
      </c>
      <c r="Z1141" s="16">
        <v>0.32608695652173902</v>
      </c>
      <c r="AA1141" s="16">
        <v>0.42857142857142899</v>
      </c>
      <c r="AB1141" s="16">
        <v>0.28571428571428598</v>
      </c>
      <c r="AC1141" s="16">
        <v>0.340425531914894</v>
      </c>
      <c r="AD1141" s="16">
        <v>0.38888888888888901</v>
      </c>
      <c r="AE1141" s="16">
        <v>0.47058823529411797</v>
      </c>
      <c r="AF1141" s="16">
        <v>0.22222222222222199</v>
      </c>
      <c r="AG1141" s="16">
        <v>0.58823529411764697</v>
      </c>
      <c r="AH1141" s="16">
        <v>0</v>
      </c>
      <c r="AI1141" s="16"/>
      <c r="AJ1141" s="16">
        <v>0.43076923076923102</v>
      </c>
      <c r="AK1141" s="16">
        <v>0.375</v>
      </c>
      <c r="AL1141" s="16">
        <v>0.33532934131736503</v>
      </c>
      <c r="AM1141" s="16">
        <v>0.34482758620689702</v>
      </c>
      <c r="AN1141" s="16">
        <v>0.32</v>
      </c>
      <c r="AO1141" s="16"/>
      <c r="AP1141" s="16">
        <v>0.31304347826086998</v>
      </c>
      <c r="AQ1141" s="16">
        <v>0.44166666666666698</v>
      </c>
      <c r="AR1141" s="16">
        <v>0.52380952380952395</v>
      </c>
      <c r="AS1141" s="16"/>
      <c r="AT1141" s="16">
        <v>0.41085271317829503</v>
      </c>
      <c r="AU1141" s="16">
        <v>0.35117056856187301</v>
      </c>
      <c r="AV1141" s="16">
        <v>0.26315789473684198</v>
      </c>
      <c r="AW1141" s="16">
        <v>0.2</v>
      </c>
      <c r="AX1141" s="16"/>
      <c r="AY1141" s="16">
        <v>0.36666666666666697</v>
      </c>
      <c r="AZ1141" s="16">
        <v>0.35307017543859598</v>
      </c>
      <c r="BA1141" s="16"/>
      <c r="BB1141" s="16">
        <v>0.19354838709677399</v>
      </c>
      <c r="BC1141" s="16">
        <v>0.367088607594937</v>
      </c>
      <c r="BD1141" s="16">
        <v>0.38187702265372198</v>
      </c>
      <c r="BE1141" s="16">
        <v>0.28358208955223901</v>
      </c>
      <c r="BF1141" s="16"/>
      <c r="BG1141" s="16">
        <v>0.51724137931034497</v>
      </c>
      <c r="BH1141" s="16">
        <v>0.38983050847457601</v>
      </c>
      <c r="BI1141" s="16">
        <v>0.26241134751772999</v>
      </c>
      <c r="BJ1141" s="16">
        <v>0.33333333333333298</v>
      </c>
      <c r="BK1141" s="16">
        <v>0.22222222222222199</v>
      </c>
      <c r="BL1141" s="16">
        <v>0</v>
      </c>
    </row>
    <row r="1142" spans="2:64" x14ac:dyDescent="0.35">
      <c r="B1142" t="s">
        <v>601</v>
      </c>
      <c r="C1142" s="16">
        <v>0.29218106995884802</v>
      </c>
      <c r="D1142" s="16">
        <v>4.3478260869565202E-2</v>
      </c>
      <c r="E1142" s="16">
        <v>0.25454545454545502</v>
      </c>
      <c r="F1142" s="16">
        <v>0.29670329670329698</v>
      </c>
      <c r="G1142" s="16">
        <v>0.3125</v>
      </c>
      <c r="H1142" s="16">
        <v>0.31847133757961799</v>
      </c>
      <c r="I1142" s="16"/>
      <c r="J1142" s="16">
        <v>0.30797101449275399</v>
      </c>
      <c r="K1142" s="16">
        <v>0.27142857142857102</v>
      </c>
      <c r="L1142" s="16"/>
      <c r="M1142" s="16">
        <v>0.26643598615917002</v>
      </c>
      <c r="N1142" s="16">
        <v>0.34020618556700999</v>
      </c>
      <c r="O1142" s="16">
        <v>0.29310344827586199</v>
      </c>
      <c r="P1142" s="16">
        <v>0.36842105263157898</v>
      </c>
      <c r="Q1142" s="16"/>
      <c r="R1142" s="16">
        <v>0.25862068965517199</v>
      </c>
      <c r="S1142" s="16">
        <v>0.316455696202532</v>
      </c>
      <c r="T1142" s="16">
        <v>0.32894736842105299</v>
      </c>
      <c r="U1142" s="16">
        <v>0.30434782608695699</v>
      </c>
      <c r="V1142" s="16"/>
      <c r="W1142" s="16">
        <v>0.16666666666666699</v>
      </c>
      <c r="X1142" s="16">
        <v>0.33333333333333298</v>
      </c>
      <c r="Y1142" s="16">
        <v>0.37254901960784298</v>
      </c>
      <c r="Z1142" s="16">
        <v>0.30434782608695699</v>
      </c>
      <c r="AA1142" s="16">
        <v>0.114285714285714</v>
      </c>
      <c r="AB1142" s="16">
        <v>0.36734693877551</v>
      </c>
      <c r="AC1142" s="16">
        <v>0.29787234042553201</v>
      </c>
      <c r="AD1142" s="16">
        <v>0.38888888888888901</v>
      </c>
      <c r="AE1142" s="16">
        <v>0.23529411764705899</v>
      </c>
      <c r="AF1142" s="16">
        <v>0.48148148148148101</v>
      </c>
      <c r="AG1142" s="16">
        <v>0.17647058823529399</v>
      </c>
      <c r="AH1142" s="16">
        <v>0</v>
      </c>
      <c r="AI1142" s="16"/>
      <c r="AJ1142" s="16">
        <v>0.33846153846153798</v>
      </c>
      <c r="AK1142" s="16">
        <v>0.29166666666666702</v>
      </c>
      <c r="AL1142" s="16">
        <v>0.30538922155688603</v>
      </c>
      <c r="AM1142" s="16">
        <v>0.252873563218391</v>
      </c>
      <c r="AN1142" s="16">
        <v>0.2</v>
      </c>
      <c r="AO1142" s="16"/>
      <c r="AP1142" s="16">
        <v>0.32463768115941999</v>
      </c>
      <c r="AQ1142" s="16">
        <v>0.2</v>
      </c>
      <c r="AR1142" s="16">
        <v>0.28571428571428598</v>
      </c>
      <c r="AS1142" s="16"/>
      <c r="AT1142" s="16">
        <v>0.217054263565891</v>
      </c>
      <c r="AU1142" s="16">
        <v>0.337792642140468</v>
      </c>
      <c r="AV1142" s="16">
        <v>0.18421052631578899</v>
      </c>
      <c r="AW1142" s="16">
        <v>0.3</v>
      </c>
      <c r="AX1142" s="16"/>
      <c r="AY1142" s="16">
        <v>0.266666666666667</v>
      </c>
      <c r="AZ1142" s="16">
        <v>0.29385964912280699</v>
      </c>
      <c r="BA1142" s="16"/>
      <c r="BB1142" s="16">
        <v>0.225806451612903</v>
      </c>
      <c r="BC1142" s="16">
        <v>0.265822784810127</v>
      </c>
      <c r="BD1142" s="16">
        <v>0.28478964401294499</v>
      </c>
      <c r="BE1142" s="16">
        <v>0.38805970149253699</v>
      </c>
      <c r="BF1142" s="16"/>
      <c r="BG1142" s="16">
        <v>0.15517241379310301</v>
      </c>
      <c r="BH1142" s="16">
        <v>0.233050847457627</v>
      </c>
      <c r="BI1142" s="16">
        <v>0.38297872340425498</v>
      </c>
      <c r="BJ1142" s="16">
        <v>0.38095238095238099</v>
      </c>
      <c r="BK1142" s="16">
        <v>0.55555555555555602</v>
      </c>
      <c r="BL1142" s="16">
        <v>0.33333333333333298</v>
      </c>
    </row>
    <row r="1143" spans="2:64" x14ac:dyDescent="0.35">
      <c r="B1143" t="s">
        <v>586</v>
      </c>
      <c r="C1143" s="16">
        <v>0.17695473251028801</v>
      </c>
      <c r="D1143" s="16">
        <v>0.13043478260869601</v>
      </c>
      <c r="E1143" s="16">
        <v>0.145454545454545</v>
      </c>
      <c r="F1143" s="16">
        <v>0.28571428571428598</v>
      </c>
      <c r="G1143" s="16">
        <v>0.18124999999999999</v>
      </c>
      <c r="H1143" s="16">
        <v>0.12738853503184699</v>
      </c>
      <c r="I1143" s="16"/>
      <c r="J1143" s="16">
        <v>0.170289855072464</v>
      </c>
      <c r="K1143" s="16">
        <v>0.185714285714286</v>
      </c>
      <c r="L1143" s="16"/>
      <c r="M1143" s="16">
        <v>0.20415224913494801</v>
      </c>
      <c r="N1143" s="16">
        <v>7.2164948453608199E-2</v>
      </c>
      <c r="O1143" s="16">
        <v>0.18965517241379301</v>
      </c>
      <c r="P1143" s="16">
        <v>0.18421052631578899</v>
      </c>
      <c r="Q1143" s="16"/>
      <c r="R1143" s="16">
        <v>0.198275862068966</v>
      </c>
      <c r="S1143" s="16">
        <v>7.5949367088607597E-2</v>
      </c>
      <c r="T1143" s="16">
        <v>0.19078947368421101</v>
      </c>
      <c r="U1143" s="16">
        <v>0.217391304347826</v>
      </c>
      <c r="V1143" s="16"/>
      <c r="W1143" s="16">
        <v>0.15151515151515199</v>
      </c>
      <c r="X1143" s="16">
        <v>0.17204301075268799</v>
      </c>
      <c r="Y1143" s="16">
        <v>0.19607843137254899</v>
      </c>
      <c r="Z1143" s="16">
        <v>0.108695652173913</v>
      </c>
      <c r="AA1143" s="16">
        <v>0.28571428571428598</v>
      </c>
      <c r="AB1143" s="16">
        <v>0.14285714285714299</v>
      </c>
      <c r="AC1143" s="16">
        <v>0.170212765957447</v>
      </c>
      <c r="AD1143" s="16">
        <v>0.33333333333333298</v>
      </c>
      <c r="AE1143" s="16">
        <v>0.20588235294117599</v>
      </c>
      <c r="AF1143" s="16">
        <v>7.4074074074074098E-2</v>
      </c>
      <c r="AG1143" s="16">
        <v>0.23529411764705899</v>
      </c>
      <c r="AH1143" s="16">
        <v>0.33333333333333298</v>
      </c>
      <c r="AI1143" s="16"/>
      <c r="AJ1143" s="16">
        <v>0.2</v>
      </c>
      <c r="AK1143" s="16">
        <v>0.13888888888888901</v>
      </c>
      <c r="AL1143" s="16">
        <v>0.209580838323353</v>
      </c>
      <c r="AM1143" s="16">
        <v>0.160919540229885</v>
      </c>
      <c r="AN1143" s="16">
        <v>0.2</v>
      </c>
      <c r="AO1143" s="16"/>
      <c r="AP1143" s="16">
        <v>0.15942028985507201</v>
      </c>
      <c r="AQ1143" s="16">
        <v>0.20833333333333301</v>
      </c>
      <c r="AR1143" s="16">
        <v>0.28571428571428598</v>
      </c>
      <c r="AS1143" s="16"/>
      <c r="AT1143" s="16">
        <v>0.209302325581395</v>
      </c>
      <c r="AU1143" s="16">
        <v>0.17725752508361201</v>
      </c>
      <c r="AV1143" s="16">
        <v>0.13157894736842099</v>
      </c>
      <c r="AW1143" s="16">
        <v>0.05</v>
      </c>
      <c r="AX1143" s="16"/>
      <c r="AY1143" s="16">
        <v>0.233333333333333</v>
      </c>
      <c r="AZ1143" s="16">
        <v>0.17324561403508801</v>
      </c>
      <c r="BA1143" s="16"/>
      <c r="BB1143" s="16">
        <v>0.25806451612903197</v>
      </c>
      <c r="BC1143" s="16">
        <v>0.10126582278481</v>
      </c>
      <c r="BD1143" s="16">
        <v>0.19093851132686099</v>
      </c>
      <c r="BE1143" s="16">
        <v>0.164179104477612</v>
      </c>
      <c r="BF1143" s="16"/>
      <c r="BG1143" s="16">
        <v>0.20689655172413801</v>
      </c>
      <c r="BH1143" s="16">
        <v>0.22881355932203401</v>
      </c>
      <c r="BI1143" s="16">
        <v>0.120567375886525</v>
      </c>
      <c r="BJ1143" s="16">
        <v>4.7619047619047603E-2</v>
      </c>
      <c r="BK1143" s="16">
        <v>3.7037037037037E-2</v>
      </c>
      <c r="BL1143" s="16">
        <v>0.33333333333333298</v>
      </c>
    </row>
    <row r="1144" spans="2:64" x14ac:dyDescent="0.35">
      <c r="B1144" t="s">
        <v>602</v>
      </c>
      <c r="C1144" s="16">
        <v>0.15843621399176999</v>
      </c>
      <c r="D1144" s="16">
        <v>0.217391304347826</v>
      </c>
      <c r="E1144" s="16">
        <v>0.18181818181818199</v>
      </c>
      <c r="F1144" s="16">
        <v>0.175824175824176</v>
      </c>
      <c r="G1144" s="16">
        <v>0.13125000000000001</v>
      </c>
      <c r="H1144" s="16">
        <v>0.15923566878980899</v>
      </c>
      <c r="I1144" s="16"/>
      <c r="J1144" s="16">
        <v>0.15942028985507201</v>
      </c>
      <c r="K1144" s="16">
        <v>0.157142857142857</v>
      </c>
      <c r="L1144" s="16"/>
      <c r="M1144" s="16">
        <v>0.190311418685121</v>
      </c>
      <c r="N1144" s="16">
        <v>0.10309278350515499</v>
      </c>
      <c r="O1144" s="16">
        <v>0.10344827586206901</v>
      </c>
      <c r="P1144" s="16">
        <v>0.13157894736842099</v>
      </c>
      <c r="Q1144" s="16"/>
      <c r="R1144" s="16">
        <v>0.17241379310344801</v>
      </c>
      <c r="S1144" s="16">
        <v>7.5949367088607597E-2</v>
      </c>
      <c r="T1144" s="16">
        <v>0.177631578947368</v>
      </c>
      <c r="U1144" s="16">
        <v>0.173913043478261</v>
      </c>
      <c r="V1144" s="16"/>
      <c r="W1144" s="16">
        <v>0.16666666666666699</v>
      </c>
      <c r="X1144" s="16">
        <v>0.15053763440860199</v>
      </c>
      <c r="Y1144" s="16">
        <v>9.8039215686274495E-2</v>
      </c>
      <c r="Z1144" s="16">
        <v>0.108695652173913</v>
      </c>
      <c r="AA1144" s="16">
        <v>0.2</v>
      </c>
      <c r="AB1144" s="16">
        <v>0.122448979591837</v>
      </c>
      <c r="AC1144" s="16">
        <v>0.25531914893617003</v>
      </c>
      <c r="AD1144" s="16">
        <v>0.16666666666666699</v>
      </c>
      <c r="AE1144" s="16">
        <v>0.29411764705882398</v>
      </c>
      <c r="AF1144" s="16">
        <v>7.4074074074074098E-2</v>
      </c>
      <c r="AG1144" s="16">
        <v>5.8823529411764698E-2</v>
      </c>
      <c r="AH1144" s="16">
        <v>0.33333333333333298</v>
      </c>
      <c r="AI1144" s="16"/>
      <c r="AJ1144" s="16">
        <v>9.2307692307692299E-2</v>
      </c>
      <c r="AK1144" s="16">
        <v>0.11111111111111099</v>
      </c>
      <c r="AL1144" s="16">
        <v>0.20359281437125701</v>
      </c>
      <c r="AM1144" s="16">
        <v>0.18390804597701099</v>
      </c>
      <c r="AN1144" s="16">
        <v>0.16</v>
      </c>
      <c r="AO1144" s="16"/>
      <c r="AP1144" s="16">
        <v>0.15072463768115901</v>
      </c>
      <c r="AQ1144" s="16">
        <v>0.17499999999999999</v>
      </c>
      <c r="AR1144" s="16">
        <v>0.19047619047618999</v>
      </c>
      <c r="AS1144" s="16"/>
      <c r="AT1144" s="16">
        <v>0.178294573643411</v>
      </c>
      <c r="AU1144" s="16">
        <v>0.160535117056856</v>
      </c>
      <c r="AV1144" s="16">
        <v>0.105263157894737</v>
      </c>
      <c r="AW1144" s="16">
        <v>0.1</v>
      </c>
      <c r="AX1144" s="16"/>
      <c r="AY1144" s="16">
        <v>0.2</v>
      </c>
      <c r="AZ1144" s="16">
        <v>0.15570175438596501</v>
      </c>
      <c r="BA1144" s="16"/>
      <c r="BB1144" s="16">
        <v>0.16129032258064499</v>
      </c>
      <c r="BC1144" s="16">
        <v>0.189873417721519</v>
      </c>
      <c r="BD1144" s="16">
        <v>0.13915857605178</v>
      </c>
      <c r="BE1144" s="16">
        <v>0.20895522388059701</v>
      </c>
      <c r="BF1144" s="16"/>
      <c r="BG1144" s="16">
        <v>0.17241379310344801</v>
      </c>
      <c r="BH1144" s="16">
        <v>0.19915254237288099</v>
      </c>
      <c r="BI1144" s="16">
        <v>9.9290780141844004E-2</v>
      </c>
      <c r="BJ1144" s="16">
        <v>0.14285714285714299</v>
      </c>
      <c r="BK1144" s="16">
        <v>0.11111111111111099</v>
      </c>
      <c r="BL1144" s="16">
        <v>0</v>
      </c>
    </row>
    <row r="1145" spans="2:64" x14ac:dyDescent="0.35">
      <c r="B1145" t="s">
        <v>603</v>
      </c>
      <c r="C1145" s="16">
        <v>0.15432098765432101</v>
      </c>
      <c r="D1145" s="16">
        <v>0.173913043478261</v>
      </c>
      <c r="E1145" s="16">
        <v>9.0909090909090898E-2</v>
      </c>
      <c r="F1145" s="16">
        <v>0.14285714285714299</v>
      </c>
      <c r="G1145" s="16">
        <v>0.13750000000000001</v>
      </c>
      <c r="H1145" s="16">
        <v>0.19745222929936301</v>
      </c>
      <c r="I1145" s="16"/>
      <c r="J1145" s="16">
        <v>0.19565217391304299</v>
      </c>
      <c r="K1145" s="16">
        <v>0.1</v>
      </c>
      <c r="L1145" s="16"/>
      <c r="M1145" s="16">
        <v>0.173010380622837</v>
      </c>
      <c r="N1145" s="16">
        <v>0.123711340206186</v>
      </c>
      <c r="O1145" s="16">
        <v>0.10344827586206901</v>
      </c>
      <c r="P1145" s="16">
        <v>0.157894736842105</v>
      </c>
      <c r="Q1145" s="16"/>
      <c r="R1145" s="16">
        <v>0.13362068965517199</v>
      </c>
      <c r="S1145" s="16">
        <v>0.113924050632911</v>
      </c>
      <c r="T1145" s="16">
        <v>0.21052631578947401</v>
      </c>
      <c r="U1145" s="16">
        <v>0.13043478260869601</v>
      </c>
      <c r="V1145" s="16"/>
      <c r="W1145" s="16">
        <v>9.0909090909090898E-2</v>
      </c>
      <c r="X1145" s="16">
        <v>0.16129032258064499</v>
      </c>
      <c r="Y1145" s="16">
        <v>0.11764705882352899</v>
      </c>
      <c r="Z1145" s="16">
        <v>0.15217391304347799</v>
      </c>
      <c r="AA1145" s="16">
        <v>0.17142857142857101</v>
      </c>
      <c r="AB1145" s="16">
        <v>0.14285714285714299</v>
      </c>
      <c r="AC1145" s="16">
        <v>0.19148936170212799</v>
      </c>
      <c r="AD1145" s="16">
        <v>0.11111111111111099</v>
      </c>
      <c r="AE1145" s="16">
        <v>0.23529411764705899</v>
      </c>
      <c r="AF1145" s="16">
        <v>7.4074074074074098E-2</v>
      </c>
      <c r="AG1145" s="16">
        <v>0.29411764705882398</v>
      </c>
      <c r="AH1145" s="16">
        <v>0.66666666666666696</v>
      </c>
      <c r="AI1145" s="16"/>
      <c r="AJ1145" s="16">
        <v>6.15384615384615E-2</v>
      </c>
      <c r="AK1145" s="16">
        <v>0.13888888888888901</v>
      </c>
      <c r="AL1145" s="16">
        <v>0.155688622754491</v>
      </c>
      <c r="AM1145" s="16">
        <v>0.18390804597701099</v>
      </c>
      <c r="AN1145" s="16">
        <v>0.16</v>
      </c>
      <c r="AO1145" s="16"/>
      <c r="AP1145" s="16">
        <v>0.15072463768115901</v>
      </c>
      <c r="AQ1145" s="16">
        <v>0.16666666666666699</v>
      </c>
      <c r="AR1145" s="16">
        <v>0.14285714285714299</v>
      </c>
      <c r="AS1145" s="16"/>
      <c r="AT1145" s="16">
        <v>0.124031007751938</v>
      </c>
      <c r="AU1145" s="16">
        <v>0.18060200668896301</v>
      </c>
      <c r="AV1145" s="16">
        <v>7.8947368421052599E-2</v>
      </c>
      <c r="AW1145" s="16">
        <v>0.1</v>
      </c>
      <c r="AX1145" s="16"/>
      <c r="AY1145" s="16">
        <v>6.6666666666666693E-2</v>
      </c>
      <c r="AZ1145" s="16">
        <v>0.160087719298246</v>
      </c>
      <c r="BA1145" s="16"/>
      <c r="BB1145" s="16">
        <v>0.16129032258064499</v>
      </c>
      <c r="BC1145" s="16">
        <v>0.126582278481013</v>
      </c>
      <c r="BD1145" s="16">
        <v>0.17475728155339801</v>
      </c>
      <c r="BE1145" s="16">
        <v>8.9552238805970102E-2</v>
      </c>
      <c r="BF1145" s="16"/>
      <c r="BG1145" s="16">
        <v>0.12068965517241401</v>
      </c>
      <c r="BH1145" s="16">
        <v>0.21610169491525399</v>
      </c>
      <c r="BI1145" s="16">
        <v>9.9290780141844004E-2</v>
      </c>
      <c r="BJ1145" s="16">
        <v>0.14285714285714299</v>
      </c>
      <c r="BK1145" s="16">
        <v>0</v>
      </c>
      <c r="BL1145" s="16">
        <v>0</v>
      </c>
    </row>
    <row r="1146" spans="2:64" x14ac:dyDescent="0.35">
      <c r="B1146" t="s">
        <v>585</v>
      </c>
      <c r="C1146" s="16">
        <v>0.13786008230452701</v>
      </c>
      <c r="D1146" s="16">
        <v>0.34782608695652201</v>
      </c>
      <c r="E1146" s="16">
        <v>9.0909090909090898E-2</v>
      </c>
      <c r="F1146" s="16">
        <v>0.164835164835165</v>
      </c>
      <c r="G1146" s="16">
        <v>0.1125</v>
      </c>
      <c r="H1146" s="16">
        <v>0.13375796178343899</v>
      </c>
      <c r="I1146" s="16"/>
      <c r="J1146" s="16">
        <v>0.141304347826087</v>
      </c>
      <c r="K1146" s="16">
        <v>0.133333333333333</v>
      </c>
      <c r="L1146" s="16"/>
      <c r="M1146" s="16">
        <v>0.14878892733564</v>
      </c>
      <c r="N1146" s="16">
        <v>8.2474226804123696E-2</v>
      </c>
      <c r="O1146" s="16">
        <v>0.15517241379310301</v>
      </c>
      <c r="P1146" s="16">
        <v>0.157894736842105</v>
      </c>
      <c r="Q1146" s="16"/>
      <c r="R1146" s="16">
        <v>0.13362068965517199</v>
      </c>
      <c r="S1146" s="16">
        <v>0.10126582278481</v>
      </c>
      <c r="T1146" s="16">
        <v>0.157894736842105</v>
      </c>
      <c r="U1146" s="16">
        <v>0.173913043478261</v>
      </c>
      <c r="V1146" s="16"/>
      <c r="W1146" s="16">
        <v>9.0909090909090898E-2</v>
      </c>
      <c r="X1146" s="16">
        <v>0.118279569892473</v>
      </c>
      <c r="Y1146" s="16">
        <v>0.15686274509803899</v>
      </c>
      <c r="Z1146" s="16">
        <v>6.5217391304347797E-2</v>
      </c>
      <c r="AA1146" s="16">
        <v>0.17142857142857101</v>
      </c>
      <c r="AB1146" s="16">
        <v>0.122448979591837</v>
      </c>
      <c r="AC1146" s="16">
        <v>0.14893617021276601</v>
      </c>
      <c r="AD1146" s="16">
        <v>0.16666666666666699</v>
      </c>
      <c r="AE1146" s="16">
        <v>0.29411764705882398</v>
      </c>
      <c r="AF1146" s="16">
        <v>0.148148148148148</v>
      </c>
      <c r="AG1146" s="16">
        <v>0.11764705882352899</v>
      </c>
      <c r="AH1146" s="16">
        <v>0.33333333333333298</v>
      </c>
      <c r="AI1146" s="16"/>
      <c r="AJ1146" s="16">
        <v>0.15384615384615399</v>
      </c>
      <c r="AK1146" s="16">
        <v>9.7222222222222196E-2</v>
      </c>
      <c r="AL1146" s="16">
        <v>8.9820359281437098E-2</v>
      </c>
      <c r="AM1146" s="16">
        <v>0.20689655172413801</v>
      </c>
      <c r="AN1146" s="16">
        <v>0.24</v>
      </c>
      <c r="AO1146" s="16"/>
      <c r="AP1146" s="16">
        <v>0.12753623188405799</v>
      </c>
      <c r="AQ1146" s="16">
        <v>0.18333333333333299</v>
      </c>
      <c r="AR1146" s="16">
        <v>4.7619047619047603E-2</v>
      </c>
      <c r="AS1146" s="16"/>
      <c r="AT1146" s="16">
        <v>0.116279069767442</v>
      </c>
      <c r="AU1146" s="16">
        <v>0.14381270903009999</v>
      </c>
      <c r="AV1146" s="16">
        <v>0.18421052631578899</v>
      </c>
      <c r="AW1146" s="16">
        <v>0.1</v>
      </c>
      <c r="AX1146" s="16"/>
      <c r="AY1146" s="16">
        <v>0.133333333333333</v>
      </c>
      <c r="AZ1146" s="16">
        <v>0.13815789473684201</v>
      </c>
      <c r="BA1146" s="16"/>
      <c r="BB1146" s="16">
        <v>0.225806451612903</v>
      </c>
      <c r="BC1146" s="16">
        <v>0.151898734177215</v>
      </c>
      <c r="BD1146" s="16">
        <v>0.13268608414239499</v>
      </c>
      <c r="BE1146" s="16">
        <v>0.104477611940299</v>
      </c>
      <c r="BF1146" s="16"/>
      <c r="BG1146" s="16">
        <v>0.17241379310344801</v>
      </c>
      <c r="BH1146" s="16">
        <v>0.17372881355932199</v>
      </c>
      <c r="BI1146" s="16">
        <v>9.9290780141844004E-2</v>
      </c>
      <c r="BJ1146" s="16">
        <v>0</v>
      </c>
      <c r="BK1146" s="16">
        <v>7.4074074074074098E-2</v>
      </c>
      <c r="BL1146" s="16">
        <v>0</v>
      </c>
    </row>
    <row r="1147" spans="2:64" x14ac:dyDescent="0.35">
      <c r="B1147" t="s">
        <v>159</v>
      </c>
      <c r="C1147" s="16">
        <v>7.2016460905349799E-2</v>
      </c>
      <c r="D1147" s="16">
        <v>4.3478260869565202E-2</v>
      </c>
      <c r="E1147" s="16">
        <v>0.145454545454545</v>
      </c>
      <c r="F1147" s="16">
        <v>3.2967032967033003E-2</v>
      </c>
      <c r="G1147" s="16">
        <v>8.1250000000000003E-2</v>
      </c>
      <c r="H1147" s="16">
        <v>6.3694267515923594E-2</v>
      </c>
      <c r="I1147" s="16"/>
      <c r="J1147" s="16">
        <v>5.4347826086956499E-2</v>
      </c>
      <c r="K1147" s="16">
        <v>9.5238095238095205E-2</v>
      </c>
      <c r="L1147" s="16"/>
      <c r="M1147" s="16">
        <v>5.8823529411764698E-2</v>
      </c>
      <c r="N1147" s="16">
        <v>9.2783505154639206E-2</v>
      </c>
      <c r="O1147" s="16">
        <v>0.13793103448275901</v>
      </c>
      <c r="P1147" s="16">
        <v>2.6315789473684199E-2</v>
      </c>
      <c r="Q1147" s="16"/>
      <c r="R1147" s="16">
        <v>7.7586206896551699E-2</v>
      </c>
      <c r="S1147" s="16">
        <v>0.10126582278481</v>
      </c>
      <c r="T1147" s="16">
        <v>5.2631578947368397E-2</v>
      </c>
      <c r="U1147" s="16">
        <v>4.3478260869565202E-2</v>
      </c>
      <c r="V1147" s="16"/>
      <c r="W1147" s="16">
        <v>9.0909090909090898E-2</v>
      </c>
      <c r="X1147" s="16">
        <v>7.5268817204301106E-2</v>
      </c>
      <c r="Y1147" s="16">
        <v>1.9607843137254902E-2</v>
      </c>
      <c r="Z1147" s="16">
        <v>8.6956521739130405E-2</v>
      </c>
      <c r="AA1147" s="16">
        <v>0.114285714285714</v>
      </c>
      <c r="AB1147" s="16">
        <v>0.102040816326531</v>
      </c>
      <c r="AC1147" s="16">
        <v>6.3829787234042507E-2</v>
      </c>
      <c r="AD1147" s="16">
        <v>0</v>
      </c>
      <c r="AE1147" s="16">
        <v>0</v>
      </c>
      <c r="AF1147" s="16">
        <v>0.11111111111111099</v>
      </c>
      <c r="AG1147" s="16">
        <v>5.8823529411764698E-2</v>
      </c>
      <c r="AH1147" s="16">
        <v>0.33333333333333298</v>
      </c>
      <c r="AI1147" s="16"/>
      <c r="AJ1147" s="16">
        <v>7.69230769230769E-2</v>
      </c>
      <c r="AK1147" s="16">
        <v>0.11111111111111099</v>
      </c>
      <c r="AL1147" s="16">
        <v>5.3892215568862298E-2</v>
      </c>
      <c r="AM1147" s="16">
        <v>9.1954022988505704E-2</v>
      </c>
      <c r="AN1147" s="16">
        <v>0</v>
      </c>
      <c r="AO1147" s="16"/>
      <c r="AP1147" s="16">
        <v>7.5362318840579701E-2</v>
      </c>
      <c r="AQ1147" s="16">
        <v>7.4999999999999997E-2</v>
      </c>
      <c r="AR1147" s="16">
        <v>0</v>
      </c>
      <c r="AS1147" s="16"/>
      <c r="AT1147" s="16">
        <v>6.2015503875968998E-2</v>
      </c>
      <c r="AU1147" s="16">
        <v>5.35117056856187E-2</v>
      </c>
      <c r="AV1147" s="16">
        <v>0.13157894736842099</v>
      </c>
      <c r="AW1147" s="16">
        <v>0.3</v>
      </c>
      <c r="AX1147" s="16"/>
      <c r="AY1147" s="16">
        <v>0.1</v>
      </c>
      <c r="AZ1147" s="16">
        <v>7.0175438596491196E-2</v>
      </c>
      <c r="BA1147" s="16"/>
      <c r="BB1147" s="16">
        <v>6.4516129032258104E-2</v>
      </c>
      <c r="BC1147" s="16">
        <v>6.3291139240506306E-2</v>
      </c>
      <c r="BD1147" s="16">
        <v>5.8252427184466E-2</v>
      </c>
      <c r="BE1147" s="16">
        <v>0.14925373134328401</v>
      </c>
      <c r="BF1147" s="16"/>
      <c r="BG1147" s="16">
        <v>5.1724137931034503E-2</v>
      </c>
      <c r="BH1147" s="16">
        <v>5.5084745762711898E-2</v>
      </c>
      <c r="BI1147" s="16">
        <v>0.10638297872340401</v>
      </c>
      <c r="BJ1147" s="16">
        <v>4.7619047619047603E-2</v>
      </c>
      <c r="BK1147" s="16">
        <v>7.4074074074074098E-2</v>
      </c>
      <c r="BL1147" s="16">
        <v>0.33333333333333298</v>
      </c>
    </row>
    <row r="1148" spans="2:64" x14ac:dyDescent="0.35">
      <c r="B1148" t="s">
        <v>589</v>
      </c>
      <c r="C1148" s="16">
        <v>4.9382716049382699E-2</v>
      </c>
      <c r="D1148" s="16">
        <v>0.26086956521739102</v>
      </c>
      <c r="E1148" s="16">
        <v>7.2727272727272696E-2</v>
      </c>
      <c r="F1148" s="16">
        <v>5.4945054945054903E-2</v>
      </c>
      <c r="G1148" s="16">
        <v>3.7499999999999999E-2</v>
      </c>
      <c r="H1148" s="16">
        <v>1.9108280254777101E-2</v>
      </c>
      <c r="I1148" s="16"/>
      <c r="J1148" s="16">
        <v>5.0724637681159403E-2</v>
      </c>
      <c r="K1148" s="16">
        <v>4.7619047619047603E-2</v>
      </c>
      <c r="L1148" s="16"/>
      <c r="M1148" s="16">
        <v>4.8442906574394498E-2</v>
      </c>
      <c r="N1148" s="16">
        <v>5.1546391752577303E-2</v>
      </c>
      <c r="O1148" s="16">
        <v>3.4482758620689703E-2</v>
      </c>
      <c r="P1148" s="16">
        <v>7.8947368421052599E-2</v>
      </c>
      <c r="Q1148" s="16"/>
      <c r="R1148" s="16">
        <v>7.7586206896551699E-2</v>
      </c>
      <c r="S1148" s="16">
        <v>3.7974683544303799E-2</v>
      </c>
      <c r="T1148" s="16">
        <v>1.9736842105263198E-2</v>
      </c>
      <c r="U1148" s="16">
        <v>0</v>
      </c>
      <c r="V1148" s="16"/>
      <c r="W1148" s="16">
        <v>0.10606060606060599</v>
      </c>
      <c r="X1148" s="16">
        <v>3.2258064516128997E-2</v>
      </c>
      <c r="Y1148" s="16">
        <v>1.9607843137254902E-2</v>
      </c>
      <c r="Z1148" s="16">
        <v>4.3478260869565202E-2</v>
      </c>
      <c r="AA1148" s="16">
        <v>8.5714285714285701E-2</v>
      </c>
      <c r="AB1148" s="16">
        <v>2.04081632653061E-2</v>
      </c>
      <c r="AC1148" s="16">
        <v>4.2553191489361701E-2</v>
      </c>
      <c r="AD1148" s="16">
        <v>0.11111111111111099</v>
      </c>
      <c r="AE1148" s="16">
        <v>5.8823529411764698E-2</v>
      </c>
      <c r="AF1148" s="16">
        <v>3.7037037037037E-2</v>
      </c>
      <c r="AG1148" s="16">
        <v>0</v>
      </c>
      <c r="AH1148" s="16">
        <v>0</v>
      </c>
      <c r="AI1148" s="16"/>
      <c r="AJ1148" s="16">
        <v>3.0769230769230799E-2</v>
      </c>
      <c r="AK1148" s="16">
        <v>2.7777777777777801E-2</v>
      </c>
      <c r="AL1148" s="16">
        <v>7.1856287425149698E-2</v>
      </c>
      <c r="AM1148" s="16">
        <v>4.5977011494252901E-2</v>
      </c>
      <c r="AN1148" s="16">
        <v>0.08</v>
      </c>
      <c r="AO1148" s="16"/>
      <c r="AP1148" s="16">
        <v>4.6376811594202899E-2</v>
      </c>
      <c r="AQ1148" s="16">
        <v>5.83333333333333E-2</v>
      </c>
      <c r="AR1148" s="16">
        <v>4.7619047619047603E-2</v>
      </c>
      <c r="AS1148" s="16"/>
      <c r="AT1148" s="16">
        <v>0.10077519379845</v>
      </c>
      <c r="AU1148" s="16">
        <v>3.0100334448160501E-2</v>
      </c>
      <c r="AV1148" s="16">
        <v>2.6315789473684199E-2</v>
      </c>
      <c r="AW1148" s="16">
        <v>0.05</v>
      </c>
      <c r="AX1148" s="16"/>
      <c r="AY1148" s="16">
        <v>0.133333333333333</v>
      </c>
      <c r="AZ1148" s="16">
        <v>4.3859649122807001E-2</v>
      </c>
      <c r="BA1148" s="16"/>
      <c r="BB1148" s="16">
        <v>0.12903225806451599</v>
      </c>
      <c r="BC1148" s="16">
        <v>5.0632911392405097E-2</v>
      </c>
      <c r="BD1148" s="16">
        <v>4.5307443365695803E-2</v>
      </c>
      <c r="BE1148" s="16">
        <v>2.9850746268656699E-2</v>
      </c>
      <c r="BF1148" s="16"/>
      <c r="BG1148" s="16">
        <v>8.6206896551724102E-2</v>
      </c>
      <c r="BH1148" s="16">
        <v>5.93220338983051E-2</v>
      </c>
      <c r="BI1148" s="16">
        <v>3.54609929078014E-2</v>
      </c>
      <c r="BJ1148" s="16">
        <v>0</v>
      </c>
      <c r="BK1148" s="16">
        <v>0</v>
      </c>
      <c r="BL1148" s="16">
        <v>0</v>
      </c>
    </row>
    <row r="1149" spans="2:64" x14ac:dyDescent="0.35">
      <c r="B1149" t="s">
        <v>604</v>
      </c>
      <c r="C1149" s="16">
        <v>4.7325102880658401E-2</v>
      </c>
      <c r="D1149" s="16">
        <v>8.6956521739130405E-2</v>
      </c>
      <c r="E1149" s="16">
        <v>7.2727272727272696E-2</v>
      </c>
      <c r="F1149" s="16">
        <v>5.4945054945054903E-2</v>
      </c>
      <c r="G1149" s="16">
        <v>3.7499999999999999E-2</v>
      </c>
      <c r="H1149" s="16">
        <v>3.8216560509554097E-2</v>
      </c>
      <c r="I1149" s="16"/>
      <c r="J1149" s="16">
        <v>4.7101449275362299E-2</v>
      </c>
      <c r="K1149" s="16">
        <v>4.7619047619047603E-2</v>
      </c>
      <c r="L1149" s="16"/>
      <c r="M1149" s="16">
        <v>4.4982698961937698E-2</v>
      </c>
      <c r="N1149" s="16">
        <v>5.1546391752577303E-2</v>
      </c>
      <c r="O1149" s="16">
        <v>6.8965517241379296E-2</v>
      </c>
      <c r="P1149" s="16">
        <v>2.6315789473684199E-2</v>
      </c>
      <c r="Q1149" s="16"/>
      <c r="R1149" s="16">
        <v>3.8793103448275898E-2</v>
      </c>
      <c r="S1149" s="16">
        <v>8.8607594936708903E-2</v>
      </c>
      <c r="T1149" s="16">
        <v>3.2894736842105303E-2</v>
      </c>
      <c r="U1149" s="16">
        <v>8.6956521739130405E-2</v>
      </c>
      <c r="V1149" s="16"/>
      <c r="W1149" s="16">
        <v>4.5454545454545497E-2</v>
      </c>
      <c r="X1149" s="16">
        <v>3.2258064516128997E-2</v>
      </c>
      <c r="Y1149" s="16">
        <v>3.9215686274509803E-2</v>
      </c>
      <c r="Z1149" s="16">
        <v>2.1739130434782601E-2</v>
      </c>
      <c r="AA1149" s="16">
        <v>0.114285714285714</v>
      </c>
      <c r="AB1149" s="16">
        <v>0.102040816326531</v>
      </c>
      <c r="AC1149" s="16">
        <v>2.1276595744680899E-2</v>
      </c>
      <c r="AD1149" s="16">
        <v>5.5555555555555601E-2</v>
      </c>
      <c r="AE1149" s="16">
        <v>2.9411764705882401E-2</v>
      </c>
      <c r="AF1149" s="16">
        <v>3.7037037037037E-2</v>
      </c>
      <c r="AG1149" s="16">
        <v>5.8823529411764698E-2</v>
      </c>
      <c r="AH1149" s="16">
        <v>0</v>
      </c>
      <c r="AI1149" s="16"/>
      <c r="AJ1149" s="16">
        <v>3.0769230769230799E-2</v>
      </c>
      <c r="AK1149" s="16">
        <v>6.9444444444444406E-2</v>
      </c>
      <c r="AL1149" s="16">
        <v>4.7904191616766498E-2</v>
      </c>
      <c r="AM1149" s="16">
        <v>2.2988505747126398E-2</v>
      </c>
      <c r="AN1149" s="16">
        <v>0.08</v>
      </c>
      <c r="AO1149" s="16"/>
      <c r="AP1149" s="16">
        <v>5.21739130434783E-2</v>
      </c>
      <c r="AQ1149" s="16">
        <v>3.3333333333333298E-2</v>
      </c>
      <c r="AR1149" s="16">
        <v>4.7619047619047603E-2</v>
      </c>
      <c r="AS1149" s="16"/>
      <c r="AT1149" s="16">
        <v>5.4263565891472902E-2</v>
      </c>
      <c r="AU1149" s="16">
        <v>4.0133779264213999E-2</v>
      </c>
      <c r="AV1149" s="16">
        <v>7.8947368421052599E-2</v>
      </c>
      <c r="AW1149" s="16">
        <v>0.05</v>
      </c>
      <c r="AX1149" s="16"/>
      <c r="AY1149" s="16">
        <v>0</v>
      </c>
      <c r="AZ1149" s="16">
        <v>5.0438596491228102E-2</v>
      </c>
      <c r="BA1149" s="16"/>
      <c r="BB1149" s="16">
        <v>0</v>
      </c>
      <c r="BC1149" s="16">
        <v>5.0632911392405097E-2</v>
      </c>
      <c r="BD1149" s="16">
        <v>5.1779935275080902E-2</v>
      </c>
      <c r="BE1149" s="16">
        <v>4.47761194029851E-2</v>
      </c>
      <c r="BF1149" s="16"/>
      <c r="BG1149" s="16">
        <v>6.8965517241379296E-2</v>
      </c>
      <c r="BH1149" s="16">
        <v>5.0847457627118599E-2</v>
      </c>
      <c r="BI1149" s="16">
        <v>2.1276595744680899E-2</v>
      </c>
      <c r="BJ1149" s="16">
        <v>4.7619047619047603E-2</v>
      </c>
      <c r="BK1149" s="16">
        <v>0.11111111111111099</v>
      </c>
      <c r="BL1149" s="16">
        <v>0</v>
      </c>
    </row>
    <row r="1150" spans="2:64" x14ac:dyDescent="0.35">
      <c r="B1150" t="s">
        <v>143</v>
      </c>
      <c r="C1150" s="16">
        <v>2.0576131687242798E-2</v>
      </c>
      <c r="D1150" s="16">
        <v>0</v>
      </c>
      <c r="E1150" s="16">
        <v>0</v>
      </c>
      <c r="F1150" s="16">
        <v>0</v>
      </c>
      <c r="G1150" s="16">
        <v>3.125E-2</v>
      </c>
      <c r="H1150" s="16">
        <v>3.1847133757961797E-2</v>
      </c>
      <c r="I1150" s="16"/>
      <c r="J1150" s="16">
        <v>2.1739130434782601E-2</v>
      </c>
      <c r="K1150" s="16">
        <v>1.9047619047619001E-2</v>
      </c>
      <c r="L1150" s="16"/>
      <c r="M1150" s="16">
        <v>3.1141868512110701E-2</v>
      </c>
      <c r="N1150" s="16">
        <v>0</v>
      </c>
      <c r="O1150" s="16">
        <v>0</v>
      </c>
      <c r="P1150" s="16">
        <v>2.6315789473684199E-2</v>
      </c>
      <c r="Q1150" s="16"/>
      <c r="R1150" s="16">
        <v>1.72413793103448E-2</v>
      </c>
      <c r="S1150" s="16">
        <v>0</v>
      </c>
      <c r="T1150" s="16">
        <v>3.94736842105263E-2</v>
      </c>
      <c r="U1150" s="16">
        <v>0</v>
      </c>
      <c r="V1150" s="16"/>
      <c r="W1150" s="16">
        <v>0</v>
      </c>
      <c r="X1150" s="16">
        <v>4.3010752688171998E-2</v>
      </c>
      <c r="Y1150" s="16">
        <v>0</v>
      </c>
      <c r="Z1150" s="16">
        <v>2.1739130434782601E-2</v>
      </c>
      <c r="AA1150" s="16">
        <v>2.8571428571428598E-2</v>
      </c>
      <c r="AB1150" s="16">
        <v>4.08163265306122E-2</v>
      </c>
      <c r="AC1150" s="16">
        <v>0</v>
      </c>
      <c r="AD1150" s="16">
        <v>0</v>
      </c>
      <c r="AE1150" s="16">
        <v>5.8823529411764698E-2</v>
      </c>
      <c r="AF1150" s="16">
        <v>0</v>
      </c>
      <c r="AG1150" s="16">
        <v>0</v>
      </c>
      <c r="AH1150" s="16">
        <v>0</v>
      </c>
      <c r="AI1150" s="16"/>
      <c r="AJ1150" s="16">
        <v>0</v>
      </c>
      <c r="AK1150" s="16">
        <v>0</v>
      </c>
      <c r="AL1150" s="16">
        <v>1.19760479041916E-2</v>
      </c>
      <c r="AM1150" s="16">
        <v>4.5977011494252901E-2</v>
      </c>
      <c r="AN1150" s="16">
        <v>0.08</v>
      </c>
      <c r="AO1150" s="16"/>
      <c r="AP1150" s="16">
        <v>2.0289855072463801E-2</v>
      </c>
      <c r="AQ1150" s="16">
        <v>2.5000000000000001E-2</v>
      </c>
      <c r="AR1150" s="16">
        <v>0</v>
      </c>
      <c r="AS1150" s="16"/>
      <c r="AT1150" s="16">
        <v>7.7519379844961196E-3</v>
      </c>
      <c r="AU1150" s="16">
        <v>3.0100334448160501E-2</v>
      </c>
      <c r="AV1150" s="16">
        <v>0</v>
      </c>
      <c r="AW1150" s="16">
        <v>0</v>
      </c>
      <c r="AX1150" s="16"/>
      <c r="AY1150" s="16">
        <v>0</v>
      </c>
      <c r="AZ1150" s="16">
        <v>2.1929824561403501E-2</v>
      </c>
      <c r="BA1150" s="16"/>
      <c r="BB1150" s="16">
        <v>3.2258064516128997E-2</v>
      </c>
      <c r="BC1150" s="16">
        <v>1.26582278481013E-2</v>
      </c>
      <c r="BD1150" s="16">
        <v>2.5889967637540499E-2</v>
      </c>
      <c r="BE1150" s="16">
        <v>0</v>
      </c>
      <c r="BF1150" s="16"/>
      <c r="BG1150" s="16">
        <v>5.1724137931034503E-2</v>
      </c>
      <c r="BH1150" s="16">
        <v>2.1186440677966101E-2</v>
      </c>
      <c r="BI1150" s="16">
        <v>7.09219858156028E-3</v>
      </c>
      <c r="BJ1150" s="16">
        <v>4.7619047619047603E-2</v>
      </c>
      <c r="BK1150" s="16">
        <v>0</v>
      </c>
      <c r="BL1150" s="16">
        <v>0</v>
      </c>
    </row>
    <row r="1151" spans="2:64" x14ac:dyDescent="0.35">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c r="BH1151" s="16"/>
      <c r="BI1151" s="16"/>
      <c r="BJ1151" s="16"/>
      <c r="BK1151" s="16"/>
      <c r="BL1151" s="16"/>
    </row>
    <row r="1152" spans="2:64" x14ac:dyDescent="0.35">
      <c r="B1152" s="5" t="s">
        <v>611</v>
      </c>
      <c r="C1152" s="16"/>
      <c r="D1152" s="16"/>
      <c r="E1152" s="16"/>
      <c r="F1152" s="16"/>
      <c r="G1152" s="16"/>
      <c r="H1152" s="16"/>
      <c r="I1152" s="16"/>
      <c r="J1152" s="16"/>
      <c r="K1152" s="16"/>
      <c r="L1152" s="16"/>
      <c r="M1152" s="16"/>
      <c r="N1152" s="16"/>
      <c r="O1152" s="16"/>
      <c r="P1152" s="16"/>
      <c r="Q1152" s="16"/>
      <c r="R1152" s="16"/>
      <c r="S1152" s="16"/>
      <c r="T1152" s="16"/>
      <c r="U1152" s="16"/>
      <c r="V1152" s="16"/>
      <c r="W1152" s="16"/>
      <c r="X1152" s="16"/>
      <c r="Y1152" s="16"/>
      <c r="Z1152" s="16"/>
      <c r="AA1152" s="16"/>
      <c r="AB1152" s="16"/>
      <c r="AC1152" s="16"/>
      <c r="AD1152" s="16"/>
      <c r="AE1152" s="16"/>
      <c r="AF1152" s="16"/>
      <c r="AG1152" s="16"/>
      <c r="AH1152" s="16"/>
      <c r="AI1152" s="16"/>
      <c r="AJ1152" s="16"/>
      <c r="AK1152" s="16"/>
      <c r="AL1152" s="16"/>
      <c r="AM1152" s="16"/>
      <c r="AN1152" s="16"/>
      <c r="AO1152" s="16"/>
      <c r="AP1152" s="16"/>
      <c r="AQ1152" s="16"/>
      <c r="AR1152" s="16"/>
      <c r="AS1152" s="16"/>
      <c r="AT1152" s="16"/>
      <c r="AU1152" s="16"/>
      <c r="AV1152" s="16"/>
      <c r="AW1152" s="16"/>
      <c r="AX1152" s="16"/>
      <c r="AY1152" s="16"/>
      <c r="AZ1152" s="16"/>
      <c r="BA1152" s="16"/>
      <c r="BB1152" s="16"/>
      <c r="BC1152" s="16"/>
      <c r="BD1152" s="16"/>
      <c r="BE1152" s="16"/>
      <c r="BF1152" s="16"/>
      <c r="BG1152" s="16"/>
      <c r="BH1152" s="16"/>
      <c r="BI1152" s="16"/>
      <c r="BJ1152" s="16"/>
      <c r="BK1152" s="16"/>
      <c r="BL1152" s="16"/>
    </row>
    <row r="1153" spans="2:64" x14ac:dyDescent="0.35">
      <c r="B1153" s="23" t="s">
        <v>606</v>
      </c>
      <c r="C1153" s="16"/>
      <c r="D1153" s="16"/>
      <c r="E1153" s="16"/>
      <c r="F1153" s="16"/>
      <c r="G1153" s="16"/>
      <c r="H1153" s="16"/>
      <c r="I1153" s="16"/>
      <c r="J1153" s="16"/>
      <c r="K1153" s="16"/>
      <c r="L1153" s="16"/>
      <c r="M1153" s="16"/>
      <c r="N1153" s="16"/>
      <c r="O1153" s="16"/>
      <c r="P1153" s="16"/>
      <c r="Q1153" s="16"/>
      <c r="R1153" s="16"/>
      <c r="S1153" s="16"/>
      <c r="T1153" s="16"/>
      <c r="U1153" s="16"/>
      <c r="V1153" s="16"/>
      <c r="W1153" s="16"/>
      <c r="X1153" s="16"/>
      <c r="Y1153" s="16"/>
      <c r="Z1153" s="16"/>
      <c r="AA1153" s="16"/>
      <c r="AB1153" s="16"/>
      <c r="AC1153" s="16"/>
      <c r="AD1153" s="16"/>
      <c r="AE1153" s="16"/>
      <c r="AF1153" s="16"/>
      <c r="AG1153" s="16"/>
      <c r="AH1153" s="16"/>
      <c r="AI1153" s="16"/>
      <c r="AJ1153" s="16"/>
      <c r="AK1153" s="16"/>
      <c r="AL1153" s="16"/>
      <c r="AM1153" s="16"/>
      <c r="AN1153" s="16"/>
      <c r="AO1153" s="16"/>
      <c r="AP1153" s="16"/>
      <c r="AQ1153" s="16"/>
      <c r="AR1153" s="16"/>
      <c r="AS1153" s="16"/>
      <c r="AT1153" s="16"/>
      <c r="AU1153" s="16"/>
      <c r="AV1153" s="16"/>
      <c r="AW1153" s="16"/>
      <c r="AX1153" s="16"/>
      <c r="AY1153" s="16"/>
      <c r="AZ1153" s="16"/>
      <c r="BA1153" s="16"/>
      <c r="BB1153" s="16"/>
      <c r="BC1153" s="16"/>
      <c r="BD1153" s="16"/>
      <c r="BE1153" s="16"/>
      <c r="BF1153" s="16"/>
      <c r="BG1153" s="16"/>
      <c r="BH1153" s="16"/>
      <c r="BI1153" s="16"/>
      <c r="BJ1153" s="16"/>
      <c r="BK1153" s="16"/>
      <c r="BL1153" s="16"/>
    </row>
    <row r="1154" spans="2:64" x14ac:dyDescent="0.35">
      <c r="B1154" t="s">
        <v>569</v>
      </c>
      <c r="C1154" s="16">
        <v>2.05761316872428E-3</v>
      </c>
      <c r="D1154" s="16">
        <v>4.3478260869565202E-2</v>
      </c>
      <c r="E1154" s="16">
        <v>0</v>
      </c>
      <c r="F1154" s="16">
        <v>0</v>
      </c>
      <c r="G1154" s="16">
        <v>0</v>
      </c>
      <c r="H1154" s="16">
        <v>0</v>
      </c>
      <c r="I1154" s="16"/>
      <c r="J1154" s="16">
        <v>3.6231884057971002E-3</v>
      </c>
      <c r="K1154" s="16">
        <v>0</v>
      </c>
      <c r="L1154" s="16"/>
      <c r="M1154" s="16">
        <v>3.4602076124567501E-3</v>
      </c>
      <c r="N1154" s="16">
        <v>0</v>
      </c>
      <c r="O1154" s="16">
        <v>0</v>
      </c>
      <c r="P1154" s="16">
        <v>0</v>
      </c>
      <c r="Q1154" s="16"/>
      <c r="R1154" s="16">
        <v>4.3103448275862103E-3</v>
      </c>
      <c r="S1154" s="16">
        <v>0</v>
      </c>
      <c r="T1154" s="16">
        <v>0</v>
      </c>
      <c r="U1154" s="16">
        <v>0</v>
      </c>
      <c r="V1154" s="16"/>
      <c r="W1154" s="16">
        <v>0</v>
      </c>
      <c r="X1154" s="16">
        <v>0</v>
      </c>
      <c r="Y1154" s="16">
        <v>0</v>
      </c>
      <c r="Z1154" s="16">
        <v>0</v>
      </c>
      <c r="AA1154" s="16">
        <v>0</v>
      </c>
      <c r="AB1154" s="16">
        <v>2.04081632653061E-2</v>
      </c>
      <c r="AC1154" s="16">
        <v>0</v>
      </c>
      <c r="AD1154" s="16">
        <v>0</v>
      </c>
      <c r="AE1154" s="16">
        <v>0</v>
      </c>
      <c r="AF1154" s="16">
        <v>0</v>
      </c>
      <c r="AG1154" s="16">
        <v>0</v>
      </c>
      <c r="AH1154" s="16">
        <v>0</v>
      </c>
      <c r="AI1154" s="16"/>
      <c r="AJ1154" s="16">
        <v>0</v>
      </c>
      <c r="AK1154" s="16">
        <v>0</v>
      </c>
      <c r="AL1154" s="16">
        <v>5.9880239520958096E-3</v>
      </c>
      <c r="AM1154" s="16">
        <v>0</v>
      </c>
      <c r="AN1154" s="16">
        <v>0</v>
      </c>
      <c r="AO1154" s="16"/>
      <c r="AP1154" s="16">
        <v>2.8985507246376799E-3</v>
      </c>
      <c r="AQ1154" s="16">
        <v>0</v>
      </c>
      <c r="AR1154" s="16">
        <v>0</v>
      </c>
      <c r="AS1154" s="16"/>
      <c r="AT1154" s="16">
        <v>0</v>
      </c>
      <c r="AU1154" s="16">
        <v>0</v>
      </c>
      <c r="AV1154" s="16">
        <v>2.6315789473684199E-2</v>
      </c>
      <c r="AW1154" s="16">
        <v>0</v>
      </c>
      <c r="AX1154" s="16"/>
      <c r="AY1154" s="16">
        <v>0</v>
      </c>
      <c r="AZ1154" s="16">
        <v>2.1929824561403499E-3</v>
      </c>
      <c r="BA1154" s="16"/>
      <c r="BB1154" s="16">
        <v>0</v>
      </c>
      <c r="BC1154" s="16">
        <v>0</v>
      </c>
      <c r="BD1154" s="16">
        <v>3.2362459546925598E-3</v>
      </c>
      <c r="BE1154" s="16">
        <v>0</v>
      </c>
      <c r="BF1154" s="16"/>
      <c r="BG1154" s="16">
        <v>0</v>
      </c>
      <c r="BH1154" s="16">
        <v>4.2372881355932203E-3</v>
      </c>
      <c r="BI1154" s="16">
        <v>0</v>
      </c>
      <c r="BJ1154" s="16">
        <v>0</v>
      </c>
      <c r="BK1154" s="16">
        <v>0</v>
      </c>
      <c r="BL1154" s="16">
        <v>0</v>
      </c>
    </row>
    <row r="1155" spans="2:64" x14ac:dyDescent="0.35">
      <c r="B1155" t="s">
        <v>570</v>
      </c>
      <c r="C1155" s="16">
        <v>1.0288065843621399E-2</v>
      </c>
      <c r="D1155" s="16">
        <v>0</v>
      </c>
      <c r="E1155" s="16">
        <v>1.8181818181818198E-2</v>
      </c>
      <c r="F1155" s="16">
        <v>1.0989010989011E-2</v>
      </c>
      <c r="G1155" s="16">
        <v>6.2500000000000003E-3</v>
      </c>
      <c r="H1155" s="16">
        <v>1.27388535031847E-2</v>
      </c>
      <c r="I1155" s="16"/>
      <c r="J1155" s="16">
        <v>7.2463768115942004E-3</v>
      </c>
      <c r="K1155" s="16">
        <v>1.4285714285714299E-2</v>
      </c>
      <c r="L1155" s="16"/>
      <c r="M1155" s="16">
        <v>1.03806228373702E-2</v>
      </c>
      <c r="N1155" s="16">
        <v>1.03092783505155E-2</v>
      </c>
      <c r="O1155" s="16">
        <v>0</v>
      </c>
      <c r="P1155" s="16">
        <v>2.6315789473684199E-2</v>
      </c>
      <c r="Q1155" s="16"/>
      <c r="R1155" s="16">
        <v>4.3103448275862103E-3</v>
      </c>
      <c r="S1155" s="16">
        <v>1.26582278481013E-2</v>
      </c>
      <c r="T1155" s="16">
        <v>1.3157894736842099E-2</v>
      </c>
      <c r="U1155" s="16">
        <v>4.3478260869565202E-2</v>
      </c>
      <c r="V1155" s="16"/>
      <c r="W1155" s="16">
        <v>0</v>
      </c>
      <c r="X1155" s="16">
        <v>1.0752688172042999E-2</v>
      </c>
      <c r="Y1155" s="16">
        <v>1.9607843137254902E-2</v>
      </c>
      <c r="Z1155" s="16">
        <v>2.1739130434782601E-2</v>
      </c>
      <c r="AA1155" s="16">
        <v>2.8571428571428598E-2</v>
      </c>
      <c r="AB1155" s="16">
        <v>0</v>
      </c>
      <c r="AC1155" s="16">
        <v>2.1276595744680899E-2</v>
      </c>
      <c r="AD1155" s="16">
        <v>0</v>
      </c>
      <c r="AE1155" s="16">
        <v>0</v>
      </c>
      <c r="AF1155" s="16">
        <v>0</v>
      </c>
      <c r="AG1155" s="16">
        <v>0</v>
      </c>
      <c r="AH1155" s="16">
        <v>0</v>
      </c>
      <c r="AI1155" s="16"/>
      <c r="AJ1155" s="16">
        <v>0</v>
      </c>
      <c r="AK1155" s="16">
        <v>0</v>
      </c>
      <c r="AL1155" s="16">
        <v>5.9880239520958096E-3</v>
      </c>
      <c r="AM1155" s="16">
        <v>2.2988505747126398E-2</v>
      </c>
      <c r="AN1155" s="16">
        <v>0.08</v>
      </c>
      <c r="AO1155" s="16"/>
      <c r="AP1155" s="16">
        <v>1.4492753623188401E-2</v>
      </c>
      <c r="AQ1155" s="16">
        <v>0</v>
      </c>
      <c r="AR1155" s="16">
        <v>0</v>
      </c>
      <c r="AS1155" s="16"/>
      <c r="AT1155" s="16">
        <v>0</v>
      </c>
      <c r="AU1155" s="16">
        <v>1.00334448160535E-2</v>
      </c>
      <c r="AV1155" s="16">
        <v>2.6315789473684199E-2</v>
      </c>
      <c r="AW1155" s="16">
        <v>0.05</v>
      </c>
      <c r="AX1155" s="16"/>
      <c r="AY1155" s="16">
        <v>3.3333333333333298E-2</v>
      </c>
      <c r="AZ1155" s="16">
        <v>8.7719298245613996E-3</v>
      </c>
      <c r="BA1155" s="16"/>
      <c r="BB1155" s="16">
        <v>0</v>
      </c>
      <c r="BC1155" s="16">
        <v>0</v>
      </c>
      <c r="BD1155" s="16">
        <v>1.2944983818770199E-2</v>
      </c>
      <c r="BE1155" s="16">
        <v>1.49253731343284E-2</v>
      </c>
      <c r="BF1155" s="16"/>
      <c r="BG1155" s="16">
        <v>0</v>
      </c>
      <c r="BH1155" s="16">
        <v>2.1186440677966101E-2</v>
      </c>
      <c r="BI1155" s="16">
        <v>0</v>
      </c>
      <c r="BJ1155" s="16">
        <v>0</v>
      </c>
      <c r="BK1155" s="16">
        <v>0</v>
      </c>
      <c r="BL1155" s="16">
        <v>0</v>
      </c>
    </row>
    <row r="1156" spans="2:64" x14ac:dyDescent="0.35">
      <c r="B1156" t="s">
        <v>571</v>
      </c>
      <c r="C1156" s="16">
        <v>1.4403292181070001E-2</v>
      </c>
      <c r="D1156" s="16">
        <v>8.6956521739130405E-2</v>
      </c>
      <c r="E1156" s="16">
        <v>3.6363636363636397E-2</v>
      </c>
      <c r="F1156" s="16">
        <v>1.0989010989011E-2</v>
      </c>
      <c r="G1156" s="16">
        <v>1.2500000000000001E-2</v>
      </c>
      <c r="H1156" s="16">
        <v>0</v>
      </c>
      <c r="I1156" s="16"/>
      <c r="J1156" s="16">
        <v>1.0869565217391301E-2</v>
      </c>
      <c r="K1156" s="16">
        <v>1.9047619047619001E-2</v>
      </c>
      <c r="L1156" s="16"/>
      <c r="M1156" s="16">
        <v>1.3840830449827E-2</v>
      </c>
      <c r="N1156" s="16">
        <v>1.03092783505155E-2</v>
      </c>
      <c r="O1156" s="16">
        <v>1.72413793103448E-2</v>
      </c>
      <c r="P1156" s="16">
        <v>2.6315789473684199E-2</v>
      </c>
      <c r="Q1156" s="16"/>
      <c r="R1156" s="16">
        <v>2.1551724137931001E-2</v>
      </c>
      <c r="S1156" s="16">
        <v>2.53164556962025E-2</v>
      </c>
      <c r="T1156" s="16">
        <v>0</v>
      </c>
      <c r="U1156" s="16">
        <v>0</v>
      </c>
      <c r="V1156" s="16"/>
      <c r="W1156" s="16">
        <v>0</v>
      </c>
      <c r="X1156" s="16">
        <v>1.0752688172042999E-2</v>
      </c>
      <c r="Y1156" s="16">
        <v>3.9215686274509803E-2</v>
      </c>
      <c r="Z1156" s="16">
        <v>0</v>
      </c>
      <c r="AA1156" s="16">
        <v>2.8571428571428598E-2</v>
      </c>
      <c r="AB1156" s="16">
        <v>4.08163265306122E-2</v>
      </c>
      <c r="AC1156" s="16">
        <v>0</v>
      </c>
      <c r="AD1156" s="16">
        <v>5.5555555555555601E-2</v>
      </c>
      <c r="AE1156" s="16">
        <v>0</v>
      </c>
      <c r="AF1156" s="16">
        <v>0</v>
      </c>
      <c r="AG1156" s="16">
        <v>0</v>
      </c>
      <c r="AH1156" s="16">
        <v>0</v>
      </c>
      <c r="AI1156" s="16"/>
      <c r="AJ1156" s="16">
        <v>0</v>
      </c>
      <c r="AK1156" s="16">
        <v>1.38888888888889E-2</v>
      </c>
      <c r="AL1156" s="16">
        <v>2.39520958083832E-2</v>
      </c>
      <c r="AM1156" s="16">
        <v>1.1494252873563199E-2</v>
      </c>
      <c r="AN1156" s="16">
        <v>0</v>
      </c>
      <c r="AO1156" s="16"/>
      <c r="AP1156" s="16">
        <v>1.7391304347826101E-2</v>
      </c>
      <c r="AQ1156" s="16">
        <v>8.3333333333333297E-3</v>
      </c>
      <c r="AR1156" s="16">
        <v>0</v>
      </c>
      <c r="AS1156" s="16"/>
      <c r="AT1156" s="16">
        <v>1.5503875968992199E-2</v>
      </c>
      <c r="AU1156" s="16">
        <v>6.6889632107023402E-3</v>
      </c>
      <c r="AV1156" s="16">
        <v>5.2631578947368397E-2</v>
      </c>
      <c r="AW1156" s="16">
        <v>0.05</v>
      </c>
      <c r="AX1156" s="16"/>
      <c r="AY1156" s="16">
        <v>0</v>
      </c>
      <c r="AZ1156" s="16">
        <v>1.53508771929825E-2</v>
      </c>
      <c r="BA1156" s="16"/>
      <c r="BB1156" s="16">
        <v>3.2258064516128997E-2</v>
      </c>
      <c r="BC1156" s="16">
        <v>2.53164556962025E-2</v>
      </c>
      <c r="BD1156" s="16">
        <v>1.2944983818770199E-2</v>
      </c>
      <c r="BE1156" s="16">
        <v>0</v>
      </c>
      <c r="BF1156" s="16"/>
      <c r="BG1156" s="16">
        <v>0</v>
      </c>
      <c r="BH1156" s="16">
        <v>1.27118644067797E-2</v>
      </c>
      <c r="BI1156" s="16">
        <v>2.8368794326241099E-2</v>
      </c>
      <c r="BJ1156" s="16">
        <v>0</v>
      </c>
      <c r="BK1156" s="16">
        <v>0</v>
      </c>
      <c r="BL1156" s="16">
        <v>0</v>
      </c>
    </row>
    <row r="1157" spans="2:64" x14ac:dyDescent="0.35">
      <c r="B1157" t="s">
        <v>572</v>
      </c>
      <c r="C1157" s="16">
        <v>4.1152263374485597E-2</v>
      </c>
      <c r="D1157" s="16">
        <v>0.13043478260869601</v>
      </c>
      <c r="E1157" s="16">
        <v>1.8181818181818198E-2</v>
      </c>
      <c r="F1157" s="16">
        <v>4.3956043956044001E-2</v>
      </c>
      <c r="G1157" s="16">
        <v>0.05</v>
      </c>
      <c r="H1157" s="16">
        <v>2.54777070063694E-2</v>
      </c>
      <c r="I1157" s="16"/>
      <c r="J1157" s="16">
        <v>3.2608695652173898E-2</v>
      </c>
      <c r="K1157" s="16">
        <v>5.2380952380952403E-2</v>
      </c>
      <c r="L1157" s="16"/>
      <c r="M1157" s="16">
        <v>1.73010380622837E-2</v>
      </c>
      <c r="N1157" s="16">
        <v>6.18556701030928E-2</v>
      </c>
      <c r="O1157" s="16">
        <v>8.6206896551724102E-2</v>
      </c>
      <c r="P1157" s="16">
        <v>5.2631578947368397E-2</v>
      </c>
      <c r="Q1157" s="16"/>
      <c r="R1157" s="16">
        <v>3.8793103448275898E-2</v>
      </c>
      <c r="S1157" s="16">
        <v>3.7974683544303799E-2</v>
      </c>
      <c r="T1157" s="16">
        <v>3.2894736842105303E-2</v>
      </c>
      <c r="U1157" s="16">
        <v>0.13043478260869601</v>
      </c>
      <c r="V1157" s="16"/>
      <c r="W1157" s="16">
        <v>4.5454545454545497E-2</v>
      </c>
      <c r="X1157" s="16">
        <v>4.3010752688171998E-2</v>
      </c>
      <c r="Y1157" s="16">
        <v>3.9215686274509803E-2</v>
      </c>
      <c r="Z1157" s="16">
        <v>4.3478260869565202E-2</v>
      </c>
      <c r="AA1157" s="16">
        <v>2.8571428571428598E-2</v>
      </c>
      <c r="AB1157" s="16">
        <v>6.1224489795918401E-2</v>
      </c>
      <c r="AC1157" s="16">
        <v>2.1276595744680899E-2</v>
      </c>
      <c r="AD1157" s="16">
        <v>5.5555555555555601E-2</v>
      </c>
      <c r="AE1157" s="16">
        <v>2.9411764705882401E-2</v>
      </c>
      <c r="AF1157" s="16">
        <v>0</v>
      </c>
      <c r="AG1157" s="16">
        <v>0.11764705882352899</v>
      </c>
      <c r="AH1157" s="16">
        <v>0</v>
      </c>
      <c r="AI1157" s="16"/>
      <c r="AJ1157" s="16">
        <v>6.15384615384615E-2</v>
      </c>
      <c r="AK1157" s="16">
        <v>1.38888888888889E-2</v>
      </c>
      <c r="AL1157" s="16">
        <v>4.1916167664670698E-2</v>
      </c>
      <c r="AM1157" s="16">
        <v>4.5977011494252901E-2</v>
      </c>
      <c r="AN1157" s="16">
        <v>0</v>
      </c>
      <c r="AO1157" s="16"/>
      <c r="AP1157" s="16">
        <v>4.0579710144927499E-2</v>
      </c>
      <c r="AQ1157" s="16">
        <v>0.05</v>
      </c>
      <c r="AR1157" s="16">
        <v>0</v>
      </c>
      <c r="AS1157" s="16"/>
      <c r="AT1157" s="16">
        <v>5.4263565891472902E-2</v>
      </c>
      <c r="AU1157" s="16">
        <v>3.0100334448160501E-2</v>
      </c>
      <c r="AV1157" s="16">
        <v>5.2631578947368397E-2</v>
      </c>
      <c r="AW1157" s="16">
        <v>0.1</v>
      </c>
      <c r="AX1157" s="16"/>
      <c r="AY1157" s="16">
        <v>0.133333333333333</v>
      </c>
      <c r="AZ1157" s="16">
        <v>3.5087719298245598E-2</v>
      </c>
      <c r="BA1157" s="16"/>
      <c r="BB1157" s="16">
        <v>3.2258064516128997E-2</v>
      </c>
      <c r="BC1157" s="16">
        <v>5.0632911392405097E-2</v>
      </c>
      <c r="BD1157" s="16">
        <v>4.2071197411003201E-2</v>
      </c>
      <c r="BE1157" s="16">
        <v>2.9850746268656699E-2</v>
      </c>
      <c r="BF1157" s="16"/>
      <c r="BG1157" s="16">
        <v>6.8965517241379296E-2</v>
      </c>
      <c r="BH1157" s="16">
        <v>4.6610169491525397E-2</v>
      </c>
      <c r="BI1157" s="16">
        <v>2.8368794326241099E-2</v>
      </c>
      <c r="BJ1157" s="16">
        <v>0</v>
      </c>
      <c r="BK1157" s="16">
        <v>3.7037037037037E-2</v>
      </c>
      <c r="BL1157" s="16">
        <v>0</v>
      </c>
    </row>
    <row r="1158" spans="2:64" x14ac:dyDescent="0.35">
      <c r="B1158" t="s">
        <v>573</v>
      </c>
      <c r="C1158" s="16">
        <v>2.6748971193415599E-2</v>
      </c>
      <c r="D1158" s="16">
        <v>0.13043478260869601</v>
      </c>
      <c r="E1158" s="16">
        <v>1.8181818181818198E-2</v>
      </c>
      <c r="F1158" s="16">
        <v>2.1978021978022001E-2</v>
      </c>
      <c r="G1158" s="16">
        <v>1.8749999999999999E-2</v>
      </c>
      <c r="H1158" s="16">
        <v>2.54777070063694E-2</v>
      </c>
      <c r="I1158" s="16"/>
      <c r="J1158" s="16">
        <v>2.8985507246376802E-2</v>
      </c>
      <c r="K1158" s="16">
        <v>2.3809523809523801E-2</v>
      </c>
      <c r="L1158" s="16"/>
      <c r="M1158" s="16">
        <v>2.42214532871972E-2</v>
      </c>
      <c r="N1158" s="16">
        <v>3.09278350515464E-2</v>
      </c>
      <c r="O1158" s="16">
        <v>3.4482758620689703E-2</v>
      </c>
      <c r="P1158" s="16">
        <v>2.6315789473684199E-2</v>
      </c>
      <c r="Q1158" s="16"/>
      <c r="R1158" s="16">
        <v>3.8793103448275898E-2</v>
      </c>
      <c r="S1158" s="16">
        <v>3.7974683544303799E-2</v>
      </c>
      <c r="T1158" s="16">
        <v>6.5789473684210497E-3</v>
      </c>
      <c r="U1158" s="16">
        <v>0</v>
      </c>
      <c r="V1158" s="16"/>
      <c r="W1158" s="16">
        <v>6.0606060606060601E-2</v>
      </c>
      <c r="X1158" s="16">
        <v>3.2258064516128997E-2</v>
      </c>
      <c r="Y1158" s="16">
        <v>0</v>
      </c>
      <c r="Z1158" s="16">
        <v>0</v>
      </c>
      <c r="AA1158" s="16">
        <v>5.7142857142857099E-2</v>
      </c>
      <c r="AB1158" s="16">
        <v>0</v>
      </c>
      <c r="AC1158" s="16">
        <v>8.5106382978723402E-2</v>
      </c>
      <c r="AD1158" s="16">
        <v>0</v>
      </c>
      <c r="AE1158" s="16">
        <v>0</v>
      </c>
      <c r="AF1158" s="16">
        <v>0</v>
      </c>
      <c r="AG1158" s="16">
        <v>0</v>
      </c>
      <c r="AH1158" s="16">
        <v>0</v>
      </c>
      <c r="AI1158" s="16"/>
      <c r="AJ1158" s="16">
        <v>3.0769230769230799E-2</v>
      </c>
      <c r="AK1158" s="16">
        <v>2.7777777777777801E-2</v>
      </c>
      <c r="AL1158" s="16">
        <v>4.1916167664670698E-2</v>
      </c>
      <c r="AM1158" s="16">
        <v>2.2988505747126398E-2</v>
      </c>
      <c r="AN1158" s="16">
        <v>0</v>
      </c>
      <c r="AO1158" s="16"/>
      <c r="AP1158" s="16">
        <v>2.0289855072463801E-2</v>
      </c>
      <c r="AQ1158" s="16">
        <v>4.1666666666666699E-2</v>
      </c>
      <c r="AR1158" s="16">
        <v>4.7619047619047603E-2</v>
      </c>
      <c r="AS1158" s="16"/>
      <c r="AT1158" s="16">
        <v>4.6511627906976702E-2</v>
      </c>
      <c r="AU1158" s="16">
        <v>1.6722408026755901E-2</v>
      </c>
      <c r="AV1158" s="16">
        <v>5.2631578947368397E-2</v>
      </c>
      <c r="AW1158" s="16">
        <v>0</v>
      </c>
      <c r="AX1158" s="16"/>
      <c r="AY1158" s="16">
        <v>3.3333333333333298E-2</v>
      </c>
      <c r="AZ1158" s="16">
        <v>2.6315789473684199E-2</v>
      </c>
      <c r="BA1158" s="16"/>
      <c r="BB1158" s="16">
        <v>3.2258064516128997E-2</v>
      </c>
      <c r="BC1158" s="16">
        <v>6.3291139240506306E-2</v>
      </c>
      <c r="BD1158" s="16">
        <v>1.94174757281553E-2</v>
      </c>
      <c r="BE1158" s="16">
        <v>1.49253731343284E-2</v>
      </c>
      <c r="BF1158" s="16"/>
      <c r="BG1158" s="16">
        <v>1.72413793103448E-2</v>
      </c>
      <c r="BH1158" s="16">
        <v>3.3898305084745797E-2</v>
      </c>
      <c r="BI1158" s="16">
        <v>2.1276595744680899E-2</v>
      </c>
      <c r="BJ1158" s="16">
        <v>4.7619047619047603E-2</v>
      </c>
      <c r="BK1158" s="16">
        <v>0</v>
      </c>
      <c r="BL1158" s="16">
        <v>0</v>
      </c>
    </row>
    <row r="1159" spans="2:64" x14ac:dyDescent="0.35">
      <c r="B1159" t="s">
        <v>574</v>
      </c>
      <c r="C1159" s="16">
        <v>5.5555555555555601E-2</v>
      </c>
      <c r="D1159" s="16">
        <v>0.13043478260869601</v>
      </c>
      <c r="E1159" s="16">
        <v>5.4545454545454501E-2</v>
      </c>
      <c r="F1159" s="16">
        <v>9.8901098901098897E-2</v>
      </c>
      <c r="G1159" s="16">
        <v>4.3749999999999997E-2</v>
      </c>
      <c r="H1159" s="16">
        <v>3.1847133757961797E-2</v>
      </c>
      <c r="I1159" s="16"/>
      <c r="J1159" s="16">
        <v>6.5217391304347797E-2</v>
      </c>
      <c r="K1159" s="16">
        <v>4.2857142857142899E-2</v>
      </c>
      <c r="L1159" s="16"/>
      <c r="M1159" s="16">
        <v>6.2283737024221401E-2</v>
      </c>
      <c r="N1159" s="16">
        <v>2.06185567010309E-2</v>
      </c>
      <c r="O1159" s="16">
        <v>3.4482758620689703E-2</v>
      </c>
      <c r="P1159" s="16">
        <v>0.13157894736842099</v>
      </c>
      <c r="Q1159" s="16"/>
      <c r="R1159" s="16">
        <v>5.6034482758620698E-2</v>
      </c>
      <c r="S1159" s="16">
        <v>5.0632911392405097E-2</v>
      </c>
      <c r="T1159" s="16">
        <v>4.6052631578947401E-2</v>
      </c>
      <c r="U1159" s="16">
        <v>0.13043478260869601</v>
      </c>
      <c r="V1159" s="16"/>
      <c r="W1159" s="16">
        <v>9.0909090909090898E-2</v>
      </c>
      <c r="X1159" s="16">
        <v>4.3010752688171998E-2</v>
      </c>
      <c r="Y1159" s="16">
        <v>1.9607843137254902E-2</v>
      </c>
      <c r="Z1159" s="16">
        <v>6.5217391304347797E-2</v>
      </c>
      <c r="AA1159" s="16">
        <v>0.114285714285714</v>
      </c>
      <c r="AB1159" s="16">
        <v>2.04081632653061E-2</v>
      </c>
      <c r="AC1159" s="16">
        <v>6.3829787234042507E-2</v>
      </c>
      <c r="AD1159" s="16">
        <v>5.5555555555555601E-2</v>
      </c>
      <c r="AE1159" s="16">
        <v>0.11764705882352899</v>
      </c>
      <c r="AF1159" s="16">
        <v>0</v>
      </c>
      <c r="AG1159" s="16">
        <v>0</v>
      </c>
      <c r="AH1159" s="16">
        <v>0</v>
      </c>
      <c r="AI1159" s="16"/>
      <c r="AJ1159" s="16">
        <v>6.15384615384615E-2</v>
      </c>
      <c r="AK1159" s="16">
        <v>6.9444444444444406E-2</v>
      </c>
      <c r="AL1159" s="16">
        <v>6.5868263473053898E-2</v>
      </c>
      <c r="AM1159" s="16">
        <v>6.8965517241379296E-2</v>
      </c>
      <c r="AN1159" s="16">
        <v>0</v>
      </c>
      <c r="AO1159" s="16"/>
      <c r="AP1159" s="16">
        <v>3.4782608695652202E-2</v>
      </c>
      <c r="AQ1159" s="16">
        <v>0.116666666666667</v>
      </c>
      <c r="AR1159" s="16">
        <v>4.7619047619047603E-2</v>
      </c>
      <c r="AS1159" s="16"/>
      <c r="AT1159" s="16">
        <v>0.108527131782946</v>
      </c>
      <c r="AU1159" s="16">
        <v>3.3444816053511697E-2</v>
      </c>
      <c r="AV1159" s="16">
        <v>2.6315789473684199E-2</v>
      </c>
      <c r="AW1159" s="16">
        <v>0.1</v>
      </c>
      <c r="AX1159" s="16"/>
      <c r="AY1159" s="16">
        <v>3.3333333333333298E-2</v>
      </c>
      <c r="AZ1159" s="16">
        <v>5.7017543859649099E-2</v>
      </c>
      <c r="BA1159" s="16"/>
      <c r="BB1159" s="16">
        <v>9.6774193548387094E-2</v>
      </c>
      <c r="BC1159" s="16">
        <v>3.7974683544303799E-2</v>
      </c>
      <c r="BD1159" s="16">
        <v>5.8252427184466E-2</v>
      </c>
      <c r="BE1159" s="16">
        <v>4.47761194029851E-2</v>
      </c>
      <c r="BF1159" s="16"/>
      <c r="BG1159" s="16">
        <v>3.4482758620689703E-2</v>
      </c>
      <c r="BH1159" s="16">
        <v>7.6271186440677999E-2</v>
      </c>
      <c r="BI1159" s="16">
        <v>3.54609929078014E-2</v>
      </c>
      <c r="BJ1159" s="16">
        <v>9.5238095238095205E-2</v>
      </c>
      <c r="BK1159" s="16">
        <v>0</v>
      </c>
      <c r="BL1159" s="16">
        <v>0</v>
      </c>
    </row>
    <row r="1160" spans="2:64" x14ac:dyDescent="0.35">
      <c r="B1160" t="s">
        <v>575</v>
      </c>
      <c r="C1160" s="16">
        <v>0.139917695473251</v>
      </c>
      <c r="D1160" s="16">
        <v>0.13043478260869601</v>
      </c>
      <c r="E1160" s="16">
        <v>0.145454545454545</v>
      </c>
      <c r="F1160" s="16">
        <v>0.14285714285714299</v>
      </c>
      <c r="G1160" s="16">
        <v>0.15625</v>
      </c>
      <c r="H1160" s="16">
        <v>0.121019108280255</v>
      </c>
      <c r="I1160" s="16"/>
      <c r="J1160" s="16">
        <v>0.141304347826087</v>
      </c>
      <c r="K1160" s="16">
        <v>0.13809523809523799</v>
      </c>
      <c r="L1160" s="16"/>
      <c r="M1160" s="16">
        <v>0.152249134948097</v>
      </c>
      <c r="N1160" s="16">
        <v>0.134020618556701</v>
      </c>
      <c r="O1160" s="16">
        <v>0.18965517241379301</v>
      </c>
      <c r="P1160" s="16">
        <v>0</v>
      </c>
      <c r="Q1160" s="16"/>
      <c r="R1160" s="16">
        <v>0.142241379310345</v>
      </c>
      <c r="S1160" s="16">
        <v>0.164556962025316</v>
      </c>
      <c r="T1160" s="16">
        <v>0.13157894736842099</v>
      </c>
      <c r="U1160" s="16">
        <v>8.6956521739130405E-2</v>
      </c>
      <c r="V1160" s="16"/>
      <c r="W1160" s="16">
        <v>0.12121212121212099</v>
      </c>
      <c r="X1160" s="16">
        <v>0.15053763440860199</v>
      </c>
      <c r="Y1160" s="16">
        <v>0.11764705882352899</v>
      </c>
      <c r="Z1160" s="16">
        <v>0.13043478260869601</v>
      </c>
      <c r="AA1160" s="16">
        <v>0.14285714285714299</v>
      </c>
      <c r="AB1160" s="16">
        <v>0.122448979591837</v>
      </c>
      <c r="AC1160" s="16">
        <v>8.5106382978723402E-2</v>
      </c>
      <c r="AD1160" s="16">
        <v>0.22222222222222199</v>
      </c>
      <c r="AE1160" s="16">
        <v>0.17647058823529399</v>
      </c>
      <c r="AF1160" s="16">
        <v>0.148148148148148</v>
      </c>
      <c r="AG1160" s="16">
        <v>0.29411764705882398</v>
      </c>
      <c r="AH1160" s="16">
        <v>0</v>
      </c>
      <c r="AI1160" s="16"/>
      <c r="AJ1160" s="16">
        <v>0.15384615384615399</v>
      </c>
      <c r="AK1160" s="16">
        <v>8.3333333333333301E-2</v>
      </c>
      <c r="AL1160" s="16">
        <v>0.13772455089820401</v>
      </c>
      <c r="AM1160" s="16">
        <v>0.160919540229885</v>
      </c>
      <c r="AN1160" s="16">
        <v>0.24</v>
      </c>
      <c r="AO1160" s="16"/>
      <c r="AP1160" s="16">
        <v>0.13623188405797099</v>
      </c>
      <c r="AQ1160" s="16">
        <v>0.16666666666666699</v>
      </c>
      <c r="AR1160" s="16">
        <v>4.7619047619047603E-2</v>
      </c>
      <c r="AS1160" s="16"/>
      <c r="AT1160" s="16">
        <v>0.124031007751938</v>
      </c>
      <c r="AU1160" s="16">
        <v>0.14715719063545199</v>
      </c>
      <c r="AV1160" s="16">
        <v>0.18421052631578899</v>
      </c>
      <c r="AW1160" s="16">
        <v>0.05</v>
      </c>
      <c r="AX1160" s="16"/>
      <c r="AY1160" s="16">
        <v>0.133333333333333</v>
      </c>
      <c r="AZ1160" s="16">
        <v>0.140350877192982</v>
      </c>
      <c r="BA1160" s="16"/>
      <c r="BB1160" s="16">
        <v>0.19354838709677399</v>
      </c>
      <c r="BC1160" s="16">
        <v>0.151898734177215</v>
      </c>
      <c r="BD1160" s="16">
        <v>0.13592233009708701</v>
      </c>
      <c r="BE1160" s="16">
        <v>0.119402985074627</v>
      </c>
      <c r="BF1160" s="16"/>
      <c r="BG1160" s="16">
        <v>0.13793103448275901</v>
      </c>
      <c r="BH1160" s="16">
        <v>0.14830508474576301</v>
      </c>
      <c r="BI1160" s="16">
        <v>0.134751773049645</v>
      </c>
      <c r="BJ1160" s="16">
        <v>0.14285714285714299</v>
      </c>
      <c r="BK1160" s="16">
        <v>7.4074074074074098E-2</v>
      </c>
      <c r="BL1160" s="16">
        <v>0.33333333333333298</v>
      </c>
    </row>
    <row r="1161" spans="2:64" x14ac:dyDescent="0.35">
      <c r="B1161" t="s">
        <v>576</v>
      </c>
      <c r="C1161" s="16">
        <v>0.121399176954733</v>
      </c>
      <c r="D1161" s="16">
        <v>4.3478260869565202E-2</v>
      </c>
      <c r="E1161" s="16">
        <v>9.0909090909090898E-2</v>
      </c>
      <c r="F1161" s="16">
        <v>7.69230769230769E-2</v>
      </c>
      <c r="G1161" s="16">
        <v>0.1125</v>
      </c>
      <c r="H1161" s="16">
        <v>0.178343949044586</v>
      </c>
      <c r="I1161" s="16"/>
      <c r="J1161" s="16">
        <v>0.155797101449275</v>
      </c>
      <c r="K1161" s="16">
        <v>7.6190476190476197E-2</v>
      </c>
      <c r="L1161" s="16"/>
      <c r="M1161" s="16">
        <v>0.134948096885813</v>
      </c>
      <c r="N1161" s="16">
        <v>8.2474226804123696E-2</v>
      </c>
      <c r="O1161" s="16">
        <v>0.12068965517241401</v>
      </c>
      <c r="P1161" s="16">
        <v>0.105263157894737</v>
      </c>
      <c r="Q1161" s="16"/>
      <c r="R1161" s="16">
        <v>0.12068965517241401</v>
      </c>
      <c r="S1161" s="16">
        <v>8.8607594936708903E-2</v>
      </c>
      <c r="T1161" s="16">
        <v>0.144736842105263</v>
      </c>
      <c r="U1161" s="16">
        <v>8.6956521739130405E-2</v>
      </c>
      <c r="V1161" s="16"/>
      <c r="W1161" s="16">
        <v>7.5757575757575801E-2</v>
      </c>
      <c r="X1161" s="16">
        <v>0.118279569892473</v>
      </c>
      <c r="Y1161" s="16">
        <v>0.13725490196078399</v>
      </c>
      <c r="Z1161" s="16">
        <v>0.173913043478261</v>
      </c>
      <c r="AA1161" s="16">
        <v>0.14285714285714299</v>
      </c>
      <c r="AB1161" s="16">
        <v>0.102040816326531</v>
      </c>
      <c r="AC1161" s="16">
        <v>0.12765957446808501</v>
      </c>
      <c r="AD1161" s="16">
        <v>0.11111111111111099</v>
      </c>
      <c r="AE1161" s="16">
        <v>0.11764705882352899</v>
      </c>
      <c r="AF1161" s="16">
        <v>0.11111111111111099</v>
      </c>
      <c r="AG1161" s="16">
        <v>0.17647058823529399</v>
      </c>
      <c r="AH1161" s="16">
        <v>0</v>
      </c>
      <c r="AI1161" s="16"/>
      <c r="AJ1161" s="16">
        <v>0.123076923076923</v>
      </c>
      <c r="AK1161" s="16">
        <v>0.11111111111111099</v>
      </c>
      <c r="AL1161" s="16">
        <v>0.125748502994012</v>
      </c>
      <c r="AM1161" s="16">
        <v>9.1954022988505704E-2</v>
      </c>
      <c r="AN1161" s="16">
        <v>0.12</v>
      </c>
      <c r="AO1161" s="16"/>
      <c r="AP1161" s="16">
        <v>0.12463768115942001</v>
      </c>
      <c r="AQ1161" s="16">
        <v>9.1666666666666702E-2</v>
      </c>
      <c r="AR1161" s="16">
        <v>0.238095238095238</v>
      </c>
      <c r="AS1161" s="16"/>
      <c r="AT1161" s="16">
        <v>6.9767441860465101E-2</v>
      </c>
      <c r="AU1161" s="16">
        <v>0.157190635451505</v>
      </c>
      <c r="AV1161" s="16">
        <v>5.2631578947368397E-2</v>
      </c>
      <c r="AW1161" s="16">
        <v>0.05</v>
      </c>
      <c r="AX1161" s="16"/>
      <c r="AY1161" s="16">
        <v>6.6666666666666693E-2</v>
      </c>
      <c r="AZ1161" s="16">
        <v>0.125</v>
      </c>
      <c r="BA1161" s="16"/>
      <c r="BB1161" s="16">
        <v>6.4516129032258104E-2</v>
      </c>
      <c r="BC1161" s="16">
        <v>7.5949367088607597E-2</v>
      </c>
      <c r="BD1161" s="16">
        <v>0.14239482200647199</v>
      </c>
      <c r="BE1161" s="16">
        <v>0.104477611940299</v>
      </c>
      <c r="BF1161" s="16"/>
      <c r="BG1161" s="16">
        <v>0.13793103448275901</v>
      </c>
      <c r="BH1161" s="16">
        <v>0.11864406779661001</v>
      </c>
      <c r="BI1161" s="16">
        <v>0.120567375886525</v>
      </c>
      <c r="BJ1161" s="16">
        <v>0.14285714285714299</v>
      </c>
      <c r="BK1161" s="16">
        <v>7.4074074074074098E-2</v>
      </c>
      <c r="BL1161" s="16">
        <v>0.33333333333333298</v>
      </c>
    </row>
    <row r="1162" spans="2:64" x14ac:dyDescent="0.35">
      <c r="B1162" t="s">
        <v>577</v>
      </c>
      <c r="C1162" s="16">
        <v>0.131687242798354</v>
      </c>
      <c r="D1162" s="16">
        <v>0.173913043478261</v>
      </c>
      <c r="E1162" s="16">
        <v>0.12727272727272701</v>
      </c>
      <c r="F1162" s="16">
        <v>7.69230769230769E-2</v>
      </c>
      <c r="G1162" s="16">
        <v>0.16875000000000001</v>
      </c>
      <c r="H1162" s="16">
        <v>0.121019108280255</v>
      </c>
      <c r="I1162" s="16"/>
      <c r="J1162" s="16">
        <v>0.123188405797101</v>
      </c>
      <c r="K1162" s="16">
        <v>0.14285714285714299</v>
      </c>
      <c r="L1162" s="16"/>
      <c r="M1162" s="16">
        <v>0.121107266435986</v>
      </c>
      <c r="N1162" s="16">
        <v>0.164948453608247</v>
      </c>
      <c r="O1162" s="16">
        <v>0.10344827586206901</v>
      </c>
      <c r="P1162" s="16">
        <v>0.18421052631578899</v>
      </c>
      <c r="Q1162" s="16"/>
      <c r="R1162" s="16">
        <v>0.125</v>
      </c>
      <c r="S1162" s="16">
        <v>0.113924050632911</v>
      </c>
      <c r="T1162" s="16">
        <v>0.15131578947368399</v>
      </c>
      <c r="U1162" s="16">
        <v>0.13043478260869601</v>
      </c>
      <c r="V1162" s="16"/>
      <c r="W1162" s="16">
        <v>0.15151515151515199</v>
      </c>
      <c r="X1162" s="16">
        <v>0.12903225806451599</v>
      </c>
      <c r="Y1162" s="16">
        <v>0.13725490196078399</v>
      </c>
      <c r="Z1162" s="16">
        <v>0.15217391304347799</v>
      </c>
      <c r="AA1162" s="16">
        <v>0.114285714285714</v>
      </c>
      <c r="AB1162" s="16">
        <v>0.14285714285714299</v>
      </c>
      <c r="AC1162" s="16">
        <v>0.10638297872340401</v>
      </c>
      <c r="AD1162" s="16">
        <v>0.16666666666666699</v>
      </c>
      <c r="AE1162" s="16">
        <v>0.17647058823529399</v>
      </c>
      <c r="AF1162" s="16">
        <v>7.4074074074074098E-2</v>
      </c>
      <c r="AG1162" s="16">
        <v>5.8823529411764698E-2</v>
      </c>
      <c r="AH1162" s="16">
        <v>0</v>
      </c>
      <c r="AI1162" s="16"/>
      <c r="AJ1162" s="16">
        <v>0.138461538461538</v>
      </c>
      <c r="AK1162" s="16">
        <v>9.7222222222222196E-2</v>
      </c>
      <c r="AL1162" s="16">
        <v>0.13173652694610799</v>
      </c>
      <c r="AM1162" s="16">
        <v>0.114942528735632</v>
      </c>
      <c r="AN1162" s="16">
        <v>0.16</v>
      </c>
      <c r="AO1162" s="16"/>
      <c r="AP1162" s="16">
        <v>0.13043478260869601</v>
      </c>
      <c r="AQ1162" s="16">
        <v>0.116666666666667</v>
      </c>
      <c r="AR1162" s="16">
        <v>0.238095238095238</v>
      </c>
      <c r="AS1162" s="16"/>
      <c r="AT1162" s="16">
        <v>0.162790697674419</v>
      </c>
      <c r="AU1162" s="16">
        <v>0.12709030100334401</v>
      </c>
      <c r="AV1162" s="16">
        <v>7.8947368421052599E-2</v>
      </c>
      <c r="AW1162" s="16">
        <v>0.1</v>
      </c>
      <c r="AX1162" s="16"/>
      <c r="AY1162" s="16">
        <v>0.2</v>
      </c>
      <c r="AZ1162" s="16">
        <v>0.12719298245614</v>
      </c>
      <c r="BA1162" s="16"/>
      <c r="BB1162" s="16">
        <v>3.2258064516128997E-2</v>
      </c>
      <c r="BC1162" s="16">
        <v>0.215189873417722</v>
      </c>
      <c r="BD1162" s="16">
        <v>0.122977346278317</v>
      </c>
      <c r="BE1162" s="16">
        <v>0.119402985074627</v>
      </c>
      <c r="BF1162" s="16"/>
      <c r="BG1162" s="16">
        <v>0.12068965517241401</v>
      </c>
      <c r="BH1162" s="16">
        <v>0.11864406779661001</v>
      </c>
      <c r="BI1162" s="16">
        <v>0.14893617021276601</v>
      </c>
      <c r="BJ1162" s="16">
        <v>0.14285714285714299</v>
      </c>
      <c r="BK1162" s="16">
        <v>0.18518518518518501</v>
      </c>
      <c r="BL1162" s="16">
        <v>0</v>
      </c>
    </row>
    <row r="1163" spans="2:64" x14ac:dyDescent="0.35">
      <c r="B1163" t="s">
        <v>578</v>
      </c>
      <c r="C1163" s="16">
        <v>4.3209876543209902E-2</v>
      </c>
      <c r="D1163" s="16">
        <v>0</v>
      </c>
      <c r="E1163" s="16">
        <v>5.4545454545454501E-2</v>
      </c>
      <c r="F1163" s="16">
        <v>5.4945054945054903E-2</v>
      </c>
      <c r="G1163" s="16">
        <v>5.6250000000000001E-2</v>
      </c>
      <c r="H1163" s="16">
        <v>2.54777070063694E-2</v>
      </c>
      <c r="I1163" s="16"/>
      <c r="J1163" s="16">
        <v>3.6231884057971002E-2</v>
      </c>
      <c r="K1163" s="16">
        <v>5.2380952380952403E-2</v>
      </c>
      <c r="L1163" s="16"/>
      <c r="M1163" s="16">
        <v>3.4602076124567498E-2</v>
      </c>
      <c r="N1163" s="16">
        <v>6.18556701030928E-2</v>
      </c>
      <c r="O1163" s="16">
        <v>5.1724137931034503E-2</v>
      </c>
      <c r="P1163" s="16">
        <v>5.2631578947368397E-2</v>
      </c>
      <c r="Q1163" s="16"/>
      <c r="R1163" s="16">
        <v>4.7413793103448301E-2</v>
      </c>
      <c r="S1163" s="16">
        <v>5.0632911392405097E-2</v>
      </c>
      <c r="T1163" s="16">
        <v>3.2894736842105303E-2</v>
      </c>
      <c r="U1163" s="16">
        <v>4.3478260869565202E-2</v>
      </c>
      <c r="V1163" s="16"/>
      <c r="W1163" s="16">
        <v>0</v>
      </c>
      <c r="X1163" s="16">
        <v>3.2258064516128997E-2</v>
      </c>
      <c r="Y1163" s="16">
        <v>5.8823529411764698E-2</v>
      </c>
      <c r="Z1163" s="16">
        <v>4.3478260869565202E-2</v>
      </c>
      <c r="AA1163" s="16">
        <v>5.7142857142857099E-2</v>
      </c>
      <c r="AB1163" s="16">
        <v>6.1224489795918401E-2</v>
      </c>
      <c r="AC1163" s="16">
        <v>6.3829787234042507E-2</v>
      </c>
      <c r="AD1163" s="16">
        <v>0</v>
      </c>
      <c r="AE1163" s="16">
        <v>5.8823529411764698E-2</v>
      </c>
      <c r="AF1163" s="16">
        <v>7.4074074074074098E-2</v>
      </c>
      <c r="AG1163" s="16">
        <v>5.8823529411764698E-2</v>
      </c>
      <c r="AH1163" s="16">
        <v>0</v>
      </c>
      <c r="AI1163" s="16"/>
      <c r="AJ1163" s="16">
        <v>3.0769230769230799E-2</v>
      </c>
      <c r="AK1163" s="16">
        <v>2.7777777777777801E-2</v>
      </c>
      <c r="AL1163" s="16">
        <v>4.7904191616766498E-2</v>
      </c>
      <c r="AM1163" s="16">
        <v>3.4482758620689703E-2</v>
      </c>
      <c r="AN1163" s="16">
        <v>0</v>
      </c>
      <c r="AO1163" s="16"/>
      <c r="AP1163" s="16">
        <v>4.3478260869565202E-2</v>
      </c>
      <c r="AQ1163" s="16">
        <v>4.1666666666666699E-2</v>
      </c>
      <c r="AR1163" s="16">
        <v>4.7619047619047603E-2</v>
      </c>
      <c r="AS1163" s="16"/>
      <c r="AT1163" s="16">
        <v>1.5503875968992199E-2</v>
      </c>
      <c r="AU1163" s="16">
        <v>5.0167224080267601E-2</v>
      </c>
      <c r="AV1163" s="16">
        <v>5.2631578947368397E-2</v>
      </c>
      <c r="AW1163" s="16">
        <v>0.1</v>
      </c>
      <c r="AX1163" s="16"/>
      <c r="AY1163" s="16">
        <v>3.3333333333333298E-2</v>
      </c>
      <c r="AZ1163" s="16">
        <v>4.3859649122807001E-2</v>
      </c>
      <c r="BA1163" s="16"/>
      <c r="BB1163" s="16">
        <v>3.2258064516128997E-2</v>
      </c>
      <c r="BC1163" s="16">
        <v>3.7974683544303799E-2</v>
      </c>
      <c r="BD1163" s="16">
        <v>3.8834951456310697E-2</v>
      </c>
      <c r="BE1163" s="16">
        <v>7.4626865671641798E-2</v>
      </c>
      <c r="BF1163" s="16"/>
      <c r="BG1163" s="16">
        <v>1.72413793103448E-2</v>
      </c>
      <c r="BH1163" s="16">
        <v>2.9661016949152502E-2</v>
      </c>
      <c r="BI1163" s="16">
        <v>6.3829787234042507E-2</v>
      </c>
      <c r="BJ1163" s="16">
        <v>4.7619047619047603E-2</v>
      </c>
      <c r="BK1163" s="16">
        <v>0.11111111111111099</v>
      </c>
      <c r="BL1163" s="16">
        <v>0</v>
      </c>
    </row>
    <row r="1164" spans="2:64" x14ac:dyDescent="0.35">
      <c r="B1164" t="s">
        <v>607</v>
      </c>
      <c r="C1164" s="16">
        <v>6.1728395061728399E-2</v>
      </c>
      <c r="D1164" s="16">
        <v>0</v>
      </c>
      <c r="E1164" s="16">
        <v>5.4545454545454501E-2</v>
      </c>
      <c r="F1164" s="16">
        <v>7.69230769230769E-2</v>
      </c>
      <c r="G1164" s="16">
        <v>0.05</v>
      </c>
      <c r="H1164" s="16">
        <v>7.6433121019108305E-2</v>
      </c>
      <c r="I1164" s="16"/>
      <c r="J1164" s="16">
        <v>7.9710144927536197E-2</v>
      </c>
      <c r="K1164" s="16">
        <v>3.8095238095238099E-2</v>
      </c>
      <c r="L1164" s="16"/>
      <c r="M1164" s="16">
        <v>5.5363321799308002E-2</v>
      </c>
      <c r="N1164" s="16">
        <v>8.2474226804123696E-2</v>
      </c>
      <c r="O1164" s="16">
        <v>5.1724137931034503E-2</v>
      </c>
      <c r="P1164" s="16">
        <v>7.8947368421052599E-2</v>
      </c>
      <c r="Q1164" s="16"/>
      <c r="R1164" s="16">
        <v>6.4655172413793094E-2</v>
      </c>
      <c r="S1164" s="16">
        <v>6.3291139240506306E-2</v>
      </c>
      <c r="T1164" s="16">
        <v>5.9210526315789498E-2</v>
      </c>
      <c r="U1164" s="16">
        <v>4.3478260869565202E-2</v>
      </c>
      <c r="V1164" s="16"/>
      <c r="W1164" s="16">
        <v>3.03030303030303E-2</v>
      </c>
      <c r="X1164" s="16">
        <v>6.4516129032258104E-2</v>
      </c>
      <c r="Y1164" s="16">
        <v>5.8823529411764698E-2</v>
      </c>
      <c r="Z1164" s="16">
        <v>0.108695652173913</v>
      </c>
      <c r="AA1164" s="16">
        <v>0</v>
      </c>
      <c r="AB1164" s="16">
        <v>6.1224489795918401E-2</v>
      </c>
      <c r="AC1164" s="16">
        <v>8.5106382978723402E-2</v>
      </c>
      <c r="AD1164" s="16">
        <v>0</v>
      </c>
      <c r="AE1164" s="16">
        <v>8.8235294117647106E-2</v>
      </c>
      <c r="AF1164" s="16">
        <v>0.11111111111111099</v>
      </c>
      <c r="AG1164" s="16">
        <v>5.8823529411764698E-2</v>
      </c>
      <c r="AH1164" s="16">
        <v>0</v>
      </c>
      <c r="AI1164" s="16"/>
      <c r="AJ1164" s="16">
        <v>0</v>
      </c>
      <c r="AK1164" s="16">
        <v>0.11111111111111099</v>
      </c>
      <c r="AL1164" s="16">
        <v>4.7904191616766498E-2</v>
      </c>
      <c r="AM1164" s="16">
        <v>4.5977011494252901E-2</v>
      </c>
      <c r="AN1164" s="16">
        <v>0.12</v>
      </c>
      <c r="AO1164" s="16"/>
      <c r="AP1164" s="16">
        <v>6.3768115942028997E-2</v>
      </c>
      <c r="AQ1164" s="16">
        <v>5.83333333333333E-2</v>
      </c>
      <c r="AR1164" s="16">
        <v>4.7619047619047603E-2</v>
      </c>
      <c r="AS1164" s="16"/>
      <c r="AT1164" s="16">
        <v>8.5271317829457405E-2</v>
      </c>
      <c r="AU1164" s="16">
        <v>5.0167224080267601E-2</v>
      </c>
      <c r="AV1164" s="16">
        <v>7.8947368421052599E-2</v>
      </c>
      <c r="AW1164" s="16">
        <v>0.05</v>
      </c>
      <c r="AX1164" s="16"/>
      <c r="AY1164" s="16">
        <v>6.6666666666666693E-2</v>
      </c>
      <c r="AZ1164" s="16">
        <v>6.14035087719298E-2</v>
      </c>
      <c r="BA1164" s="16"/>
      <c r="BB1164" s="16">
        <v>6.4516129032258104E-2</v>
      </c>
      <c r="BC1164" s="16">
        <v>6.3291139240506306E-2</v>
      </c>
      <c r="BD1164" s="16">
        <v>5.8252427184466E-2</v>
      </c>
      <c r="BE1164" s="16">
        <v>7.4626865671641798E-2</v>
      </c>
      <c r="BF1164" s="16"/>
      <c r="BG1164" s="16">
        <v>6.8965517241379296E-2</v>
      </c>
      <c r="BH1164" s="16">
        <v>4.6610169491525397E-2</v>
      </c>
      <c r="BI1164" s="16">
        <v>5.6737588652482303E-2</v>
      </c>
      <c r="BJ1164" s="16">
        <v>4.7619047619047603E-2</v>
      </c>
      <c r="BK1164" s="16">
        <v>0.22222222222222199</v>
      </c>
      <c r="BL1164" s="16">
        <v>0</v>
      </c>
    </row>
    <row r="1165" spans="2:64" x14ac:dyDescent="0.35">
      <c r="B1165" t="s">
        <v>608</v>
      </c>
      <c r="C1165" s="16">
        <v>1.2345679012345699E-2</v>
      </c>
      <c r="D1165" s="16">
        <v>0</v>
      </c>
      <c r="E1165" s="16">
        <v>0</v>
      </c>
      <c r="F1165" s="16">
        <v>0</v>
      </c>
      <c r="G1165" s="16">
        <v>1.2500000000000001E-2</v>
      </c>
      <c r="H1165" s="16">
        <v>2.54777070063694E-2</v>
      </c>
      <c r="I1165" s="16"/>
      <c r="J1165" s="16">
        <v>7.2463768115942004E-3</v>
      </c>
      <c r="K1165" s="16">
        <v>1.9047619047619001E-2</v>
      </c>
      <c r="L1165" s="16"/>
      <c r="M1165" s="16">
        <v>1.03806228373702E-2</v>
      </c>
      <c r="N1165" s="16">
        <v>0</v>
      </c>
      <c r="O1165" s="16">
        <v>3.4482758620689703E-2</v>
      </c>
      <c r="P1165" s="16">
        <v>2.6315789473684199E-2</v>
      </c>
      <c r="Q1165" s="16"/>
      <c r="R1165" s="16">
        <v>1.29310344827586E-2</v>
      </c>
      <c r="S1165" s="16">
        <v>0</v>
      </c>
      <c r="T1165" s="16">
        <v>1.3157894736842099E-2</v>
      </c>
      <c r="U1165" s="16">
        <v>4.3478260869565202E-2</v>
      </c>
      <c r="V1165" s="16"/>
      <c r="W1165" s="16">
        <v>1.5151515151515201E-2</v>
      </c>
      <c r="X1165" s="16">
        <v>1.0752688172042999E-2</v>
      </c>
      <c r="Y1165" s="16">
        <v>1.9607843137254902E-2</v>
      </c>
      <c r="Z1165" s="16">
        <v>0</v>
      </c>
      <c r="AA1165" s="16">
        <v>0</v>
      </c>
      <c r="AB1165" s="16">
        <v>4.08163265306122E-2</v>
      </c>
      <c r="AC1165" s="16">
        <v>2.1276595744680899E-2</v>
      </c>
      <c r="AD1165" s="16">
        <v>0</v>
      </c>
      <c r="AE1165" s="16">
        <v>0</v>
      </c>
      <c r="AF1165" s="16">
        <v>0</v>
      </c>
      <c r="AG1165" s="16">
        <v>0</v>
      </c>
      <c r="AH1165" s="16">
        <v>0</v>
      </c>
      <c r="AI1165" s="16"/>
      <c r="AJ1165" s="16">
        <v>1.5384615384615399E-2</v>
      </c>
      <c r="AK1165" s="16">
        <v>1.38888888888889E-2</v>
      </c>
      <c r="AL1165" s="16">
        <v>5.9880239520958096E-3</v>
      </c>
      <c r="AM1165" s="16">
        <v>1.1494252873563199E-2</v>
      </c>
      <c r="AN1165" s="16">
        <v>0</v>
      </c>
      <c r="AO1165" s="16"/>
      <c r="AP1165" s="16">
        <v>1.15942028985507E-2</v>
      </c>
      <c r="AQ1165" s="16">
        <v>1.6666666666666701E-2</v>
      </c>
      <c r="AR1165" s="16">
        <v>0</v>
      </c>
      <c r="AS1165" s="16"/>
      <c r="AT1165" s="16">
        <v>7.7519379844961196E-3</v>
      </c>
      <c r="AU1165" s="16">
        <v>1.00334448160535E-2</v>
      </c>
      <c r="AV1165" s="16">
        <v>5.2631578947368397E-2</v>
      </c>
      <c r="AW1165" s="16">
        <v>0</v>
      </c>
      <c r="AX1165" s="16"/>
      <c r="AY1165" s="16">
        <v>3.3333333333333298E-2</v>
      </c>
      <c r="AZ1165" s="16">
        <v>1.0964912280701801E-2</v>
      </c>
      <c r="BA1165" s="16"/>
      <c r="BB1165" s="16">
        <v>3.2258064516128997E-2</v>
      </c>
      <c r="BC1165" s="16">
        <v>2.53164556962025E-2</v>
      </c>
      <c r="BD1165" s="16">
        <v>3.2362459546925598E-3</v>
      </c>
      <c r="BE1165" s="16">
        <v>2.9850746268656699E-2</v>
      </c>
      <c r="BF1165" s="16"/>
      <c r="BG1165" s="16">
        <v>5.1724137931034503E-2</v>
      </c>
      <c r="BH1165" s="16">
        <v>4.2372881355932203E-3</v>
      </c>
      <c r="BI1165" s="16">
        <v>7.09219858156028E-3</v>
      </c>
      <c r="BJ1165" s="16">
        <v>0</v>
      </c>
      <c r="BK1165" s="16">
        <v>3.7037037037037E-2</v>
      </c>
      <c r="BL1165" s="16">
        <v>0</v>
      </c>
    </row>
    <row r="1166" spans="2:64" x14ac:dyDescent="0.35">
      <c r="B1166" t="s">
        <v>609</v>
      </c>
      <c r="C1166" s="16">
        <v>1.6460905349794198E-2</v>
      </c>
      <c r="D1166" s="16">
        <v>4.3478260869565202E-2</v>
      </c>
      <c r="E1166" s="16">
        <v>0</v>
      </c>
      <c r="F1166" s="16">
        <v>0</v>
      </c>
      <c r="G1166" s="16">
        <v>1.8749999999999999E-2</v>
      </c>
      <c r="H1166" s="16">
        <v>2.54777070063694E-2</v>
      </c>
      <c r="I1166" s="16"/>
      <c r="J1166" s="16">
        <v>1.0869565217391301E-2</v>
      </c>
      <c r="K1166" s="16">
        <v>2.3809523809523801E-2</v>
      </c>
      <c r="L1166" s="16"/>
      <c r="M1166" s="16">
        <v>1.73010380622837E-2</v>
      </c>
      <c r="N1166" s="16">
        <v>2.06185567010309E-2</v>
      </c>
      <c r="O1166" s="16">
        <v>1.72413793103448E-2</v>
      </c>
      <c r="P1166" s="16">
        <v>0</v>
      </c>
      <c r="Q1166" s="16"/>
      <c r="R1166" s="16">
        <v>1.29310344827586E-2</v>
      </c>
      <c r="S1166" s="16">
        <v>1.26582278481013E-2</v>
      </c>
      <c r="T1166" s="16">
        <v>2.6315789473684199E-2</v>
      </c>
      <c r="U1166" s="16">
        <v>0</v>
      </c>
      <c r="V1166" s="16"/>
      <c r="W1166" s="16">
        <v>1.5151515151515201E-2</v>
      </c>
      <c r="X1166" s="16">
        <v>4.3010752688171998E-2</v>
      </c>
      <c r="Y1166" s="16">
        <v>0</v>
      </c>
      <c r="Z1166" s="16">
        <v>0</v>
      </c>
      <c r="AA1166" s="16">
        <v>2.8571428571428598E-2</v>
      </c>
      <c r="AB1166" s="16">
        <v>0</v>
      </c>
      <c r="AC1166" s="16">
        <v>0</v>
      </c>
      <c r="AD1166" s="16">
        <v>0</v>
      </c>
      <c r="AE1166" s="16">
        <v>0</v>
      </c>
      <c r="AF1166" s="16">
        <v>3.7037037037037E-2</v>
      </c>
      <c r="AG1166" s="16">
        <v>5.8823529411764698E-2</v>
      </c>
      <c r="AH1166" s="16">
        <v>0</v>
      </c>
      <c r="AI1166" s="16"/>
      <c r="AJ1166" s="16">
        <v>3.0769230769230799E-2</v>
      </c>
      <c r="AK1166" s="16">
        <v>1.38888888888889E-2</v>
      </c>
      <c r="AL1166" s="16">
        <v>5.9880239520958096E-3</v>
      </c>
      <c r="AM1166" s="16">
        <v>2.2988505747126398E-2</v>
      </c>
      <c r="AN1166" s="16">
        <v>0.04</v>
      </c>
      <c r="AO1166" s="16"/>
      <c r="AP1166" s="16">
        <v>2.3188405797101401E-2</v>
      </c>
      <c r="AQ1166" s="16">
        <v>0</v>
      </c>
      <c r="AR1166" s="16">
        <v>0</v>
      </c>
      <c r="AS1166" s="16"/>
      <c r="AT1166" s="16">
        <v>0</v>
      </c>
      <c r="AU1166" s="16">
        <v>2.6755852842809399E-2</v>
      </c>
      <c r="AV1166" s="16">
        <v>0</v>
      </c>
      <c r="AW1166" s="16">
        <v>0</v>
      </c>
      <c r="AX1166" s="16"/>
      <c r="AY1166" s="16">
        <v>0</v>
      </c>
      <c r="AZ1166" s="16">
        <v>1.7543859649122799E-2</v>
      </c>
      <c r="BA1166" s="16"/>
      <c r="BB1166" s="16">
        <v>6.4516129032258104E-2</v>
      </c>
      <c r="BC1166" s="16">
        <v>3.7974683544303799E-2</v>
      </c>
      <c r="BD1166" s="16">
        <v>6.4724919093851101E-3</v>
      </c>
      <c r="BE1166" s="16">
        <v>1.49253731343284E-2</v>
      </c>
      <c r="BF1166" s="16"/>
      <c r="BG1166" s="16">
        <v>0</v>
      </c>
      <c r="BH1166" s="16">
        <v>1.6949152542372899E-2</v>
      </c>
      <c r="BI1166" s="16">
        <v>2.1276595744680899E-2</v>
      </c>
      <c r="BJ1166" s="16">
        <v>4.7619047619047603E-2</v>
      </c>
      <c r="BK1166" s="16">
        <v>0</v>
      </c>
      <c r="BL1166" s="16">
        <v>0</v>
      </c>
    </row>
    <row r="1167" spans="2:64" x14ac:dyDescent="0.35">
      <c r="B1167" t="s">
        <v>610</v>
      </c>
      <c r="C1167" s="16">
        <v>8.23045267489712E-3</v>
      </c>
      <c r="D1167" s="16">
        <v>0</v>
      </c>
      <c r="E1167" s="16">
        <v>3.6363636363636397E-2</v>
      </c>
      <c r="F1167" s="16">
        <v>2.1978021978022001E-2</v>
      </c>
      <c r="G1167" s="16">
        <v>0</v>
      </c>
      <c r="H1167" s="16">
        <v>0</v>
      </c>
      <c r="I1167" s="16"/>
      <c r="J1167" s="16">
        <v>1.0869565217391301E-2</v>
      </c>
      <c r="K1167" s="16">
        <v>4.7619047619047597E-3</v>
      </c>
      <c r="L1167" s="16"/>
      <c r="M1167" s="16">
        <v>6.9204152249135002E-3</v>
      </c>
      <c r="N1167" s="16">
        <v>2.06185567010309E-2</v>
      </c>
      <c r="O1167" s="16">
        <v>0</v>
      </c>
      <c r="P1167" s="16">
        <v>0</v>
      </c>
      <c r="Q1167" s="16"/>
      <c r="R1167" s="16">
        <v>1.72413793103448E-2</v>
      </c>
      <c r="S1167" s="16">
        <v>0</v>
      </c>
      <c r="T1167" s="16">
        <v>0</v>
      </c>
      <c r="U1167" s="16">
        <v>0</v>
      </c>
      <c r="V1167" s="16"/>
      <c r="W1167" s="16">
        <v>1.5151515151515201E-2</v>
      </c>
      <c r="X1167" s="16">
        <v>1.0752688172042999E-2</v>
      </c>
      <c r="Y1167" s="16">
        <v>0</v>
      </c>
      <c r="Z1167" s="16">
        <v>2.1739130434782601E-2</v>
      </c>
      <c r="AA1167" s="16">
        <v>0</v>
      </c>
      <c r="AB1167" s="16">
        <v>0</v>
      </c>
      <c r="AC1167" s="16">
        <v>0</v>
      </c>
      <c r="AD1167" s="16">
        <v>0</v>
      </c>
      <c r="AE1167" s="16">
        <v>2.9411764705882401E-2</v>
      </c>
      <c r="AF1167" s="16">
        <v>0</v>
      </c>
      <c r="AG1167" s="16">
        <v>0</v>
      </c>
      <c r="AH1167" s="16">
        <v>0</v>
      </c>
      <c r="AI1167" s="16"/>
      <c r="AJ1167" s="16">
        <v>0</v>
      </c>
      <c r="AK1167" s="16">
        <v>1.38888888888889E-2</v>
      </c>
      <c r="AL1167" s="16">
        <v>5.9880239520958096E-3</v>
      </c>
      <c r="AM1167" s="16">
        <v>1.1494252873563199E-2</v>
      </c>
      <c r="AN1167" s="16">
        <v>0</v>
      </c>
      <c r="AO1167" s="16"/>
      <c r="AP1167" s="16">
        <v>1.15942028985507E-2</v>
      </c>
      <c r="AQ1167" s="16">
        <v>0</v>
      </c>
      <c r="AR1167" s="16">
        <v>0</v>
      </c>
      <c r="AS1167" s="16"/>
      <c r="AT1167" s="16">
        <v>7.7519379844961196E-3</v>
      </c>
      <c r="AU1167" s="16">
        <v>1.00334448160535E-2</v>
      </c>
      <c r="AV1167" s="16">
        <v>0</v>
      </c>
      <c r="AW1167" s="16">
        <v>0</v>
      </c>
      <c r="AX1167" s="16"/>
      <c r="AY1167" s="16">
        <v>0</v>
      </c>
      <c r="AZ1167" s="16">
        <v>8.7719298245613996E-3</v>
      </c>
      <c r="BA1167" s="16"/>
      <c r="BB1167" s="16">
        <v>3.2258064516128997E-2</v>
      </c>
      <c r="BC1167" s="16">
        <v>0</v>
      </c>
      <c r="BD1167" s="16">
        <v>9.7087378640776708E-3</v>
      </c>
      <c r="BE1167" s="16">
        <v>0</v>
      </c>
      <c r="BF1167" s="16"/>
      <c r="BG1167" s="16">
        <v>0</v>
      </c>
      <c r="BH1167" s="16">
        <v>8.4745762711864406E-3</v>
      </c>
      <c r="BI1167" s="16">
        <v>7.09219858156028E-3</v>
      </c>
      <c r="BJ1167" s="16">
        <v>0</v>
      </c>
      <c r="BK1167" s="16">
        <v>3.7037037037037E-2</v>
      </c>
      <c r="BL1167" s="16">
        <v>0</v>
      </c>
    </row>
    <row r="1168" spans="2:64" x14ac:dyDescent="0.35">
      <c r="B1168" t="s">
        <v>159</v>
      </c>
      <c r="C1168" s="16">
        <v>0.31481481481481499</v>
      </c>
      <c r="D1168" s="16">
        <v>8.6956521739130405E-2</v>
      </c>
      <c r="E1168" s="16">
        <v>0.34545454545454501</v>
      </c>
      <c r="F1168" s="16">
        <v>0.36263736263736301</v>
      </c>
      <c r="G1168" s="16">
        <v>0.29375000000000001</v>
      </c>
      <c r="H1168" s="16">
        <v>0.33121019108280297</v>
      </c>
      <c r="I1168" s="16"/>
      <c r="J1168" s="16">
        <v>0.28623188405797101</v>
      </c>
      <c r="K1168" s="16">
        <v>0.35238095238095202</v>
      </c>
      <c r="L1168" s="16"/>
      <c r="M1168" s="16">
        <v>0.33564013840830398</v>
      </c>
      <c r="N1168" s="16">
        <v>0.298969072164948</v>
      </c>
      <c r="O1168" s="16">
        <v>0.25862068965517199</v>
      </c>
      <c r="P1168" s="16">
        <v>0.28947368421052599</v>
      </c>
      <c r="Q1168" s="16"/>
      <c r="R1168" s="16">
        <v>0.29310344827586199</v>
      </c>
      <c r="S1168" s="16">
        <v>0.341772151898734</v>
      </c>
      <c r="T1168" s="16">
        <v>0.34210526315789502</v>
      </c>
      <c r="U1168" s="16">
        <v>0.26086956521739102</v>
      </c>
      <c r="V1168" s="16"/>
      <c r="W1168" s="16">
        <v>0.37878787878787901</v>
      </c>
      <c r="X1168" s="16">
        <v>0.30107526881720398</v>
      </c>
      <c r="Y1168" s="16">
        <v>0.35294117647058798</v>
      </c>
      <c r="Z1168" s="16">
        <v>0.23913043478260901</v>
      </c>
      <c r="AA1168" s="16">
        <v>0.25714285714285701</v>
      </c>
      <c r="AB1168" s="16">
        <v>0.32653061224489799</v>
      </c>
      <c r="AC1168" s="16">
        <v>0.319148936170213</v>
      </c>
      <c r="AD1168" s="16">
        <v>0.33333333333333298</v>
      </c>
      <c r="AE1168" s="16">
        <v>0.20588235294117599</v>
      </c>
      <c r="AF1168" s="16">
        <v>0.44444444444444398</v>
      </c>
      <c r="AG1168" s="16">
        <v>0.17647058823529399</v>
      </c>
      <c r="AH1168" s="16">
        <v>1</v>
      </c>
      <c r="AI1168" s="16"/>
      <c r="AJ1168" s="16">
        <v>0.35384615384615398</v>
      </c>
      <c r="AK1168" s="16">
        <v>0.40277777777777801</v>
      </c>
      <c r="AL1168" s="16">
        <v>0.30538922155688603</v>
      </c>
      <c r="AM1168" s="16">
        <v>0.33333333333333298</v>
      </c>
      <c r="AN1168" s="16">
        <v>0.24</v>
      </c>
      <c r="AO1168" s="16"/>
      <c r="AP1168" s="16">
        <v>0.32463768115941999</v>
      </c>
      <c r="AQ1168" s="16">
        <v>0.29166666666666702</v>
      </c>
      <c r="AR1168" s="16">
        <v>0.28571428571428598</v>
      </c>
      <c r="AS1168" s="16"/>
      <c r="AT1168" s="16">
        <v>0.30232558139534899</v>
      </c>
      <c r="AU1168" s="16">
        <v>0.324414715719064</v>
      </c>
      <c r="AV1168" s="16">
        <v>0.26315789473684198</v>
      </c>
      <c r="AW1168" s="16">
        <v>0.35</v>
      </c>
      <c r="AX1168" s="16"/>
      <c r="AY1168" s="16">
        <v>0.233333333333333</v>
      </c>
      <c r="AZ1168" s="16">
        <v>0.320175438596491</v>
      </c>
      <c r="BA1168" s="16"/>
      <c r="BB1168" s="16">
        <v>0.29032258064516098</v>
      </c>
      <c r="BC1168" s="16">
        <v>0.215189873417722</v>
      </c>
      <c r="BD1168" s="16">
        <v>0.33333333333333298</v>
      </c>
      <c r="BE1168" s="16">
        <v>0.35820895522388102</v>
      </c>
      <c r="BF1168" s="16"/>
      <c r="BG1168" s="16">
        <v>0.34482758620689702</v>
      </c>
      <c r="BH1168" s="16">
        <v>0.31355932203389802</v>
      </c>
      <c r="BI1168" s="16">
        <v>0.32624113475177302</v>
      </c>
      <c r="BJ1168" s="16">
        <v>0.28571428571428598</v>
      </c>
      <c r="BK1168" s="16">
        <v>0.22222222222222199</v>
      </c>
      <c r="BL1168" s="16">
        <v>0.33333333333333298</v>
      </c>
    </row>
    <row r="1169" spans="2:64" x14ac:dyDescent="0.35">
      <c r="C1169" s="16"/>
      <c r="D1169" s="16"/>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c r="AF1169" s="16"/>
      <c r="AG1169" s="16"/>
      <c r="AH1169" s="16"/>
      <c r="AI1169" s="16"/>
      <c r="AJ1169" s="16"/>
      <c r="AK1169" s="16"/>
      <c r="AL1169" s="16"/>
      <c r="AM1169" s="16"/>
      <c r="AN1169" s="16"/>
      <c r="AO1169" s="16"/>
      <c r="AP1169" s="16"/>
      <c r="AQ1169" s="16"/>
      <c r="AR1169" s="16"/>
      <c r="AS1169" s="16"/>
      <c r="AT1169" s="16"/>
      <c r="AU1169" s="16"/>
      <c r="AV1169" s="16"/>
      <c r="AW1169" s="16"/>
      <c r="AX1169" s="16"/>
      <c r="AY1169" s="16"/>
      <c r="AZ1169" s="16"/>
      <c r="BA1169" s="16"/>
      <c r="BB1169" s="16"/>
      <c r="BC1169" s="16"/>
      <c r="BD1169" s="16"/>
      <c r="BE1169" s="16"/>
      <c r="BF1169" s="16"/>
      <c r="BG1169" s="16"/>
      <c r="BH1169" s="16"/>
      <c r="BI1169" s="16"/>
      <c r="BJ1169" s="16"/>
      <c r="BK1169" s="16"/>
      <c r="BL1169" s="16"/>
    </row>
    <row r="1170" spans="2:64" x14ac:dyDescent="0.35">
      <c r="B1170" s="5" t="s">
        <v>619</v>
      </c>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c r="AK1170" s="16"/>
      <c r="AL1170" s="16"/>
      <c r="AM1170" s="16"/>
      <c r="AN1170" s="16"/>
      <c r="AO1170" s="16"/>
      <c r="AP1170" s="16"/>
      <c r="AQ1170" s="16"/>
      <c r="AR1170" s="16"/>
      <c r="AS1170" s="16"/>
      <c r="AT1170" s="16"/>
      <c r="AU1170" s="16"/>
      <c r="AV1170" s="16"/>
      <c r="AW1170" s="16"/>
      <c r="AX1170" s="16"/>
      <c r="AY1170" s="16"/>
      <c r="AZ1170" s="16"/>
      <c r="BA1170" s="16"/>
      <c r="BB1170" s="16"/>
      <c r="BC1170" s="16"/>
      <c r="BD1170" s="16"/>
      <c r="BE1170" s="16"/>
      <c r="BF1170" s="16"/>
      <c r="BG1170" s="16"/>
      <c r="BH1170" s="16"/>
      <c r="BI1170" s="16"/>
      <c r="BJ1170" s="16"/>
      <c r="BK1170" s="16"/>
      <c r="BL1170" s="16"/>
    </row>
    <row r="1171" spans="2:64" x14ac:dyDescent="0.35">
      <c r="B1171" s="23" t="s">
        <v>606</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row>
    <row r="1172" spans="2:64" x14ac:dyDescent="0.35">
      <c r="B1172" t="s">
        <v>612</v>
      </c>
      <c r="C1172" s="16">
        <v>0.48765432098765399</v>
      </c>
      <c r="D1172" s="16">
        <v>0.13043478260869601</v>
      </c>
      <c r="E1172" s="16">
        <v>0.29090909090909101</v>
      </c>
      <c r="F1172" s="16">
        <v>0.53846153846153799</v>
      </c>
      <c r="G1172" s="16">
        <v>0.51249999999999996</v>
      </c>
      <c r="H1172" s="16">
        <v>0.55414012738853502</v>
      </c>
      <c r="I1172" s="16"/>
      <c r="J1172" s="16">
        <v>0.46376811594202899</v>
      </c>
      <c r="K1172" s="16">
        <v>0.51904761904761898</v>
      </c>
      <c r="L1172" s="16"/>
      <c r="M1172" s="16">
        <v>0.48442906574394501</v>
      </c>
      <c r="N1172" s="16">
        <v>0.52577319587628901</v>
      </c>
      <c r="O1172" s="16">
        <v>0.5</v>
      </c>
      <c r="P1172" s="16">
        <v>0.394736842105263</v>
      </c>
      <c r="Q1172" s="16"/>
      <c r="R1172" s="16">
        <v>0.39224137931034497</v>
      </c>
      <c r="S1172" s="16">
        <v>0.594936708860759</v>
      </c>
      <c r="T1172" s="16">
        <v>0.55263157894736803</v>
      </c>
      <c r="U1172" s="16">
        <v>0.65217391304347805</v>
      </c>
      <c r="V1172" s="16"/>
      <c r="W1172" s="16">
        <v>0.34848484848484901</v>
      </c>
      <c r="X1172" s="16">
        <v>0.60215053763440896</v>
      </c>
      <c r="Y1172" s="16">
        <v>0.56862745098039202</v>
      </c>
      <c r="Z1172" s="16">
        <v>0.5</v>
      </c>
      <c r="AA1172" s="16">
        <v>0.314285714285714</v>
      </c>
      <c r="AB1172" s="16">
        <v>0.51020408163265296</v>
      </c>
      <c r="AC1172" s="16">
        <v>0.42553191489361702</v>
      </c>
      <c r="AD1172" s="16">
        <v>0.27777777777777801</v>
      </c>
      <c r="AE1172" s="16">
        <v>0.52941176470588203</v>
      </c>
      <c r="AF1172" s="16">
        <v>0.62962962962962998</v>
      </c>
      <c r="AG1172" s="16">
        <v>0.52941176470588203</v>
      </c>
      <c r="AH1172" s="16">
        <v>0.33333333333333298</v>
      </c>
      <c r="AI1172" s="16"/>
      <c r="AJ1172" s="16">
        <v>0.55384615384615399</v>
      </c>
      <c r="AK1172" s="16">
        <v>0.61111111111111105</v>
      </c>
      <c r="AL1172" s="16">
        <v>0.42514970059880203</v>
      </c>
      <c r="AM1172" s="16">
        <v>0.52873563218390796</v>
      </c>
      <c r="AN1172" s="16">
        <v>0.32</v>
      </c>
      <c r="AO1172" s="16"/>
      <c r="AP1172" s="16">
        <v>0.49275362318840599</v>
      </c>
      <c r="AQ1172" s="16">
        <v>0.47499999999999998</v>
      </c>
      <c r="AR1172" s="16">
        <v>0.476190476190476</v>
      </c>
      <c r="AS1172" s="16"/>
      <c r="AT1172" s="16">
        <v>0.44961240310077499</v>
      </c>
      <c r="AU1172" s="16">
        <v>0.551839464882943</v>
      </c>
      <c r="AV1172" s="16">
        <v>0.26315789473684198</v>
      </c>
      <c r="AW1172" s="16">
        <v>0.2</v>
      </c>
      <c r="AX1172" s="16"/>
      <c r="AY1172" s="16">
        <v>0.3</v>
      </c>
      <c r="AZ1172" s="16">
        <v>0.5</v>
      </c>
      <c r="BA1172" s="16"/>
      <c r="BB1172" s="16">
        <v>0.483870967741935</v>
      </c>
      <c r="BC1172" s="16">
        <v>0.544303797468354</v>
      </c>
      <c r="BD1172" s="16">
        <v>0.495145631067961</v>
      </c>
      <c r="BE1172" s="16">
        <v>0.38805970149253699</v>
      </c>
      <c r="BF1172" s="16"/>
      <c r="BG1172" s="16">
        <v>0.431034482758621</v>
      </c>
      <c r="BH1172" s="16">
        <v>0.444915254237288</v>
      </c>
      <c r="BI1172" s="16">
        <v>0.53900709219858201</v>
      </c>
      <c r="BJ1172" s="16">
        <v>0.71428571428571397</v>
      </c>
      <c r="BK1172" s="16">
        <v>0.55555555555555602</v>
      </c>
      <c r="BL1172" s="16">
        <v>0.33333333333333298</v>
      </c>
    </row>
    <row r="1173" spans="2:64" x14ac:dyDescent="0.35">
      <c r="B1173" t="s">
        <v>613</v>
      </c>
      <c r="C1173" s="16">
        <v>9.46502057613169E-2</v>
      </c>
      <c r="D1173" s="16">
        <v>0.173913043478261</v>
      </c>
      <c r="E1173" s="16">
        <v>7.2727272727272696E-2</v>
      </c>
      <c r="F1173" s="16">
        <v>7.69230769230769E-2</v>
      </c>
      <c r="G1173" s="16">
        <v>8.7499999999999994E-2</v>
      </c>
      <c r="H1173" s="16">
        <v>0.10828025477707</v>
      </c>
      <c r="I1173" s="16"/>
      <c r="J1173" s="16">
        <v>0.10507246376811601</v>
      </c>
      <c r="K1173" s="16">
        <v>8.0952380952380998E-2</v>
      </c>
      <c r="L1173" s="16"/>
      <c r="M1173" s="16">
        <v>9.6885813148788899E-2</v>
      </c>
      <c r="N1173" s="16">
        <v>7.2164948453608199E-2</v>
      </c>
      <c r="O1173" s="16">
        <v>0.10344827586206901</v>
      </c>
      <c r="P1173" s="16">
        <v>0.105263157894737</v>
      </c>
      <c r="Q1173" s="16"/>
      <c r="R1173" s="16">
        <v>9.0517241379310304E-2</v>
      </c>
      <c r="S1173" s="16">
        <v>7.5949367088607597E-2</v>
      </c>
      <c r="T1173" s="16">
        <v>0.118421052631579</v>
      </c>
      <c r="U1173" s="16">
        <v>4.3478260869565202E-2</v>
      </c>
      <c r="V1173" s="16"/>
      <c r="W1173" s="16">
        <v>6.0606060606060601E-2</v>
      </c>
      <c r="X1173" s="16">
        <v>0.10752688172043</v>
      </c>
      <c r="Y1173" s="16">
        <v>0.13725490196078399</v>
      </c>
      <c r="Z1173" s="16">
        <v>6.5217391304347797E-2</v>
      </c>
      <c r="AA1173" s="16">
        <v>0.17142857142857101</v>
      </c>
      <c r="AB1173" s="16">
        <v>4.08163265306122E-2</v>
      </c>
      <c r="AC1173" s="16">
        <v>0.10638297872340401</v>
      </c>
      <c r="AD1173" s="16">
        <v>0.16666666666666699</v>
      </c>
      <c r="AE1173" s="16">
        <v>0.11764705882352899</v>
      </c>
      <c r="AF1173" s="16">
        <v>0</v>
      </c>
      <c r="AG1173" s="16">
        <v>0.11764705882352899</v>
      </c>
      <c r="AH1173" s="16">
        <v>0</v>
      </c>
      <c r="AI1173" s="16"/>
      <c r="AJ1173" s="16">
        <v>7.69230769230769E-2</v>
      </c>
      <c r="AK1173" s="16">
        <v>8.3333333333333301E-2</v>
      </c>
      <c r="AL1173" s="16">
        <v>0.125748502994012</v>
      </c>
      <c r="AM1173" s="16">
        <v>5.7471264367816098E-2</v>
      </c>
      <c r="AN1173" s="16">
        <v>0.2</v>
      </c>
      <c r="AO1173" s="16"/>
      <c r="AP1173" s="16">
        <v>7.8260869565217397E-2</v>
      </c>
      <c r="AQ1173" s="16">
        <v>0.15</v>
      </c>
      <c r="AR1173" s="16">
        <v>4.7619047619047603E-2</v>
      </c>
      <c r="AS1173" s="16"/>
      <c r="AT1173" s="16">
        <v>0.108527131782946</v>
      </c>
      <c r="AU1173" s="16">
        <v>9.6989966555184007E-2</v>
      </c>
      <c r="AV1173" s="16">
        <v>7.8947368421052599E-2</v>
      </c>
      <c r="AW1173" s="16">
        <v>0</v>
      </c>
      <c r="AX1173" s="16"/>
      <c r="AY1173" s="16">
        <v>0.1</v>
      </c>
      <c r="AZ1173" s="16">
        <v>9.4298245614035103E-2</v>
      </c>
      <c r="BA1173" s="16"/>
      <c r="BB1173" s="16">
        <v>6.4516129032258104E-2</v>
      </c>
      <c r="BC1173" s="16">
        <v>0.10126582278481</v>
      </c>
      <c r="BD1173" s="16">
        <v>0.11003236245954701</v>
      </c>
      <c r="BE1173" s="16">
        <v>2.9850746268656699E-2</v>
      </c>
      <c r="BF1173" s="16"/>
      <c r="BG1173" s="16">
        <v>0.13793103448275901</v>
      </c>
      <c r="BH1173" s="16">
        <v>0.11440677966101701</v>
      </c>
      <c r="BI1173" s="16">
        <v>4.2553191489361701E-2</v>
      </c>
      <c r="BJ1173" s="16">
        <v>4.7619047619047603E-2</v>
      </c>
      <c r="BK1173" s="16">
        <v>0.11111111111111099</v>
      </c>
      <c r="BL1173" s="16">
        <v>0.33333333333333298</v>
      </c>
    </row>
    <row r="1174" spans="2:64" x14ac:dyDescent="0.35">
      <c r="B1174" t="s">
        <v>614</v>
      </c>
      <c r="C1174" s="16">
        <v>7.8189300411522597E-2</v>
      </c>
      <c r="D1174" s="16">
        <v>0.13043478260869601</v>
      </c>
      <c r="E1174" s="16">
        <v>0.12727272727272701</v>
      </c>
      <c r="F1174" s="16">
        <v>0.10989010989011</v>
      </c>
      <c r="G1174" s="16">
        <v>5.6250000000000001E-2</v>
      </c>
      <c r="H1174" s="16">
        <v>5.7324840764331197E-2</v>
      </c>
      <c r="I1174" s="16"/>
      <c r="J1174" s="16">
        <v>0.101449275362319</v>
      </c>
      <c r="K1174" s="16">
        <v>4.7619047619047603E-2</v>
      </c>
      <c r="L1174" s="16"/>
      <c r="M1174" s="16">
        <v>8.6505190311418706E-2</v>
      </c>
      <c r="N1174" s="16">
        <v>7.2164948453608199E-2</v>
      </c>
      <c r="O1174" s="16">
        <v>8.6206896551724102E-2</v>
      </c>
      <c r="P1174" s="16">
        <v>2.6315789473684199E-2</v>
      </c>
      <c r="Q1174" s="16"/>
      <c r="R1174" s="16">
        <v>0.12068965517241401</v>
      </c>
      <c r="S1174" s="16">
        <v>5.0632911392405097E-2</v>
      </c>
      <c r="T1174" s="16">
        <v>3.2894736842105303E-2</v>
      </c>
      <c r="U1174" s="16">
        <v>4.3478260869565202E-2</v>
      </c>
      <c r="V1174" s="16"/>
      <c r="W1174" s="16">
        <v>9.0909090909090898E-2</v>
      </c>
      <c r="X1174" s="16">
        <v>8.6021505376344107E-2</v>
      </c>
      <c r="Y1174" s="16">
        <v>3.9215686274509803E-2</v>
      </c>
      <c r="Z1174" s="16">
        <v>0.13043478260869601</v>
      </c>
      <c r="AA1174" s="16">
        <v>2.8571428571428598E-2</v>
      </c>
      <c r="AB1174" s="16">
        <v>6.1224489795918401E-2</v>
      </c>
      <c r="AC1174" s="16">
        <v>8.5106382978723402E-2</v>
      </c>
      <c r="AD1174" s="16">
        <v>0.16666666666666699</v>
      </c>
      <c r="AE1174" s="16">
        <v>5.8823529411764698E-2</v>
      </c>
      <c r="AF1174" s="16">
        <v>3.7037037037037E-2</v>
      </c>
      <c r="AG1174" s="16">
        <v>0.11764705882352899</v>
      </c>
      <c r="AH1174" s="16">
        <v>0</v>
      </c>
      <c r="AI1174" s="16"/>
      <c r="AJ1174" s="16">
        <v>6.15384615384615E-2</v>
      </c>
      <c r="AK1174" s="16">
        <v>2.7777777777777801E-2</v>
      </c>
      <c r="AL1174" s="16">
        <v>9.5808383233532898E-2</v>
      </c>
      <c r="AM1174" s="16">
        <v>8.04597701149425E-2</v>
      </c>
      <c r="AN1174" s="16">
        <v>0.04</v>
      </c>
      <c r="AO1174" s="16"/>
      <c r="AP1174" s="16">
        <v>7.2463768115942004E-2</v>
      </c>
      <c r="AQ1174" s="16">
        <v>9.1666666666666702E-2</v>
      </c>
      <c r="AR1174" s="16">
        <v>9.5238095238095205E-2</v>
      </c>
      <c r="AS1174" s="16"/>
      <c r="AT1174" s="16">
        <v>6.9767441860465101E-2</v>
      </c>
      <c r="AU1174" s="16">
        <v>6.6889632107023395E-2</v>
      </c>
      <c r="AV1174" s="16">
        <v>0.18421052631578899</v>
      </c>
      <c r="AW1174" s="16">
        <v>0.1</v>
      </c>
      <c r="AX1174" s="16"/>
      <c r="AY1174" s="16">
        <v>6.6666666666666693E-2</v>
      </c>
      <c r="AZ1174" s="16">
        <v>7.8947368421052599E-2</v>
      </c>
      <c r="BA1174" s="16"/>
      <c r="BB1174" s="16">
        <v>9.6774193548387094E-2</v>
      </c>
      <c r="BC1174" s="16">
        <v>8.8607594936708903E-2</v>
      </c>
      <c r="BD1174" s="16">
        <v>7.7669902912621394E-2</v>
      </c>
      <c r="BE1174" s="16">
        <v>5.9701492537313397E-2</v>
      </c>
      <c r="BF1174" s="16"/>
      <c r="BG1174" s="16">
        <v>5.1724137931034503E-2</v>
      </c>
      <c r="BH1174" s="16">
        <v>0.11864406779661001</v>
      </c>
      <c r="BI1174" s="16">
        <v>4.2553191489361701E-2</v>
      </c>
      <c r="BJ1174" s="16">
        <v>4.7619047619047603E-2</v>
      </c>
      <c r="BK1174" s="16">
        <v>0</v>
      </c>
      <c r="BL1174" s="16">
        <v>0</v>
      </c>
    </row>
    <row r="1175" spans="2:64" x14ac:dyDescent="0.35">
      <c r="B1175" t="s">
        <v>615</v>
      </c>
      <c r="C1175" s="16">
        <v>5.7613168724279802E-2</v>
      </c>
      <c r="D1175" s="16">
        <v>0.217391304347826</v>
      </c>
      <c r="E1175" s="16">
        <v>9.0909090909090898E-2</v>
      </c>
      <c r="F1175" s="16">
        <v>6.5934065934065894E-2</v>
      </c>
      <c r="G1175" s="16">
        <v>5.6250000000000001E-2</v>
      </c>
      <c r="H1175" s="16">
        <v>1.9108280254777101E-2</v>
      </c>
      <c r="I1175" s="16"/>
      <c r="J1175" s="16">
        <v>5.7971014492753603E-2</v>
      </c>
      <c r="K1175" s="16">
        <v>5.7142857142857099E-2</v>
      </c>
      <c r="L1175" s="16"/>
      <c r="M1175" s="16">
        <v>6.2283737024221401E-2</v>
      </c>
      <c r="N1175" s="16">
        <v>3.09278350515464E-2</v>
      </c>
      <c r="O1175" s="16">
        <v>1.72413793103448E-2</v>
      </c>
      <c r="P1175" s="16">
        <v>0.157894736842105</v>
      </c>
      <c r="Q1175" s="16"/>
      <c r="R1175" s="16">
        <v>8.18965517241379E-2</v>
      </c>
      <c r="S1175" s="16">
        <v>5.0632911392405097E-2</v>
      </c>
      <c r="T1175" s="16">
        <v>2.6315789473684199E-2</v>
      </c>
      <c r="U1175" s="16">
        <v>4.3478260869565202E-2</v>
      </c>
      <c r="V1175" s="16"/>
      <c r="W1175" s="16">
        <v>6.0606060606060601E-2</v>
      </c>
      <c r="X1175" s="16">
        <v>4.3010752688171998E-2</v>
      </c>
      <c r="Y1175" s="16">
        <v>3.9215686274509803E-2</v>
      </c>
      <c r="Z1175" s="16">
        <v>4.3478260869565202E-2</v>
      </c>
      <c r="AA1175" s="16">
        <v>0.14285714285714299</v>
      </c>
      <c r="AB1175" s="16">
        <v>4.08163265306122E-2</v>
      </c>
      <c r="AC1175" s="16">
        <v>8.5106382978723402E-2</v>
      </c>
      <c r="AD1175" s="16">
        <v>5.5555555555555601E-2</v>
      </c>
      <c r="AE1175" s="16">
        <v>8.8235294117647106E-2</v>
      </c>
      <c r="AF1175" s="16">
        <v>3.7037037037037E-2</v>
      </c>
      <c r="AG1175" s="16">
        <v>0</v>
      </c>
      <c r="AH1175" s="16">
        <v>0</v>
      </c>
      <c r="AI1175" s="16"/>
      <c r="AJ1175" s="16">
        <v>3.0769230769230799E-2</v>
      </c>
      <c r="AK1175" s="16">
        <v>2.7777777777777801E-2</v>
      </c>
      <c r="AL1175" s="16">
        <v>4.1916167664670698E-2</v>
      </c>
      <c r="AM1175" s="16">
        <v>8.04597701149425E-2</v>
      </c>
      <c r="AN1175" s="16">
        <v>0.2</v>
      </c>
      <c r="AO1175" s="16"/>
      <c r="AP1175" s="16">
        <v>6.6666666666666693E-2</v>
      </c>
      <c r="AQ1175" s="16">
        <v>4.1666666666666699E-2</v>
      </c>
      <c r="AR1175" s="16">
        <v>0</v>
      </c>
      <c r="AS1175" s="16"/>
      <c r="AT1175" s="16">
        <v>6.9767441860465101E-2</v>
      </c>
      <c r="AU1175" s="16">
        <v>3.3444816053511697E-2</v>
      </c>
      <c r="AV1175" s="16">
        <v>0.18421052631578899</v>
      </c>
      <c r="AW1175" s="16">
        <v>0.1</v>
      </c>
      <c r="AX1175" s="16"/>
      <c r="AY1175" s="16">
        <v>0.233333333333333</v>
      </c>
      <c r="AZ1175" s="16">
        <v>4.6052631578947401E-2</v>
      </c>
      <c r="BA1175" s="16"/>
      <c r="BB1175" s="16">
        <v>6.4516129032258104E-2</v>
      </c>
      <c r="BC1175" s="16">
        <v>7.5949367088607597E-2</v>
      </c>
      <c r="BD1175" s="16">
        <v>4.5307443365695803E-2</v>
      </c>
      <c r="BE1175" s="16">
        <v>8.9552238805970102E-2</v>
      </c>
      <c r="BF1175" s="16"/>
      <c r="BG1175" s="16">
        <v>6.8965517241379296E-2</v>
      </c>
      <c r="BH1175" s="16">
        <v>5.5084745762711898E-2</v>
      </c>
      <c r="BI1175" s="16">
        <v>6.3829787234042507E-2</v>
      </c>
      <c r="BJ1175" s="16">
        <v>4.7619047619047603E-2</v>
      </c>
      <c r="BK1175" s="16">
        <v>3.7037037037037E-2</v>
      </c>
      <c r="BL1175" s="16">
        <v>0</v>
      </c>
    </row>
    <row r="1176" spans="2:64" x14ac:dyDescent="0.35">
      <c r="B1176" t="s">
        <v>616</v>
      </c>
      <c r="C1176" s="16">
        <v>3.0864197530864199E-2</v>
      </c>
      <c r="D1176" s="16">
        <v>0.13043478260869601</v>
      </c>
      <c r="E1176" s="16">
        <v>3.6363636363636397E-2</v>
      </c>
      <c r="F1176" s="16">
        <v>2.1978021978022001E-2</v>
      </c>
      <c r="G1176" s="16">
        <v>3.125E-2</v>
      </c>
      <c r="H1176" s="16">
        <v>1.9108280254777101E-2</v>
      </c>
      <c r="I1176" s="16"/>
      <c r="J1176" s="16">
        <v>2.1739130434782601E-2</v>
      </c>
      <c r="K1176" s="16">
        <v>4.2857142857142899E-2</v>
      </c>
      <c r="L1176" s="16"/>
      <c r="M1176" s="16">
        <v>4.1522491349481001E-2</v>
      </c>
      <c r="N1176" s="16">
        <v>1.03092783505155E-2</v>
      </c>
      <c r="O1176" s="16">
        <v>0</v>
      </c>
      <c r="P1176" s="16">
        <v>5.2631578947368397E-2</v>
      </c>
      <c r="Q1176" s="16"/>
      <c r="R1176" s="16">
        <v>3.4482758620689703E-2</v>
      </c>
      <c r="S1176" s="16">
        <v>2.53164556962025E-2</v>
      </c>
      <c r="T1176" s="16">
        <v>3.2894736842105303E-2</v>
      </c>
      <c r="U1176" s="16">
        <v>0</v>
      </c>
      <c r="V1176" s="16"/>
      <c r="W1176" s="16">
        <v>6.0606060606060601E-2</v>
      </c>
      <c r="X1176" s="16">
        <v>1.0752688172042999E-2</v>
      </c>
      <c r="Y1176" s="16">
        <v>0</v>
      </c>
      <c r="Z1176" s="16">
        <v>4.3478260869565202E-2</v>
      </c>
      <c r="AA1176" s="16">
        <v>2.8571428571428598E-2</v>
      </c>
      <c r="AB1176" s="16">
        <v>2.04081632653061E-2</v>
      </c>
      <c r="AC1176" s="16">
        <v>6.3829787234042507E-2</v>
      </c>
      <c r="AD1176" s="16">
        <v>0</v>
      </c>
      <c r="AE1176" s="16">
        <v>5.8823529411764698E-2</v>
      </c>
      <c r="AF1176" s="16">
        <v>0</v>
      </c>
      <c r="AG1176" s="16">
        <v>5.8823529411764698E-2</v>
      </c>
      <c r="AH1176" s="16">
        <v>0</v>
      </c>
      <c r="AI1176" s="16"/>
      <c r="AJ1176" s="16">
        <v>1.5384615384615399E-2</v>
      </c>
      <c r="AK1176" s="16">
        <v>2.7777777777777801E-2</v>
      </c>
      <c r="AL1176" s="16">
        <v>4.1916167664670698E-2</v>
      </c>
      <c r="AM1176" s="16">
        <v>4.5977011494252901E-2</v>
      </c>
      <c r="AN1176" s="16">
        <v>0.04</v>
      </c>
      <c r="AO1176" s="16"/>
      <c r="AP1176" s="16">
        <v>3.1884057971014498E-2</v>
      </c>
      <c r="AQ1176" s="16">
        <v>2.5000000000000001E-2</v>
      </c>
      <c r="AR1176" s="16">
        <v>4.7619047619047603E-2</v>
      </c>
      <c r="AS1176" s="16"/>
      <c r="AT1176" s="16">
        <v>3.8759689922480599E-2</v>
      </c>
      <c r="AU1176" s="16">
        <v>3.0100334448160501E-2</v>
      </c>
      <c r="AV1176" s="16">
        <v>0</v>
      </c>
      <c r="AW1176" s="16">
        <v>0.05</v>
      </c>
      <c r="AX1176" s="16"/>
      <c r="AY1176" s="16">
        <v>6.6666666666666693E-2</v>
      </c>
      <c r="AZ1176" s="16">
        <v>2.8508771929824601E-2</v>
      </c>
      <c r="BA1176" s="16"/>
      <c r="BB1176" s="16">
        <v>0.12903225806451599</v>
      </c>
      <c r="BC1176" s="16">
        <v>3.7974683544303799E-2</v>
      </c>
      <c r="BD1176" s="16">
        <v>2.2653721682847901E-2</v>
      </c>
      <c r="BE1176" s="16">
        <v>1.49253731343284E-2</v>
      </c>
      <c r="BF1176" s="16"/>
      <c r="BG1176" s="16">
        <v>1.72413793103448E-2</v>
      </c>
      <c r="BH1176" s="16">
        <v>4.2372881355932202E-2</v>
      </c>
      <c r="BI1176" s="16">
        <v>2.1276595744680899E-2</v>
      </c>
      <c r="BJ1176" s="16">
        <v>0</v>
      </c>
      <c r="BK1176" s="16">
        <v>3.7037037037037E-2</v>
      </c>
      <c r="BL1176" s="16">
        <v>0</v>
      </c>
    </row>
    <row r="1177" spans="2:64" x14ac:dyDescent="0.35">
      <c r="B1177" t="s">
        <v>617</v>
      </c>
      <c r="C1177" s="16">
        <v>1.0288065843621399E-2</v>
      </c>
      <c r="D1177" s="16">
        <v>4.3478260869565202E-2</v>
      </c>
      <c r="E1177" s="16">
        <v>0</v>
      </c>
      <c r="F1177" s="16">
        <v>1.0989010989011E-2</v>
      </c>
      <c r="G1177" s="16">
        <v>1.2500000000000001E-2</v>
      </c>
      <c r="H1177" s="16">
        <v>6.3694267515923596E-3</v>
      </c>
      <c r="I1177" s="16"/>
      <c r="J1177" s="16">
        <v>7.2463768115942004E-3</v>
      </c>
      <c r="K1177" s="16">
        <v>1.4285714285714299E-2</v>
      </c>
      <c r="L1177" s="16"/>
      <c r="M1177" s="16">
        <v>1.03806228373702E-2</v>
      </c>
      <c r="N1177" s="16">
        <v>1.03092783505155E-2</v>
      </c>
      <c r="O1177" s="16">
        <v>1.72413793103448E-2</v>
      </c>
      <c r="P1177" s="16">
        <v>0</v>
      </c>
      <c r="Q1177" s="16"/>
      <c r="R1177" s="16">
        <v>1.72413793103448E-2</v>
      </c>
      <c r="S1177" s="16">
        <v>1.26582278481013E-2</v>
      </c>
      <c r="T1177" s="16">
        <v>0</v>
      </c>
      <c r="U1177" s="16">
        <v>0</v>
      </c>
      <c r="V1177" s="16"/>
      <c r="W1177" s="16">
        <v>3.03030303030303E-2</v>
      </c>
      <c r="X1177" s="16">
        <v>0</v>
      </c>
      <c r="Y1177" s="16">
        <v>1.9607843137254902E-2</v>
      </c>
      <c r="Z1177" s="16">
        <v>0</v>
      </c>
      <c r="AA1177" s="16">
        <v>0</v>
      </c>
      <c r="AB1177" s="16">
        <v>0</v>
      </c>
      <c r="AC1177" s="16">
        <v>0</v>
      </c>
      <c r="AD1177" s="16">
        <v>0</v>
      </c>
      <c r="AE1177" s="16">
        <v>2.9411764705882401E-2</v>
      </c>
      <c r="AF1177" s="16">
        <v>3.7037037037037E-2</v>
      </c>
      <c r="AG1177" s="16">
        <v>0</v>
      </c>
      <c r="AH1177" s="16">
        <v>0</v>
      </c>
      <c r="AI1177" s="16"/>
      <c r="AJ1177" s="16">
        <v>0</v>
      </c>
      <c r="AK1177" s="16">
        <v>1.38888888888889E-2</v>
      </c>
      <c r="AL1177" s="16">
        <v>5.9880239520958096E-3</v>
      </c>
      <c r="AM1177" s="16">
        <v>1.1494252873563199E-2</v>
      </c>
      <c r="AN1177" s="16">
        <v>0.04</v>
      </c>
      <c r="AO1177" s="16"/>
      <c r="AP1177" s="16">
        <v>8.6956521739130401E-3</v>
      </c>
      <c r="AQ1177" s="16">
        <v>1.6666666666666701E-2</v>
      </c>
      <c r="AR1177" s="16">
        <v>0</v>
      </c>
      <c r="AS1177" s="16"/>
      <c r="AT1177" s="16">
        <v>1.5503875968992199E-2</v>
      </c>
      <c r="AU1177" s="16">
        <v>6.6889632107023402E-3</v>
      </c>
      <c r="AV1177" s="16">
        <v>2.6315789473684199E-2</v>
      </c>
      <c r="AW1177" s="16">
        <v>0</v>
      </c>
      <c r="AX1177" s="16"/>
      <c r="AY1177" s="16">
        <v>0</v>
      </c>
      <c r="AZ1177" s="16">
        <v>1.0964912280701801E-2</v>
      </c>
      <c r="BA1177" s="16"/>
      <c r="BB1177" s="16">
        <v>3.2258064516128997E-2</v>
      </c>
      <c r="BC1177" s="16">
        <v>1.26582278481013E-2</v>
      </c>
      <c r="BD1177" s="16">
        <v>6.4724919093851101E-3</v>
      </c>
      <c r="BE1177" s="16">
        <v>1.49253731343284E-2</v>
      </c>
      <c r="BF1177" s="16"/>
      <c r="BG1177" s="16">
        <v>3.4482758620689703E-2</v>
      </c>
      <c r="BH1177" s="16">
        <v>4.2372881355932203E-3</v>
      </c>
      <c r="BI1177" s="16">
        <v>7.09219858156028E-3</v>
      </c>
      <c r="BJ1177" s="16">
        <v>0</v>
      </c>
      <c r="BK1177" s="16">
        <v>3.7037037037037E-2</v>
      </c>
      <c r="BL1177" s="16">
        <v>0</v>
      </c>
    </row>
    <row r="1178" spans="2:64" x14ac:dyDescent="0.35">
      <c r="B1178" t="s">
        <v>618</v>
      </c>
      <c r="C1178" s="16">
        <v>6.17283950617284E-3</v>
      </c>
      <c r="D1178" s="16">
        <v>4.3478260869565202E-2</v>
      </c>
      <c r="E1178" s="16">
        <v>1.8181818181818198E-2</v>
      </c>
      <c r="F1178" s="16">
        <v>0</v>
      </c>
      <c r="G1178" s="16">
        <v>6.2500000000000003E-3</v>
      </c>
      <c r="H1178" s="16">
        <v>0</v>
      </c>
      <c r="I1178" s="16"/>
      <c r="J1178" s="16">
        <v>7.2463768115942004E-3</v>
      </c>
      <c r="K1178" s="16">
        <v>4.7619047619047597E-3</v>
      </c>
      <c r="L1178" s="16"/>
      <c r="M1178" s="16">
        <v>3.4602076124567501E-3</v>
      </c>
      <c r="N1178" s="16">
        <v>1.03092783505155E-2</v>
      </c>
      <c r="O1178" s="16">
        <v>1.72413793103448E-2</v>
      </c>
      <c r="P1178" s="16">
        <v>0</v>
      </c>
      <c r="Q1178" s="16"/>
      <c r="R1178" s="16">
        <v>1.29310344827586E-2</v>
      </c>
      <c r="S1178" s="16">
        <v>0</v>
      </c>
      <c r="T1178" s="16">
        <v>0</v>
      </c>
      <c r="U1178" s="16">
        <v>0</v>
      </c>
      <c r="V1178" s="16"/>
      <c r="W1178" s="16">
        <v>1.5151515151515201E-2</v>
      </c>
      <c r="X1178" s="16">
        <v>0</v>
      </c>
      <c r="Y1178" s="16">
        <v>0</v>
      </c>
      <c r="Z1178" s="16">
        <v>0</v>
      </c>
      <c r="AA1178" s="16">
        <v>2.8571428571428598E-2</v>
      </c>
      <c r="AB1178" s="16">
        <v>0</v>
      </c>
      <c r="AC1178" s="16">
        <v>2.1276595744680899E-2</v>
      </c>
      <c r="AD1178" s="16">
        <v>0</v>
      </c>
      <c r="AE1178" s="16">
        <v>0</v>
      </c>
      <c r="AF1178" s="16">
        <v>0</v>
      </c>
      <c r="AG1178" s="16">
        <v>0</v>
      </c>
      <c r="AH1178" s="16">
        <v>0</v>
      </c>
      <c r="AI1178" s="16"/>
      <c r="AJ1178" s="16">
        <v>0</v>
      </c>
      <c r="AK1178" s="16">
        <v>0</v>
      </c>
      <c r="AL1178" s="16">
        <v>1.19760479041916E-2</v>
      </c>
      <c r="AM1178" s="16">
        <v>0</v>
      </c>
      <c r="AN1178" s="16">
        <v>0</v>
      </c>
      <c r="AO1178" s="16"/>
      <c r="AP1178" s="16">
        <v>5.7971014492753598E-3</v>
      </c>
      <c r="AQ1178" s="16">
        <v>8.3333333333333297E-3</v>
      </c>
      <c r="AR1178" s="16">
        <v>0</v>
      </c>
      <c r="AS1178" s="16"/>
      <c r="AT1178" s="16">
        <v>1.5503875968992199E-2</v>
      </c>
      <c r="AU1178" s="16">
        <v>3.3444816053511701E-3</v>
      </c>
      <c r="AV1178" s="16">
        <v>0</v>
      </c>
      <c r="AW1178" s="16">
        <v>0</v>
      </c>
      <c r="AX1178" s="16"/>
      <c r="AY1178" s="16">
        <v>0</v>
      </c>
      <c r="AZ1178" s="16">
        <v>6.5789473684210497E-3</v>
      </c>
      <c r="BA1178" s="16"/>
      <c r="BB1178" s="16">
        <v>0</v>
      </c>
      <c r="BC1178" s="16">
        <v>2.53164556962025E-2</v>
      </c>
      <c r="BD1178" s="16">
        <v>3.2362459546925598E-3</v>
      </c>
      <c r="BE1178" s="16">
        <v>0</v>
      </c>
      <c r="BF1178" s="16"/>
      <c r="BG1178" s="16">
        <v>0</v>
      </c>
      <c r="BH1178" s="16">
        <v>4.2372881355932203E-3</v>
      </c>
      <c r="BI1178" s="16">
        <v>7.09219858156028E-3</v>
      </c>
      <c r="BJ1178" s="16">
        <v>0</v>
      </c>
      <c r="BK1178" s="16">
        <v>3.7037037037037E-2</v>
      </c>
      <c r="BL1178" s="16">
        <v>0</v>
      </c>
    </row>
    <row r="1179" spans="2:64" x14ac:dyDescent="0.35">
      <c r="B1179" t="s">
        <v>159</v>
      </c>
      <c r="C1179" s="16">
        <v>0.234567901234568</v>
      </c>
      <c r="D1179" s="16">
        <v>0.13043478260869601</v>
      </c>
      <c r="E1179" s="16">
        <v>0.36363636363636398</v>
      </c>
      <c r="F1179" s="16">
        <v>0.175824175824176</v>
      </c>
      <c r="G1179" s="16">
        <v>0.23749999999999999</v>
      </c>
      <c r="H1179" s="16">
        <v>0.23566878980891701</v>
      </c>
      <c r="I1179" s="16"/>
      <c r="J1179" s="16">
        <v>0.235507246376812</v>
      </c>
      <c r="K1179" s="16">
        <v>0.233333333333333</v>
      </c>
      <c r="L1179" s="16"/>
      <c r="M1179" s="16">
        <v>0.21453287197231799</v>
      </c>
      <c r="N1179" s="16">
        <v>0.268041237113402</v>
      </c>
      <c r="O1179" s="16">
        <v>0.25862068965517199</v>
      </c>
      <c r="P1179" s="16">
        <v>0.26315789473684198</v>
      </c>
      <c r="Q1179" s="16"/>
      <c r="R1179" s="16">
        <v>0.25</v>
      </c>
      <c r="S1179" s="16">
        <v>0.189873417721519</v>
      </c>
      <c r="T1179" s="16">
        <v>0.23684210526315799</v>
      </c>
      <c r="U1179" s="16">
        <v>0.217391304347826</v>
      </c>
      <c r="V1179" s="16"/>
      <c r="W1179" s="16">
        <v>0.33333333333333298</v>
      </c>
      <c r="X1179" s="16">
        <v>0.15053763440860199</v>
      </c>
      <c r="Y1179" s="16">
        <v>0.19607843137254899</v>
      </c>
      <c r="Z1179" s="16">
        <v>0.217391304347826</v>
      </c>
      <c r="AA1179" s="16">
        <v>0.28571428571428598</v>
      </c>
      <c r="AB1179" s="16">
        <v>0.32653061224489799</v>
      </c>
      <c r="AC1179" s="16">
        <v>0.21276595744680901</v>
      </c>
      <c r="AD1179" s="16">
        <v>0.33333333333333298</v>
      </c>
      <c r="AE1179" s="16">
        <v>0.11764705882352899</v>
      </c>
      <c r="AF1179" s="16">
        <v>0.25925925925925902</v>
      </c>
      <c r="AG1179" s="16">
        <v>0.17647058823529399</v>
      </c>
      <c r="AH1179" s="16">
        <v>0.66666666666666696</v>
      </c>
      <c r="AI1179" s="16"/>
      <c r="AJ1179" s="16">
        <v>0.261538461538462</v>
      </c>
      <c r="AK1179" s="16">
        <v>0.20833333333333301</v>
      </c>
      <c r="AL1179" s="16">
        <v>0.25149700598802399</v>
      </c>
      <c r="AM1179" s="16">
        <v>0.195402298850575</v>
      </c>
      <c r="AN1179" s="16">
        <v>0.16</v>
      </c>
      <c r="AO1179" s="16"/>
      <c r="AP1179" s="16">
        <v>0.24347826086956501</v>
      </c>
      <c r="AQ1179" s="16">
        <v>0.19166666666666701</v>
      </c>
      <c r="AR1179" s="16">
        <v>0.33333333333333298</v>
      </c>
      <c r="AS1179" s="16"/>
      <c r="AT1179" s="16">
        <v>0.232558139534884</v>
      </c>
      <c r="AU1179" s="16">
        <v>0.21070234113712399</v>
      </c>
      <c r="AV1179" s="16">
        <v>0.26315789473684198</v>
      </c>
      <c r="AW1179" s="16">
        <v>0.55000000000000004</v>
      </c>
      <c r="AX1179" s="16"/>
      <c r="AY1179" s="16">
        <v>0.233333333333333</v>
      </c>
      <c r="AZ1179" s="16">
        <v>0.234649122807018</v>
      </c>
      <c r="BA1179" s="16"/>
      <c r="BB1179" s="16">
        <v>0.12903225806451599</v>
      </c>
      <c r="BC1179" s="16">
        <v>0.113924050632911</v>
      </c>
      <c r="BD1179" s="16">
        <v>0.23948220064724901</v>
      </c>
      <c r="BE1179" s="16">
        <v>0.402985074626866</v>
      </c>
      <c r="BF1179" s="16"/>
      <c r="BG1179" s="16">
        <v>0.25862068965517199</v>
      </c>
      <c r="BH1179" s="16">
        <v>0.21610169491525399</v>
      </c>
      <c r="BI1179" s="16">
        <v>0.27659574468085102</v>
      </c>
      <c r="BJ1179" s="16">
        <v>0.14285714285714299</v>
      </c>
      <c r="BK1179" s="16">
        <v>0.18518518518518501</v>
      </c>
      <c r="BL1179" s="16">
        <v>0.33333333333333298</v>
      </c>
    </row>
    <row r="1180" spans="2:64" x14ac:dyDescent="0.35">
      <c r="C1180" s="16"/>
      <c r="D1180" s="16"/>
      <c r="E1180" s="16"/>
      <c r="F1180" s="16"/>
      <c r="G1180" s="16"/>
      <c r="H1180" s="16"/>
      <c r="I1180" s="16"/>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c r="AK1180" s="16"/>
      <c r="AL1180" s="16"/>
      <c r="AM1180" s="16"/>
      <c r="AN1180" s="16"/>
      <c r="AO1180" s="16"/>
      <c r="AP1180" s="16"/>
      <c r="AQ1180" s="16"/>
      <c r="AR1180" s="16"/>
      <c r="AS1180" s="16"/>
      <c r="AT1180" s="16"/>
      <c r="AU1180" s="16"/>
      <c r="AV1180" s="16"/>
      <c r="AW1180" s="16"/>
      <c r="AX1180" s="16"/>
      <c r="AY1180" s="16"/>
      <c r="AZ1180" s="16"/>
      <c r="BA1180" s="16"/>
      <c r="BB1180" s="16"/>
      <c r="BC1180" s="16"/>
      <c r="BD1180" s="16"/>
      <c r="BE1180" s="16"/>
      <c r="BF1180" s="16"/>
      <c r="BG1180" s="16"/>
      <c r="BH1180" s="16"/>
      <c r="BI1180" s="16"/>
      <c r="BJ1180" s="16"/>
      <c r="BK1180" s="16"/>
      <c r="BL1180" s="16"/>
    </row>
    <row r="1181" spans="2:64" x14ac:dyDescent="0.35">
      <c r="B1181" s="5" t="s">
        <v>620</v>
      </c>
      <c r="C1181" s="16"/>
      <c r="D1181" s="16"/>
      <c r="E1181" s="16"/>
      <c r="F1181" s="16"/>
      <c r="G1181" s="16"/>
      <c r="H1181" s="16"/>
      <c r="I1181" s="16"/>
      <c r="J1181" s="16"/>
      <c r="K1181" s="16"/>
      <c r="L1181" s="16"/>
      <c r="M1181" s="16"/>
      <c r="N1181" s="16"/>
      <c r="O1181" s="16"/>
      <c r="P1181" s="16"/>
      <c r="Q1181" s="16"/>
      <c r="R1181" s="16"/>
      <c r="S1181" s="16"/>
      <c r="T1181" s="16"/>
      <c r="U1181" s="16"/>
      <c r="V1181" s="16"/>
      <c r="W1181" s="16"/>
      <c r="X1181" s="16"/>
      <c r="Y1181" s="16"/>
      <c r="Z1181" s="16"/>
      <c r="AA1181" s="16"/>
      <c r="AB1181" s="16"/>
      <c r="AC1181" s="16"/>
      <c r="AD1181" s="16"/>
      <c r="AE1181" s="16"/>
      <c r="AF1181" s="16"/>
      <c r="AG1181" s="16"/>
      <c r="AH1181" s="16"/>
      <c r="AI1181" s="16"/>
      <c r="AJ1181" s="16"/>
      <c r="AK1181" s="16"/>
      <c r="AL1181" s="16"/>
      <c r="AM1181" s="16"/>
      <c r="AN1181" s="16"/>
      <c r="AO1181" s="16"/>
      <c r="AP1181" s="16"/>
      <c r="AQ1181" s="16"/>
      <c r="AR1181" s="16"/>
      <c r="AS1181" s="16"/>
      <c r="AT1181" s="16"/>
      <c r="AU1181" s="16"/>
      <c r="AV1181" s="16"/>
      <c r="AW1181" s="16"/>
      <c r="AX1181" s="16"/>
      <c r="AY1181" s="16"/>
      <c r="AZ1181" s="16"/>
      <c r="BA1181" s="16"/>
      <c r="BB1181" s="16"/>
      <c r="BC1181" s="16"/>
      <c r="BD1181" s="16"/>
      <c r="BE1181" s="16"/>
      <c r="BF1181" s="16"/>
      <c r="BG1181" s="16"/>
      <c r="BH1181" s="16"/>
      <c r="BI1181" s="16"/>
      <c r="BJ1181" s="16"/>
      <c r="BK1181" s="16"/>
      <c r="BL1181" s="16"/>
    </row>
    <row r="1182" spans="2:64" x14ac:dyDescent="0.35">
      <c r="B1182" s="23" t="s">
        <v>606</v>
      </c>
      <c r="C1182" s="16"/>
      <c r="D1182" s="16"/>
      <c r="E1182" s="16"/>
      <c r="F1182" s="16"/>
      <c r="G1182" s="16"/>
      <c r="H1182" s="16"/>
      <c r="I1182" s="16"/>
      <c r="J1182" s="16"/>
      <c r="K1182" s="16"/>
      <c r="L1182" s="16"/>
      <c r="M1182" s="16"/>
      <c r="N1182" s="16"/>
      <c r="O1182" s="16"/>
      <c r="P1182" s="16"/>
      <c r="Q1182" s="16"/>
      <c r="R1182" s="16"/>
      <c r="S1182" s="16"/>
      <c r="T1182" s="16"/>
      <c r="U1182" s="16"/>
      <c r="V1182" s="16"/>
      <c r="W1182" s="16"/>
      <c r="X1182" s="16"/>
      <c r="Y1182" s="16"/>
      <c r="Z1182" s="16"/>
      <c r="AA1182" s="16"/>
      <c r="AB1182" s="16"/>
      <c r="AC1182" s="16"/>
      <c r="AD1182" s="16"/>
      <c r="AE1182" s="16"/>
      <c r="AF1182" s="16"/>
      <c r="AG1182" s="16"/>
      <c r="AH1182" s="16"/>
      <c r="AI1182" s="16"/>
      <c r="AJ1182" s="16"/>
      <c r="AK1182" s="16"/>
      <c r="AL1182" s="16"/>
      <c r="AM1182" s="16"/>
      <c r="AN1182" s="16"/>
      <c r="AO1182" s="16"/>
      <c r="AP1182" s="16"/>
      <c r="AQ1182" s="16"/>
      <c r="AR1182" s="16"/>
      <c r="AS1182" s="16"/>
      <c r="AT1182" s="16"/>
      <c r="AU1182" s="16"/>
      <c r="AV1182" s="16"/>
      <c r="AW1182" s="16"/>
      <c r="AX1182" s="16"/>
      <c r="AY1182" s="16"/>
      <c r="AZ1182" s="16"/>
      <c r="BA1182" s="16"/>
      <c r="BB1182" s="16"/>
      <c r="BC1182" s="16"/>
      <c r="BD1182" s="16"/>
      <c r="BE1182" s="16"/>
      <c r="BF1182" s="16"/>
      <c r="BG1182" s="16"/>
      <c r="BH1182" s="16"/>
      <c r="BI1182" s="16"/>
      <c r="BJ1182" s="16"/>
      <c r="BK1182" s="16"/>
      <c r="BL1182" s="16"/>
    </row>
    <row r="1183" spans="2:64" x14ac:dyDescent="0.35">
      <c r="B1183" t="s">
        <v>564</v>
      </c>
      <c r="C1183" s="16">
        <v>9.2592592592592601E-2</v>
      </c>
      <c r="D1183" s="16">
        <v>0.30434782608695699</v>
      </c>
      <c r="E1183" s="16">
        <v>9.0909090909090898E-2</v>
      </c>
      <c r="F1183" s="16">
        <v>5.4945054945054903E-2</v>
      </c>
      <c r="G1183" s="16">
        <v>0.05</v>
      </c>
      <c r="H1183" s="16">
        <v>0.12738853503184699</v>
      </c>
      <c r="I1183" s="16"/>
      <c r="J1183" s="16">
        <v>9.7826086956521702E-2</v>
      </c>
      <c r="K1183" s="16">
        <v>8.5714285714285701E-2</v>
      </c>
      <c r="L1183" s="16"/>
      <c r="M1183" s="16">
        <v>0.114186851211073</v>
      </c>
      <c r="N1183" s="16">
        <v>5.1546391752577303E-2</v>
      </c>
      <c r="O1183" s="16">
        <v>5.1724137931034503E-2</v>
      </c>
      <c r="P1183" s="16">
        <v>7.8947368421052599E-2</v>
      </c>
      <c r="Q1183" s="16"/>
      <c r="R1183" s="16">
        <v>0.107758620689655</v>
      </c>
      <c r="S1183" s="16">
        <v>5.0632911392405097E-2</v>
      </c>
      <c r="T1183" s="16">
        <v>9.8684210526315805E-2</v>
      </c>
      <c r="U1183" s="16">
        <v>4.3478260869565202E-2</v>
      </c>
      <c r="V1183" s="16"/>
      <c r="W1183" s="16">
        <v>0.10606060606060599</v>
      </c>
      <c r="X1183" s="16">
        <v>8.6021505376344107E-2</v>
      </c>
      <c r="Y1183" s="16">
        <v>9.8039215686274495E-2</v>
      </c>
      <c r="Z1183" s="16">
        <v>8.6956521739130405E-2</v>
      </c>
      <c r="AA1183" s="16">
        <v>0.14285714285714299</v>
      </c>
      <c r="AB1183" s="16">
        <v>6.1224489795918401E-2</v>
      </c>
      <c r="AC1183" s="16">
        <v>0.10638297872340401</v>
      </c>
      <c r="AD1183" s="16">
        <v>5.5555555555555601E-2</v>
      </c>
      <c r="AE1183" s="16">
        <v>8.8235294117647106E-2</v>
      </c>
      <c r="AF1183" s="16">
        <v>0</v>
      </c>
      <c r="AG1183" s="16">
        <v>0.23529411764705899</v>
      </c>
      <c r="AH1183" s="16">
        <v>0</v>
      </c>
      <c r="AI1183" s="16"/>
      <c r="AJ1183" s="16">
        <v>4.6153846153846198E-2</v>
      </c>
      <c r="AK1183" s="16">
        <v>9.7222222222222196E-2</v>
      </c>
      <c r="AL1183" s="16">
        <v>0.107784431137725</v>
      </c>
      <c r="AM1183" s="16">
        <v>8.04597701149425E-2</v>
      </c>
      <c r="AN1183" s="16">
        <v>0.24</v>
      </c>
      <c r="AO1183" s="16"/>
      <c r="AP1183" s="16">
        <v>7.5362318840579701E-2</v>
      </c>
      <c r="AQ1183" s="16">
        <v>0.133333333333333</v>
      </c>
      <c r="AR1183" s="16">
        <v>0.14285714285714299</v>
      </c>
      <c r="AS1183" s="16"/>
      <c r="AT1183" s="16">
        <v>8.5271317829457405E-2</v>
      </c>
      <c r="AU1183" s="16">
        <v>0.103678929765886</v>
      </c>
      <c r="AV1183" s="16">
        <v>7.8947368421052599E-2</v>
      </c>
      <c r="AW1183" s="16">
        <v>0</v>
      </c>
      <c r="AX1183" s="16"/>
      <c r="AY1183" s="16">
        <v>0.1</v>
      </c>
      <c r="AZ1183" s="16">
        <v>9.2105263157894704E-2</v>
      </c>
      <c r="BA1183" s="16"/>
      <c r="BB1183" s="16">
        <v>0.25806451612903197</v>
      </c>
      <c r="BC1183" s="16">
        <v>6.3291139240506306E-2</v>
      </c>
      <c r="BD1183" s="16">
        <v>9.3851132686084096E-2</v>
      </c>
      <c r="BE1183" s="16">
        <v>4.47761194029851E-2</v>
      </c>
      <c r="BF1183" s="16"/>
      <c r="BG1183" s="16">
        <v>0.13793103448275901</v>
      </c>
      <c r="BH1183" s="16">
        <v>0.110169491525424</v>
      </c>
      <c r="BI1183" s="16">
        <v>7.09219858156028E-2</v>
      </c>
      <c r="BJ1183" s="16">
        <v>4.7619047619047603E-2</v>
      </c>
      <c r="BK1183" s="16">
        <v>0</v>
      </c>
      <c r="BL1183" s="16">
        <v>0</v>
      </c>
    </row>
    <row r="1184" spans="2:64" x14ac:dyDescent="0.35">
      <c r="B1184" t="s">
        <v>565</v>
      </c>
      <c r="C1184" s="16">
        <v>0.29835390946502099</v>
      </c>
      <c r="D1184" s="16">
        <v>0.39130434782608697</v>
      </c>
      <c r="E1184" s="16">
        <v>0.472727272727273</v>
      </c>
      <c r="F1184" s="16">
        <v>0.39560439560439598</v>
      </c>
      <c r="G1184" s="16">
        <v>0.21875</v>
      </c>
      <c r="H1184" s="16">
        <v>0.24840764331210199</v>
      </c>
      <c r="I1184" s="16"/>
      <c r="J1184" s="16">
        <v>0.28623188405797101</v>
      </c>
      <c r="K1184" s="16">
        <v>0.314285714285714</v>
      </c>
      <c r="L1184" s="16"/>
      <c r="M1184" s="16">
        <v>0.32871972318339099</v>
      </c>
      <c r="N1184" s="16">
        <v>0.247422680412371</v>
      </c>
      <c r="O1184" s="16">
        <v>0.25862068965517199</v>
      </c>
      <c r="P1184" s="16">
        <v>0.23684210526315799</v>
      </c>
      <c r="Q1184" s="16"/>
      <c r="R1184" s="16">
        <v>0.34913793103448298</v>
      </c>
      <c r="S1184" s="16">
        <v>0.316455696202532</v>
      </c>
      <c r="T1184" s="16">
        <v>0.22368421052631601</v>
      </c>
      <c r="U1184" s="16">
        <v>0.217391304347826</v>
      </c>
      <c r="V1184" s="16"/>
      <c r="W1184" s="16">
        <v>0.42424242424242398</v>
      </c>
      <c r="X1184" s="16">
        <v>0.247311827956989</v>
      </c>
      <c r="Y1184" s="16">
        <v>0.23529411764705899</v>
      </c>
      <c r="Z1184" s="16">
        <v>0.34782608695652201</v>
      </c>
      <c r="AA1184" s="16">
        <v>0.34285714285714303</v>
      </c>
      <c r="AB1184" s="16">
        <v>0.34693877551020402</v>
      </c>
      <c r="AC1184" s="16">
        <v>0.29787234042553201</v>
      </c>
      <c r="AD1184" s="16">
        <v>0.27777777777777801</v>
      </c>
      <c r="AE1184" s="16">
        <v>0.26470588235294101</v>
      </c>
      <c r="AF1184" s="16">
        <v>0.18518518518518501</v>
      </c>
      <c r="AG1184" s="16">
        <v>0.17647058823529399</v>
      </c>
      <c r="AH1184" s="16">
        <v>0.33333333333333298</v>
      </c>
      <c r="AI1184" s="16"/>
      <c r="AJ1184" s="16">
        <v>0.2</v>
      </c>
      <c r="AK1184" s="16">
        <v>0.194444444444444</v>
      </c>
      <c r="AL1184" s="16">
        <v>0.359281437125749</v>
      </c>
      <c r="AM1184" s="16">
        <v>0.29885057471264398</v>
      </c>
      <c r="AN1184" s="16">
        <v>0.36</v>
      </c>
      <c r="AO1184" s="16"/>
      <c r="AP1184" s="16">
        <v>0.28405797101449298</v>
      </c>
      <c r="AQ1184" s="16">
        <v>0.32500000000000001</v>
      </c>
      <c r="AR1184" s="16">
        <v>0.38095238095238099</v>
      </c>
      <c r="AS1184" s="16"/>
      <c r="AT1184" s="16">
        <v>0.37984496124030998</v>
      </c>
      <c r="AU1184" s="16">
        <v>0.24749163879598701</v>
      </c>
      <c r="AV1184" s="16">
        <v>0.44736842105263203</v>
      </c>
      <c r="AW1184" s="16">
        <v>0.25</v>
      </c>
      <c r="AX1184" s="16"/>
      <c r="AY1184" s="16">
        <v>0.3</v>
      </c>
      <c r="AZ1184" s="16">
        <v>0.29824561403508798</v>
      </c>
      <c r="BA1184" s="16"/>
      <c r="BB1184" s="16">
        <v>0.35483870967741898</v>
      </c>
      <c r="BC1184" s="16">
        <v>0.253164556962025</v>
      </c>
      <c r="BD1184" s="16">
        <v>0.32038834951456302</v>
      </c>
      <c r="BE1184" s="16">
        <v>0.22388059701492499</v>
      </c>
      <c r="BF1184" s="16"/>
      <c r="BG1184" s="16">
        <v>0.29310344827586199</v>
      </c>
      <c r="BH1184" s="16">
        <v>0.36016949152542399</v>
      </c>
      <c r="BI1184" s="16">
        <v>0.25531914893617003</v>
      </c>
      <c r="BJ1184" s="16">
        <v>0.19047619047618999</v>
      </c>
      <c r="BK1184" s="16">
        <v>0.11111111111111099</v>
      </c>
      <c r="BL1184" s="16">
        <v>0</v>
      </c>
    </row>
    <row r="1185" spans="2:64" x14ac:dyDescent="0.35">
      <c r="B1185" t="s">
        <v>566</v>
      </c>
      <c r="C1185" s="16">
        <v>0.44444444444444398</v>
      </c>
      <c r="D1185" s="16">
        <v>0.217391304347826</v>
      </c>
      <c r="E1185" s="16">
        <v>0.218181818181818</v>
      </c>
      <c r="F1185" s="16">
        <v>0.40659340659340698</v>
      </c>
      <c r="G1185" s="16">
        <v>0.56874999999999998</v>
      </c>
      <c r="H1185" s="16">
        <v>0.452229299363057</v>
      </c>
      <c r="I1185" s="16"/>
      <c r="J1185" s="16">
        <v>0.471014492753623</v>
      </c>
      <c r="K1185" s="16">
        <v>0.40952380952381001</v>
      </c>
      <c r="L1185" s="16"/>
      <c r="M1185" s="16">
        <v>0.42560553633218001</v>
      </c>
      <c r="N1185" s="16">
        <v>0.48453608247422703</v>
      </c>
      <c r="O1185" s="16">
        <v>0.431034482758621</v>
      </c>
      <c r="P1185" s="16">
        <v>0.55263157894736803</v>
      </c>
      <c r="Q1185" s="16"/>
      <c r="R1185" s="16">
        <v>0.40086206896551702</v>
      </c>
      <c r="S1185" s="16">
        <v>0.443037974683544</v>
      </c>
      <c r="T1185" s="16">
        <v>0.48684210526315802</v>
      </c>
      <c r="U1185" s="16">
        <v>0.60869565217391297</v>
      </c>
      <c r="V1185" s="16"/>
      <c r="W1185" s="16">
        <v>0.30303030303030298</v>
      </c>
      <c r="X1185" s="16">
        <v>0.51612903225806495</v>
      </c>
      <c r="Y1185" s="16">
        <v>0.50980392156862697</v>
      </c>
      <c r="Z1185" s="16">
        <v>0.434782608695652</v>
      </c>
      <c r="AA1185" s="16">
        <v>0.371428571428571</v>
      </c>
      <c r="AB1185" s="16">
        <v>0.44897959183673503</v>
      </c>
      <c r="AC1185" s="16">
        <v>0.46808510638297901</v>
      </c>
      <c r="AD1185" s="16">
        <v>0.38888888888888901</v>
      </c>
      <c r="AE1185" s="16">
        <v>0.41176470588235298</v>
      </c>
      <c r="AF1185" s="16">
        <v>0.55555555555555602</v>
      </c>
      <c r="AG1185" s="16">
        <v>0.47058823529411797</v>
      </c>
      <c r="AH1185" s="16">
        <v>0.33333333333333298</v>
      </c>
      <c r="AI1185" s="16"/>
      <c r="AJ1185" s="16">
        <v>0.53846153846153799</v>
      </c>
      <c r="AK1185" s="16">
        <v>0.51388888888888895</v>
      </c>
      <c r="AL1185" s="16">
        <v>0.38323353293413198</v>
      </c>
      <c r="AM1185" s="16">
        <v>0.42528735632183901</v>
      </c>
      <c r="AN1185" s="16">
        <v>0.32</v>
      </c>
      <c r="AO1185" s="16"/>
      <c r="AP1185" s="16">
        <v>0.44927536231884102</v>
      </c>
      <c r="AQ1185" s="16">
        <v>0.42499999999999999</v>
      </c>
      <c r="AR1185" s="16">
        <v>0.476190476190476</v>
      </c>
      <c r="AS1185" s="16"/>
      <c r="AT1185" s="16">
        <v>0.41085271317829503</v>
      </c>
      <c r="AU1185" s="16">
        <v>0.49832775919732403</v>
      </c>
      <c r="AV1185" s="16">
        <v>0.26315789473684198</v>
      </c>
      <c r="AW1185" s="16">
        <v>0.2</v>
      </c>
      <c r="AX1185" s="16"/>
      <c r="AY1185" s="16">
        <v>0.5</v>
      </c>
      <c r="AZ1185" s="16">
        <v>0.44078947368421101</v>
      </c>
      <c r="BA1185" s="16"/>
      <c r="BB1185" s="16">
        <v>0.29032258064516098</v>
      </c>
      <c r="BC1185" s="16">
        <v>0.594936708860759</v>
      </c>
      <c r="BD1185" s="16">
        <v>0.41747572815534001</v>
      </c>
      <c r="BE1185" s="16">
        <v>0.462686567164179</v>
      </c>
      <c r="BF1185" s="16"/>
      <c r="BG1185" s="16">
        <v>0.431034482758621</v>
      </c>
      <c r="BH1185" s="16">
        <v>0.38135593220338998</v>
      </c>
      <c r="BI1185" s="16">
        <v>0.47517730496453903</v>
      </c>
      <c r="BJ1185" s="16">
        <v>0.66666666666666696</v>
      </c>
      <c r="BK1185" s="16">
        <v>0.70370370370370405</v>
      </c>
      <c r="BL1185" s="16">
        <v>0.33333333333333298</v>
      </c>
    </row>
    <row r="1186" spans="2:64" x14ac:dyDescent="0.35">
      <c r="B1186" t="s">
        <v>322</v>
      </c>
      <c r="C1186" s="16">
        <v>0.164609053497942</v>
      </c>
      <c r="D1186" s="16">
        <v>8.6956521739130405E-2</v>
      </c>
      <c r="E1186" s="16">
        <v>0.218181818181818</v>
      </c>
      <c r="F1186" s="16">
        <v>0.14285714285714299</v>
      </c>
      <c r="G1186" s="16">
        <v>0.16250000000000001</v>
      </c>
      <c r="H1186" s="16">
        <v>0.17197452229299401</v>
      </c>
      <c r="I1186" s="16"/>
      <c r="J1186" s="16">
        <v>0.14492753623188401</v>
      </c>
      <c r="K1186" s="16">
        <v>0.19047619047618999</v>
      </c>
      <c r="L1186" s="16"/>
      <c r="M1186" s="16">
        <v>0.131487889273356</v>
      </c>
      <c r="N1186" s="16">
        <v>0.216494845360825</v>
      </c>
      <c r="O1186" s="16">
        <v>0.25862068965517199</v>
      </c>
      <c r="P1186" s="16">
        <v>0.13157894736842099</v>
      </c>
      <c r="Q1186" s="16"/>
      <c r="R1186" s="16">
        <v>0.142241379310345</v>
      </c>
      <c r="S1186" s="16">
        <v>0.189873417721519</v>
      </c>
      <c r="T1186" s="16">
        <v>0.19078947368421101</v>
      </c>
      <c r="U1186" s="16">
        <v>0.13043478260869601</v>
      </c>
      <c r="V1186" s="16"/>
      <c r="W1186" s="16">
        <v>0.16666666666666699</v>
      </c>
      <c r="X1186" s="16">
        <v>0.15053763440860199</v>
      </c>
      <c r="Y1186" s="16">
        <v>0.15686274509803899</v>
      </c>
      <c r="Z1186" s="16">
        <v>0.13043478260869601</v>
      </c>
      <c r="AA1186" s="16">
        <v>0.14285714285714299</v>
      </c>
      <c r="AB1186" s="16">
        <v>0.14285714285714299</v>
      </c>
      <c r="AC1186" s="16">
        <v>0.12765957446808501</v>
      </c>
      <c r="AD1186" s="16">
        <v>0.27777777777777801</v>
      </c>
      <c r="AE1186" s="16">
        <v>0.23529411764705899</v>
      </c>
      <c r="AF1186" s="16">
        <v>0.25925925925925902</v>
      </c>
      <c r="AG1186" s="16">
        <v>0.11764705882352899</v>
      </c>
      <c r="AH1186" s="16">
        <v>0.33333333333333298</v>
      </c>
      <c r="AI1186" s="16"/>
      <c r="AJ1186" s="16">
        <v>0.21538461538461501</v>
      </c>
      <c r="AK1186" s="16">
        <v>0.194444444444444</v>
      </c>
      <c r="AL1186" s="16">
        <v>0.149700598802395</v>
      </c>
      <c r="AM1186" s="16">
        <v>0.195402298850575</v>
      </c>
      <c r="AN1186" s="16">
        <v>0.08</v>
      </c>
      <c r="AO1186" s="16"/>
      <c r="AP1186" s="16">
        <v>0.19130434782608699</v>
      </c>
      <c r="AQ1186" s="16">
        <v>0.116666666666667</v>
      </c>
      <c r="AR1186" s="16">
        <v>0</v>
      </c>
      <c r="AS1186" s="16"/>
      <c r="AT1186" s="16">
        <v>0.124031007751938</v>
      </c>
      <c r="AU1186" s="16">
        <v>0.15050167224080299</v>
      </c>
      <c r="AV1186" s="16">
        <v>0.21052631578947401</v>
      </c>
      <c r="AW1186" s="16">
        <v>0.55000000000000004</v>
      </c>
      <c r="AX1186" s="16"/>
      <c r="AY1186" s="16">
        <v>0.1</v>
      </c>
      <c r="AZ1186" s="16">
        <v>0.16885964912280699</v>
      </c>
      <c r="BA1186" s="16"/>
      <c r="BB1186" s="16">
        <v>9.6774193548387094E-2</v>
      </c>
      <c r="BC1186" s="16">
        <v>8.8607594936708903E-2</v>
      </c>
      <c r="BD1186" s="16">
        <v>0.168284789644013</v>
      </c>
      <c r="BE1186" s="16">
        <v>0.26865671641791</v>
      </c>
      <c r="BF1186" s="16"/>
      <c r="BG1186" s="16">
        <v>0.13793103448275901</v>
      </c>
      <c r="BH1186" s="16">
        <v>0.14830508474576301</v>
      </c>
      <c r="BI1186" s="16">
        <v>0.19858156028368801</v>
      </c>
      <c r="BJ1186" s="16">
        <v>9.5238095238095205E-2</v>
      </c>
      <c r="BK1186" s="16">
        <v>0.18518518518518501</v>
      </c>
      <c r="BL1186" s="16">
        <v>0.66666666666666696</v>
      </c>
    </row>
    <row r="1187" spans="2:64" x14ac:dyDescent="0.35">
      <c r="C1187" s="16"/>
      <c r="D1187" s="16"/>
      <c r="E1187" s="16"/>
      <c r="F1187" s="16"/>
      <c r="G1187" s="16"/>
      <c r="H1187" s="16"/>
      <c r="I1187" s="16"/>
      <c r="J1187" s="16"/>
      <c r="K1187" s="16"/>
      <c r="L1187" s="16"/>
      <c r="M1187" s="16"/>
      <c r="N1187" s="16"/>
      <c r="O1187" s="16"/>
      <c r="P1187" s="16"/>
      <c r="Q1187" s="16"/>
      <c r="R1187" s="16"/>
      <c r="S1187" s="16"/>
      <c r="T1187" s="16"/>
      <c r="U1187" s="16"/>
      <c r="V1187" s="16"/>
      <c r="W1187" s="16"/>
      <c r="X1187" s="16"/>
      <c r="Y1187" s="16"/>
      <c r="Z1187" s="16"/>
      <c r="AA1187" s="16"/>
      <c r="AB1187" s="16"/>
      <c r="AC1187" s="16"/>
      <c r="AD1187" s="16"/>
      <c r="AE1187" s="16"/>
      <c r="AF1187" s="16"/>
      <c r="AG1187" s="16"/>
      <c r="AH1187" s="16"/>
      <c r="AI1187" s="16"/>
      <c r="AJ1187" s="16"/>
      <c r="AK1187" s="16"/>
      <c r="AL1187" s="16"/>
      <c r="AM1187" s="16"/>
      <c r="AN1187" s="16"/>
      <c r="AO1187" s="16"/>
      <c r="AP1187" s="16"/>
      <c r="AQ1187" s="16"/>
      <c r="AR1187" s="16"/>
      <c r="AS1187" s="16"/>
      <c r="AT1187" s="16"/>
      <c r="AU1187" s="16"/>
      <c r="AV1187" s="16"/>
      <c r="AW1187" s="16"/>
      <c r="AX1187" s="16"/>
      <c r="AY1187" s="16"/>
      <c r="AZ1187" s="16"/>
      <c r="BA1187" s="16"/>
      <c r="BB1187" s="16"/>
      <c r="BC1187" s="16"/>
      <c r="BD1187" s="16"/>
      <c r="BE1187" s="16"/>
      <c r="BF1187" s="16"/>
      <c r="BG1187" s="16"/>
      <c r="BH1187" s="16"/>
      <c r="BI1187" s="16"/>
      <c r="BJ1187" s="16"/>
      <c r="BK1187" s="16"/>
      <c r="BL1187" s="16"/>
    </row>
    <row r="1188" spans="2:64" x14ac:dyDescent="0.35">
      <c r="B1188" s="5" t="s">
        <v>623</v>
      </c>
      <c r="C1188" s="16"/>
      <c r="D1188" s="16"/>
      <c r="E1188" s="16"/>
      <c r="F1188" s="16"/>
      <c r="G1188" s="16"/>
      <c r="H1188" s="16"/>
      <c r="I1188" s="16"/>
      <c r="J1188" s="16"/>
      <c r="K1188" s="16"/>
      <c r="L1188" s="16"/>
      <c r="M1188" s="16"/>
      <c r="N1188" s="16"/>
      <c r="O1188" s="16"/>
      <c r="P1188" s="16"/>
      <c r="Q1188" s="16"/>
      <c r="R1188" s="16"/>
      <c r="S1188" s="16"/>
      <c r="T1188" s="16"/>
      <c r="U1188" s="16"/>
      <c r="V1188" s="16"/>
      <c r="W1188" s="16"/>
      <c r="X1188" s="16"/>
      <c r="Y1188" s="16"/>
      <c r="Z1188" s="16"/>
      <c r="AA1188" s="16"/>
      <c r="AB1188" s="16"/>
      <c r="AC1188" s="16"/>
      <c r="AD1188" s="16"/>
      <c r="AE1188" s="16"/>
      <c r="AF1188" s="16"/>
      <c r="AG1188" s="16"/>
      <c r="AH1188" s="16"/>
      <c r="AI1188" s="16"/>
      <c r="AJ1188" s="16"/>
      <c r="AK1188" s="16"/>
      <c r="AL1188" s="16"/>
      <c r="AM1188" s="16"/>
      <c r="AN1188" s="16"/>
      <c r="AO1188" s="16"/>
      <c r="AP1188" s="16"/>
      <c r="AQ1188" s="16"/>
      <c r="AR1188" s="16"/>
      <c r="AS1188" s="16"/>
      <c r="AT1188" s="16"/>
      <c r="AU1188" s="16"/>
      <c r="AV1188" s="16"/>
      <c r="AW1188" s="16"/>
      <c r="AX1188" s="16"/>
      <c r="AY1188" s="16"/>
      <c r="AZ1188" s="16"/>
      <c r="BA1188" s="16"/>
      <c r="BB1188" s="16"/>
      <c r="BC1188" s="16"/>
      <c r="BD1188" s="16"/>
      <c r="BE1188" s="16"/>
      <c r="BF1188" s="16"/>
      <c r="BG1188" s="16"/>
      <c r="BH1188" s="16"/>
      <c r="BI1188" s="16"/>
      <c r="BJ1188" s="16"/>
      <c r="BK1188" s="16"/>
      <c r="BL1188" s="16"/>
    </row>
    <row r="1189" spans="2:64" x14ac:dyDescent="0.35">
      <c r="B1189" s="23" t="s">
        <v>606</v>
      </c>
      <c r="C1189" s="16"/>
      <c r="D1189" s="16"/>
      <c r="E1189" s="16"/>
      <c r="F1189" s="16"/>
      <c r="G1189" s="16"/>
      <c r="H1189" s="16"/>
      <c r="I1189" s="16"/>
      <c r="J1189" s="16"/>
      <c r="K1189" s="16"/>
      <c r="L1189" s="16"/>
      <c r="M1189" s="16"/>
      <c r="N1189" s="16"/>
      <c r="O1189" s="16"/>
      <c r="P1189" s="16"/>
      <c r="Q1189" s="16"/>
      <c r="R1189" s="16"/>
      <c r="S1189" s="16"/>
      <c r="T1189" s="16"/>
      <c r="U1189" s="16"/>
      <c r="V1189" s="16"/>
      <c r="W1189" s="16"/>
      <c r="X1189" s="16"/>
      <c r="Y1189" s="16"/>
      <c r="Z1189" s="16"/>
      <c r="AA1189" s="16"/>
      <c r="AB1189" s="16"/>
      <c r="AC1189" s="16"/>
      <c r="AD1189" s="16"/>
      <c r="AE1189" s="16"/>
      <c r="AF1189" s="16"/>
      <c r="AG1189" s="16"/>
      <c r="AH1189" s="16"/>
      <c r="AI1189" s="16"/>
      <c r="AJ1189" s="16"/>
      <c r="AK1189" s="16"/>
      <c r="AL1189" s="16"/>
      <c r="AM1189" s="16"/>
      <c r="AN1189" s="16"/>
      <c r="AO1189" s="16"/>
      <c r="AP1189" s="16"/>
      <c r="AQ1189" s="16"/>
      <c r="AR1189" s="16"/>
      <c r="AS1189" s="16"/>
      <c r="AT1189" s="16"/>
      <c r="AU1189" s="16"/>
      <c r="AV1189" s="16"/>
      <c r="AW1189" s="16"/>
      <c r="AX1189" s="16"/>
      <c r="AY1189" s="16"/>
      <c r="AZ1189" s="16"/>
      <c r="BA1189" s="16"/>
      <c r="BB1189" s="16"/>
      <c r="BC1189" s="16"/>
      <c r="BD1189" s="16"/>
      <c r="BE1189" s="16"/>
      <c r="BF1189" s="16"/>
      <c r="BG1189" s="16"/>
      <c r="BH1189" s="16"/>
      <c r="BI1189" s="16"/>
      <c r="BJ1189" s="16"/>
      <c r="BK1189" s="16"/>
      <c r="BL1189" s="16"/>
    </row>
    <row r="1190" spans="2:64" x14ac:dyDescent="0.35">
      <c r="B1190" t="s">
        <v>592</v>
      </c>
      <c r="C1190" s="16">
        <v>0.52057613168724304</v>
      </c>
      <c r="D1190" s="16">
        <v>0.47826086956521702</v>
      </c>
      <c r="E1190" s="16">
        <v>0.4</v>
      </c>
      <c r="F1190" s="16">
        <v>0.57142857142857095</v>
      </c>
      <c r="G1190" s="16">
        <v>0.54374999999999996</v>
      </c>
      <c r="H1190" s="16">
        <v>0.515923566878981</v>
      </c>
      <c r="I1190" s="16"/>
      <c r="J1190" s="16">
        <v>0.51449275362318803</v>
      </c>
      <c r="K1190" s="16">
        <v>0.52857142857142903</v>
      </c>
      <c r="L1190" s="16"/>
      <c r="M1190" s="16">
        <v>0.53633217993079596</v>
      </c>
      <c r="N1190" s="16">
        <v>0.47422680412371099</v>
      </c>
      <c r="O1190" s="16">
        <v>0.48275862068965503</v>
      </c>
      <c r="P1190" s="16">
        <v>0.55263157894736803</v>
      </c>
      <c r="Q1190" s="16"/>
      <c r="R1190" s="16">
        <v>0.5</v>
      </c>
      <c r="S1190" s="16">
        <v>0.569620253164557</v>
      </c>
      <c r="T1190" s="16">
        <v>0.52631578947368396</v>
      </c>
      <c r="U1190" s="16">
        <v>0.52173913043478304</v>
      </c>
      <c r="V1190" s="16"/>
      <c r="W1190" s="16">
        <v>0.48484848484848497</v>
      </c>
      <c r="X1190" s="16">
        <v>0.56989247311827995</v>
      </c>
      <c r="Y1190" s="16">
        <v>0.50980392156862697</v>
      </c>
      <c r="Z1190" s="16">
        <v>0.565217391304348</v>
      </c>
      <c r="AA1190" s="16">
        <v>0.48571428571428599</v>
      </c>
      <c r="AB1190" s="16">
        <v>0.40816326530612201</v>
      </c>
      <c r="AC1190" s="16">
        <v>0.59574468085106402</v>
      </c>
      <c r="AD1190" s="16">
        <v>0.38888888888888901</v>
      </c>
      <c r="AE1190" s="16">
        <v>0.61764705882352899</v>
      </c>
      <c r="AF1190" s="16">
        <v>0.37037037037037002</v>
      </c>
      <c r="AG1190" s="16">
        <v>0.64705882352941202</v>
      </c>
      <c r="AH1190" s="16">
        <v>0.66666666666666696</v>
      </c>
      <c r="AI1190" s="16"/>
      <c r="AJ1190" s="16">
        <v>0.38461538461538503</v>
      </c>
      <c r="AK1190" s="16">
        <v>0.41666666666666702</v>
      </c>
      <c r="AL1190" s="16">
        <v>0.56886227544910195</v>
      </c>
      <c r="AM1190" s="16">
        <v>0.54022988505747105</v>
      </c>
      <c r="AN1190" s="16">
        <v>0.56000000000000005</v>
      </c>
      <c r="AO1190" s="16"/>
      <c r="AP1190" s="16">
        <v>0.46956521739130402</v>
      </c>
      <c r="AQ1190" s="16">
        <v>0.61666666666666703</v>
      </c>
      <c r="AR1190" s="16">
        <v>0.80952380952380998</v>
      </c>
      <c r="AS1190" s="16"/>
      <c r="AT1190" s="16">
        <v>0.59689922480620194</v>
      </c>
      <c r="AU1190" s="16">
        <v>0.51170568561872898</v>
      </c>
      <c r="AV1190" s="16">
        <v>0.5</v>
      </c>
      <c r="AW1190" s="16">
        <v>0.2</v>
      </c>
      <c r="AX1190" s="16"/>
      <c r="AY1190" s="16">
        <v>0.53333333333333299</v>
      </c>
      <c r="AZ1190" s="16">
        <v>0.51973684210526305</v>
      </c>
      <c r="BA1190" s="16"/>
      <c r="BB1190" s="16">
        <v>0.51612903225806495</v>
      </c>
      <c r="BC1190" s="16">
        <v>0.518987341772152</v>
      </c>
      <c r="BD1190" s="16">
        <v>0.54045307443365698</v>
      </c>
      <c r="BE1190" s="16">
        <v>0.43283582089552203</v>
      </c>
      <c r="BF1190" s="16"/>
      <c r="BG1190" s="16">
        <v>0.60344827586206895</v>
      </c>
      <c r="BH1190" s="16">
        <v>0.55508474576271205</v>
      </c>
      <c r="BI1190" s="16">
        <v>0.45390070921985798</v>
      </c>
      <c r="BJ1190" s="16">
        <v>0.476190476190476</v>
      </c>
      <c r="BK1190" s="16">
        <v>0.48148148148148101</v>
      </c>
      <c r="BL1190" s="16">
        <v>0</v>
      </c>
    </row>
    <row r="1191" spans="2:64" x14ac:dyDescent="0.35">
      <c r="B1191" t="s">
        <v>594</v>
      </c>
      <c r="C1191" s="16">
        <v>0.35596707818930001</v>
      </c>
      <c r="D1191" s="16">
        <v>0.30434782608695699</v>
      </c>
      <c r="E1191" s="16">
        <v>0.41818181818181799</v>
      </c>
      <c r="F1191" s="16">
        <v>0.35164835164835201</v>
      </c>
      <c r="G1191" s="16">
        <v>0.33124999999999999</v>
      </c>
      <c r="H1191" s="16">
        <v>0.36942675159235699</v>
      </c>
      <c r="I1191" s="16"/>
      <c r="J1191" s="16">
        <v>0.373188405797101</v>
      </c>
      <c r="K1191" s="16">
        <v>0.33333333333333298</v>
      </c>
      <c r="L1191" s="16"/>
      <c r="M1191" s="16">
        <v>0.37716262975778497</v>
      </c>
      <c r="N1191" s="16">
        <v>0.30927835051546398</v>
      </c>
      <c r="O1191" s="16">
        <v>0.32758620689655199</v>
      </c>
      <c r="P1191" s="16">
        <v>0.31578947368421101</v>
      </c>
      <c r="Q1191" s="16"/>
      <c r="R1191" s="16">
        <v>0.38362068965517199</v>
      </c>
      <c r="S1191" s="16">
        <v>0.278481012658228</v>
      </c>
      <c r="T1191" s="16">
        <v>0.355263157894737</v>
      </c>
      <c r="U1191" s="16">
        <v>0.34782608695652201</v>
      </c>
      <c r="V1191" s="16"/>
      <c r="W1191" s="16">
        <v>0.37878787878787901</v>
      </c>
      <c r="X1191" s="16">
        <v>0.35483870967741898</v>
      </c>
      <c r="Y1191" s="16">
        <v>0.41176470588235298</v>
      </c>
      <c r="Z1191" s="16">
        <v>0.32608695652173902</v>
      </c>
      <c r="AA1191" s="16">
        <v>0.54285714285714304</v>
      </c>
      <c r="AB1191" s="16">
        <v>0.183673469387755</v>
      </c>
      <c r="AC1191" s="16">
        <v>0.38297872340425498</v>
      </c>
      <c r="AD1191" s="16">
        <v>0.27777777777777801</v>
      </c>
      <c r="AE1191" s="16">
        <v>0.32352941176470601</v>
      </c>
      <c r="AF1191" s="16">
        <v>0.25925925925925902</v>
      </c>
      <c r="AG1191" s="16">
        <v>0.47058823529411797</v>
      </c>
      <c r="AH1191" s="16">
        <v>0.66666666666666696</v>
      </c>
      <c r="AI1191" s="16"/>
      <c r="AJ1191" s="16">
        <v>0.30769230769230799</v>
      </c>
      <c r="AK1191" s="16">
        <v>0.27777777777777801</v>
      </c>
      <c r="AL1191" s="16">
        <v>0.41317365269461098</v>
      </c>
      <c r="AM1191" s="16">
        <v>0.41379310344827602</v>
      </c>
      <c r="AN1191" s="16">
        <v>0.24</v>
      </c>
      <c r="AO1191" s="16"/>
      <c r="AP1191" s="16">
        <v>0.31884057971014501</v>
      </c>
      <c r="AQ1191" s="16">
        <v>0.42499999999999999</v>
      </c>
      <c r="AR1191" s="16">
        <v>0.57142857142857095</v>
      </c>
      <c r="AS1191" s="16"/>
      <c r="AT1191" s="16">
        <v>0.37984496124030998</v>
      </c>
      <c r="AU1191" s="16">
        <v>0.36120401337792601</v>
      </c>
      <c r="AV1191" s="16">
        <v>0.34210526315789502</v>
      </c>
      <c r="AW1191" s="16">
        <v>0.15</v>
      </c>
      <c r="AX1191" s="16"/>
      <c r="AY1191" s="16">
        <v>0.4</v>
      </c>
      <c r="AZ1191" s="16">
        <v>0.35307017543859598</v>
      </c>
      <c r="BA1191" s="16"/>
      <c r="BB1191" s="16">
        <v>0.41935483870967699</v>
      </c>
      <c r="BC1191" s="16">
        <v>0.291139240506329</v>
      </c>
      <c r="BD1191" s="16">
        <v>0.38187702265372198</v>
      </c>
      <c r="BE1191" s="16">
        <v>0.28358208955223901</v>
      </c>
      <c r="BF1191" s="16"/>
      <c r="BG1191" s="16">
        <v>0.53448275862068995</v>
      </c>
      <c r="BH1191" s="16">
        <v>0.40677966101694901</v>
      </c>
      <c r="BI1191" s="16">
        <v>0.25531914893617003</v>
      </c>
      <c r="BJ1191" s="16">
        <v>0.238095238095238</v>
      </c>
      <c r="BK1191" s="16">
        <v>0.18518518518518501</v>
      </c>
      <c r="BL1191" s="16">
        <v>0</v>
      </c>
    </row>
    <row r="1192" spans="2:64" x14ac:dyDescent="0.35">
      <c r="B1192" t="s">
        <v>621</v>
      </c>
      <c r="C1192" s="16">
        <v>0.25925925925925902</v>
      </c>
      <c r="D1192" s="16">
        <v>0.34782608695652201</v>
      </c>
      <c r="E1192" s="16">
        <v>0.30909090909090903</v>
      </c>
      <c r="F1192" s="16">
        <v>0.24175824175824201</v>
      </c>
      <c r="G1192" s="16">
        <v>0.23125000000000001</v>
      </c>
      <c r="H1192" s="16">
        <v>0.26751592356687898</v>
      </c>
      <c r="I1192" s="16"/>
      <c r="J1192" s="16">
        <v>0.26811594202898598</v>
      </c>
      <c r="K1192" s="16">
        <v>0.24761904761904799</v>
      </c>
      <c r="L1192" s="16"/>
      <c r="M1192" s="16">
        <v>0.29411764705882398</v>
      </c>
      <c r="N1192" s="16">
        <v>0.19587628865979401</v>
      </c>
      <c r="O1192" s="16">
        <v>0.20689655172413801</v>
      </c>
      <c r="P1192" s="16">
        <v>0.18421052631578899</v>
      </c>
      <c r="Q1192" s="16"/>
      <c r="R1192" s="16">
        <v>0.25862068965517199</v>
      </c>
      <c r="S1192" s="16">
        <v>0.227848101265823</v>
      </c>
      <c r="T1192" s="16">
        <v>0.28289473684210498</v>
      </c>
      <c r="U1192" s="16">
        <v>0.217391304347826</v>
      </c>
      <c r="V1192" s="16"/>
      <c r="W1192" s="16">
        <v>0.30303030303030298</v>
      </c>
      <c r="X1192" s="16">
        <v>0.27956989247311798</v>
      </c>
      <c r="Y1192" s="16">
        <v>0.27450980392156898</v>
      </c>
      <c r="Z1192" s="16">
        <v>0.30434782608695699</v>
      </c>
      <c r="AA1192" s="16">
        <v>0.314285714285714</v>
      </c>
      <c r="AB1192" s="16">
        <v>0.20408163265306101</v>
      </c>
      <c r="AC1192" s="16">
        <v>0.19148936170212799</v>
      </c>
      <c r="AD1192" s="16">
        <v>0.33333333333333298</v>
      </c>
      <c r="AE1192" s="16">
        <v>0.14705882352941199</v>
      </c>
      <c r="AF1192" s="16">
        <v>0.148148148148148</v>
      </c>
      <c r="AG1192" s="16">
        <v>0.35294117647058798</v>
      </c>
      <c r="AH1192" s="16">
        <v>0.33333333333333298</v>
      </c>
      <c r="AI1192" s="16"/>
      <c r="AJ1192" s="16">
        <v>0.246153846153846</v>
      </c>
      <c r="AK1192" s="16">
        <v>0.125</v>
      </c>
      <c r="AL1192" s="16">
        <v>0.34131736526946099</v>
      </c>
      <c r="AM1192" s="16">
        <v>0.26436781609195398</v>
      </c>
      <c r="AN1192" s="16">
        <v>0.24</v>
      </c>
      <c r="AO1192" s="16"/>
      <c r="AP1192" s="16">
        <v>0.23478260869565201</v>
      </c>
      <c r="AQ1192" s="16">
        <v>0.3</v>
      </c>
      <c r="AR1192" s="16">
        <v>0.42857142857142899</v>
      </c>
      <c r="AS1192" s="16"/>
      <c r="AT1192" s="16">
        <v>0.24031007751937999</v>
      </c>
      <c r="AU1192" s="16">
        <v>0.28093645484949797</v>
      </c>
      <c r="AV1192" s="16">
        <v>0.23684210526315799</v>
      </c>
      <c r="AW1192" s="16">
        <v>0.1</v>
      </c>
      <c r="AX1192" s="16"/>
      <c r="AY1192" s="16">
        <v>0.3</v>
      </c>
      <c r="AZ1192" s="16">
        <v>0.25657894736842102</v>
      </c>
      <c r="BA1192" s="16"/>
      <c r="BB1192" s="16">
        <v>0.35483870967741898</v>
      </c>
      <c r="BC1192" s="16">
        <v>0.177215189873418</v>
      </c>
      <c r="BD1192" s="16">
        <v>0.28478964401294499</v>
      </c>
      <c r="BE1192" s="16">
        <v>0.19402985074626899</v>
      </c>
      <c r="BF1192" s="16"/>
      <c r="BG1192" s="16">
        <v>0.36206896551724099</v>
      </c>
      <c r="BH1192" s="16">
        <v>0.29661016949152502</v>
      </c>
      <c r="BI1192" s="16">
        <v>0.219858156028369</v>
      </c>
      <c r="BJ1192" s="16">
        <v>0.14285714285714299</v>
      </c>
      <c r="BK1192" s="16">
        <v>3.7037037037037E-2</v>
      </c>
      <c r="BL1192" s="16">
        <v>0</v>
      </c>
    </row>
    <row r="1193" spans="2:64" x14ac:dyDescent="0.35">
      <c r="B1193" t="s">
        <v>622</v>
      </c>
      <c r="C1193" s="16">
        <v>0.20781893004115201</v>
      </c>
      <c r="D1193" s="16">
        <v>0.13043478260869601</v>
      </c>
      <c r="E1193" s="16">
        <v>0.12727272727272701</v>
      </c>
      <c r="F1193" s="16">
        <v>0.14285714285714299</v>
      </c>
      <c r="G1193" s="16">
        <v>0.21249999999999999</v>
      </c>
      <c r="H1193" s="16">
        <v>0.28025477707006402</v>
      </c>
      <c r="I1193" s="16"/>
      <c r="J1193" s="16">
        <v>0.22463768115942001</v>
      </c>
      <c r="K1193" s="16">
        <v>0.185714285714286</v>
      </c>
      <c r="L1193" s="16"/>
      <c r="M1193" s="16">
        <v>0.20415224913494801</v>
      </c>
      <c r="N1193" s="16">
        <v>0.20618556701030899</v>
      </c>
      <c r="O1193" s="16">
        <v>0.17241379310344801</v>
      </c>
      <c r="P1193" s="16">
        <v>0.28947368421052599</v>
      </c>
      <c r="Q1193" s="16"/>
      <c r="R1193" s="16">
        <v>0.15948275862069</v>
      </c>
      <c r="S1193" s="16">
        <v>0.177215189873418</v>
      </c>
      <c r="T1193" s="16">
        <v>0.28947368421052599</v>
      </c>
      <c r="U1193" s="16">
        <v>0.26086956521739102</v>
      </c>
      <c r="V1193" s="16"/>
      <c r="W1193" s="16">
        <v>0.10606060606060599</v>
      </c>
      <c r="X1193" s="16">
        <v>0.26881720430107497</v>
      </c>
      <c r="Y1193" s="16">
        <v>0.29411764705882398</v>
      </c>
      <c r="Z1193" s="16">
        <v>0.217391304347826</v>
      </c>
      <c r="AA1193" s="16">
        <v>0.114285714285714</v>
      </c>
      <c r="AB1193" s="16">
        <v>0.20408163265306101</v>
      </c>
      <c r="AC1193" s="16">
        <v>0.21276595744680901</v>
      </c>
      <c r="AD1193" s="16">
        <v>0.16666666666666699</v>
      </c>
      <c r="AE1193" s="16">
        <v>0.14705882352941199</v>
      </c>
      <c r="AF1193" s="16">
        <v>0.37037037037037002</v>
      </c>
      <c r="AG1193" s="16">
        <v>0.11764705882352899</v>
      </c>
      <c r="AH1193" s="16">
        <v>0</v>
      </c>
      <c r="AI1193" s="16"/>
      <c r="AJ1193" s="16">
        <v>0.261538461538462</v>
      </c>
      <c r="AK1193" s="16">
        <v>0.25</v>
      </c>
      <c r="AL1193" s="16">
        <v>0.179640718562874</v>
      </c>
      <c r="AM1193" s="16">
        <v>0.17241379310344801</v>
      </c>
      <c r="AN1193" s="16">
        <v>0.16</v>
      </c>
      <c r="AO1193" s="16"/>
      <c r="AP1193" s="16">
        <v>0.22608695652173899</v>
      </c>
      <c r="AQ1193" s="16">
        <v>0.17499999999999999</v>
      </c>
      <c r="AR1193" s="16">
        <v>9.5238095238095205E-2</v>
      </c>
      <c r="AS1193" s="16"/>
      <c r="AT1193" s="16">
        <v>0.13178294573643401</v>
      </c>
      <c r="AU1193" s="16">
        <v>0.25752508361204002</v>
      </c>
      <c r="AV1193" s="16">
        <v>0.105263157894737</v>
      </c>
      <c r="AW1193" s="16">
        <v>0.15</v>
      </c>
      <c r="AX1193" s="16"/>
      <c r="AY1193" s="16">
        <v>0.2</v>
      </c>
      <c r="AZ1193" s="16">
        <v>0.20833333333333301</v>
      </c>
      <c r="BA1193" s="16"/>
      <c r="BB1193" s="16">
        <v>0.12903225806451599</v>
      </c>
      <c r="BC1193" s="16">
        <v>0.265822784810127</v>
      </c>
      <c r="BD1193" s="16">
        <v>0.22006472491909401</v>
      </c>
      <c r="BE1193" s="16">
        <v>0.119402985074627</v>
      </c>
      <c r="BF1193" s="16"/>
      <c r="BG1193" s="16">
        <v>0.13793103448275901</v>
      </c>
      <c r="BH1193" s="16">
        <v>0.16525423728813601</v>
      </c>
      <c r="BI1193" s="16">
        <v>0.24822695035461001</v>
      </c>
      <c r="BJ1193" s="16">
        <v>0.38095238095238099</v>
      </c>
      <c r="BK1193" s="16">
        <v>0.407407407407407</v>
      </c>
      <c r="BL1193" s="16">
        <v>0</v>
      </c>
    </row>
    <row r="1194" spans="2:64" x14ac:dyDescent="0.35">
      <c r="B1194" t="s">
        <v>595</v>
      </c>
      <c r="C1194" s="16">
        <v>0.11111111111111099</v>
      </c>
      <c r="D1194" s="16">
        <v>0.26086956521739102</v>
      </c>
      <c r="E1194" s="16">
        <v>0.236363636363636</v>
      </c>
      <c r="F1194" s="16">
        <v>5.4945054945054903E-2</v>
      </c>
      <c r="G1194" s="16">
        <v>9.375E-2</v>
      </c>
      <c r="H1194" s="16">
        <v>9.5541401273885398E-2</v>
      </c>
      <c r="I1194" s="16"/>
      <c r="J1194" s="16">
        <v>0.115942028985507</v>
      </c>
      <c r="K1194" s="16">
        <v>0.104761904761905</v>
      </c>
      <c r="L1194" s="16"/>
      <c r="M1194" s="16">
        <v>0.124567474048443</v>
      </c>
      <c r="N1194" s="16">
        <v>9.2783505154639206E-2</v>
      </c>
      <c r="O1194" s="16">
        <v>0.10344827586206901</v>
      </c>
      <c r="P1194" s="16">
        <v>5.2631578947368397E-2</v>
      </c>
      <c r="Q1194" s="16"/>
      <c r="R1194" s="16">
        <v>0.116379310344828</v>
      </c>
      <c r="S1194" s="16">
        <v>0.177215189873418</v>
      </c>
      <c r="T1194" s="16">
        <v>7.8947368421052599E-2</v>
      </c>
      <c r="U1194" s="16">
        <v>4.3478260869565202E-2</v>
      </c>
      <c r="V1194" s="16"/>
      <c r="W1194" s="16">
        <v>0.13636363636363599</v>
      </c>
      <c r="X1194" s="16">
        <v>0.118279569892473</v>
      </c>
      <c r="Y1194" s="16">
        <v>5.8823529411764698E-2</v>
      </c>
      <c r="Z1194" s="16">
        <v>0.13043478260869601</v>
      </c>
      <c r="AA1194" s="16">
        <v>0.14285714285714299</v>
      </c>
      <c r="AB1194" s="16">
        <v>0.183673469387755</v>
      </c>
      <c r="AC1194" s="16">
        <v>0.12765957446808501</v>
      </c>
      <c r="AD1194" s="16">
        <v>5.5555555555555601E-2</v>
      </c>
      <c r="AE1194" s="16">
        <v>2.9411764705882401E-2</v>
      </c>
      <c r="AF1194" s="16">
        <v>0</v>
      </c>
      <c r="AG1194" s="16">
        <v>0.17647058823529399</v>
      </c>
      <c r="AH1194" s="16">
        <v>0</v>
      </c>
      <c r="AI1194" s="16"/>
      <c r="AJ1194" s="16">
        <v>9.2307692307692299E-2</v>
      </c>
      <c r="AK1194" s="16">
        <v>6.9444444444444406E-2</v>
      </c>
      <c r="AL1194" s="16">
        <v>0.13772455089820401</v>
      </c>
      <c r="AM1194" s="16">
        <v>6.8965517241379296E-2</v>
      </c>
      <c r="AN1194" s="16">
        <v>0.2</v>
      </c>
      <c r="AO1194" s="16"/>
      <c r="AP1194" s="16">
        <v>0.11014492753623201</v>
      </c>
      <c r="AQ1194" s="16">
        <v>0.116666666666667</v>
      </c>
      <c r="AR1194" s="16">
        <v>9.5238095238095205E-2</v>
      </c>
      <c r="AS1194" s="16"/>
      <c r="AT1194" s="16">
        <v>0.13953488372093001</v>
      </c>
      <c r="AU1194" s="16">
        <v>9.3645484949832797E-2</v>
      </c>
      <c r="AV1194" s="16">
        <v>0.105263157894737</v>
      </c>
      <c r="AW1194" s="16">
        <v>0.2</v>
      </c>
      <c r="AX1194" s="16"/>
      <c r="AY1194" s="16">
        <v>0.16666666666666699</v>
      </c>
      <c r="AZ1194" s="16">
        <v>0.107456140350877</v>
      </c>
      <c r="BA1194" s="16"/>
      <c r="BB1194" s="16">
        <v>0.12903225806451599</v>
      </c>
      <c r="BC1194" s="16">
        <v>0.113924050632911</v>
      </c>
      <c r="BD1194" s="16">
        <v>0.11003236245954701</v>
      </c>
      <c r="BE1194" s="16">
        <v>0.104477611940299</v>
      </c>
      <c r="BF1194" s="16"/>
      <c r="BG1194" s="16">
        <v>0.17241379310344801</v>
      </c>
      <c r="BH1194" s="16">
        <v>0.13983050847457601</v>
      </c>
      <c r="BI1194" s="16">
        <v>6.3829787234042507E-2</v>
      </c>
      <c r="BJ1194" s="16">
        <v>4.7619047619047603E-2</v>
      </c>
      <c r="BK1194" s="16">
        <v>3.7037037037037E-2</v>
      </c>
      <c r="BL1194" s="16">
        <v>0</v>
      </c>
    </row>
    <row r="1195" spans="2:64" x14ac:dyDescent="0.35">
      <c r="B1195" t="s">
        <v>159</v>
      </c>
      <c r="C1195" s="16">
        <v>6.7901234567901203E-2</v>
      </c>
      <c r="D1195" s="16">
        <v>4.3478260869565202E-2</v>
      </c>
      <c r="E1195" s="16">
        <v>9.0909090909090898E-2</v>
      </c>
      <c r="F1195" s="16">
        <v>4.3956043956044001E-2</v>
      </c>
      <c r="G1195" s="16">
        <v>9.375E-2</v>
      </c>
      <c r="H1195" s="16">
        <v>5.0955414012738898E-2</v>
      </c>
      <c r="I1195" s="16"/>
      <c r="J1195" s="16">
        <v>5.7971014492753603E-2</v>
      </c>
      <c r="K1195" s="16">
        <v>8.0952380952380998E-2</v>
      </c>
      <c r="L1195" s="16"/>
      <c r="M1195" s="16">
        <v>5.1903114186851201E-2</v>
      </c>
      <c r="N1195" s="16">
        <v>0.10309278350515499</v>
      </c>
      <c r="O1195" s="16">
        <v>0.13793103448275901</v>
      </c>
      <c r="P1195" s="16">
        <v>0</v>
      </c>
      <c r="Q1195" s="16"/>
      <c r="R1195" s="16">
        <v>7.7586206896551699E-2</v>
      </c>
      <c r="S1195" s="16">
        <v>5.0632911392405097E-2</v>
      </c>
      <c r="T1195" s="16">
        <v>6.5789473684210495E-2</v>
      </c>
      <c r="U1195" s="16">
        <v>4.3478260869565202E-2</v>
      </c>
      <c r="V1195" s="16"/>
      <c r="W1195" s="16">
        <v>0.10606060606060599</v>
      </c>
      <c r="X1195" s="16">
        <v>2.1505376344085999E-2</v>
      </c>
      <c r="Y1195" s="16">
        <v>3.9215686274509803E-2</v>
      </c>
      <c r="Z1195" s="16">
        <v>4.3478260869565202E-2</v>
      </c>
      <c r="AA1195" s="16">
        <v>5.7142857142857099E-2</v>
      </c>
      <c r="AB1195" s="16">
        <v>0.122448979591837</v>
      </c>
      <c r="AC1195" s="16">
        <v>0</v>
      </c>
      <c r="AD1195" s="16">
        <v>0.16666666666666699</v>
      </c>
      <c r="AE1195" s="16">
        <v>8.8235294117647106E-2</v>
      </c>
      <c r="AF1195" s="16">
        <v>0.22222222222222199</v>
      </c>
      <c r="AG1195" s="16">
        <v>0</v>
      </c>
      <c r="AH1195" s="16">
        <v>0</v>
      </c>
      <c r="AI1195" s="16"/>
      <c r="AJ1195" s="16">
        <v>0.123076923076923</v>
      </c>
      <c r="AK1195" s="16">
        <v>0.125</v>
      </c>
      <c r="AL1195" s="16">
        <v>4.7904191616766498E-2</v>
      </c>
      <c r="AM1195" s="16">
        <v>5.7471264367816098E-2</v>
      </c>
      <c r="AN1195" s="16">
        <v>0.04</v>
      </c>
      <c r="AO1195" s="16"/>
      <c r="AP1195" s="16">
        <v>8.1159420289855094E-2</v>
      </c>
      <c r="AQ1195" s="16">
        <v>4.1666666666666699E-2</v>
      </c>
      <c r="AR1195" s="16">
        <v>0</v>
      </c>
      <c r="AS1195" s="16"/>
      <c r="AT1195" s="16">
        <v>3.8759689922480599E-2</v>
      </c>
      <c r="AU1195" s="16">
        <v>6.6889632107023395E-2</v>
      </c>
      <c r="AV1195" s="16">
        <v>2.6315789473684199E-2</v>
      </c>
      <c r="AW1195" s="16">
        <v>0.35</v>
      </c>
      <c r="AX1195" s="16"/>
      <c r="AY1195" s="16">
        <v>3.3333333333333298E-2</v>
      </c>
      <c r="AZ1195" s="16">
        <v>7.0175438596491196E-2</v>
      </c>
      <c r="BA1195" s="16"/>
      <c r="BB1195" s="16">
        <v>6.4516129032258104E-2</v>
      </c>
      <c r="BC1195" s="16">
        <v>3.7974683544303799E-2</v>
      </c>
      <c r="BD1195" s="16">
        <v>5.5016181229773503E-2</v>
      </c>
      <c r="BE1195" s="16">
        <v>0.164179104477612</v>
      </c>
      <c r="BF1195" s="16"/>
      <c r="BG1195" s="16">
        <v>1.72413793103448E-2</v>
      </c>
      <c r="BH1195" s="16">
        <v>4.6610169491525397E-2</v>
      </c>
      <c r="BI1195" s="16">
        <v>0.12765957446808501</v>
      </c>
      <c r="BJ1195" s="16">
        <v>0</v>
      </c>
      <c r="BK1195" s="16">
        <v>3.7037037037037E-2</v>
      </c>
      <c r="BL1195" s="16">
        <v>0.66666666666666696</v>
      </c>
    </row>
    <row r="1196" spans="2:64" x14ac:dyDescent="0.35">
      <c r="B1196" t="s">
        <v>598</v>
      </c>
      <c r="C1196" s="16">
        <v>2.8806584362139901E-2</v>
      </c>
      <c r="D1196" s="16">
        <v>0.173913043478261</v>
      </c>
      <c r="E1196" s="16">
        <v>0</v>
      </c>
      <c r="F1196" s="16">
        <v>5.4945054945054903E-2</v>
      </c>
      <c r="G1196" s="16">
        <v>3.125E-2</v>
      </c>
      <c r="H1196" s="16">
        <v>0</v>
      </c>
      <c r="I1196" s="16"/>
      <c r="J1196" s="16">
        <v>2.8985507246376802E-2</v>
      </c>
      <c r="K1196" s="16">
        <v>2.8571428571428598E-2</v>
      </c>
      <c r="L1196" s="16"/>
      <c r="M1196" s="16">
        <v>3.1141868512110701E-2</v>
      </c>
      <c r="N1196" s="16">
        <v>2.06185567010309E-2</v>
      </c>
      <c r="O1196" s="16">
        <v>1.72413793103448E-2</v>
      </c>
      <c r="P1196" s="16">
        <v>5.2631578947368397E-2</v>
      </c>
      <c r="Q1196" s="16"/>
      <c r="R1196" s="16">
        <v>4.31034482758621E-2</v>
      </c>
      <c r="S1196" s="16">
        <v>2.53164556962025E-2</v>
      </c>
      <c r="T1196" s="16">
        <v>1.3157894736842099E-2</v>
      </c>
      <c r="U1196" s="16">
        <v>0</v>
      </c>
      <c r="V1196" s="16"/>
      <c r="W1196" s="16">
        <v>6.0606060606060601E-2</v>
      </c>
      <c r="X1196" s="16">
        <v>1.0752688172042999E-2</v>
      </c>
      <c r="Y1196" s="16">
        <v>0</v>
      </c>
      <c r="Z1196" s="16">
        <v>4.3478260869565202E-2</v>
      </c>
      <c r="AA1196" s="16">
        <v>5.7142857142857099E-2</v>
      </c>
      <c r="AB1196" s="16">
        <v>4.08163265306122E-2</v>
      </c>
      <c r="AC1196" s="16">
        <v>0</v>
      </c>
      <c r="AD1196" s="16">
        <v>5.5555555555555601E-2</v>
      </c>
      <c r="AE1196" s="16">
        <v>5.8823529411764698E-2</v>
      </c>
      <c r="AF1196" s="16">
        <v>0</v>
      </c>
      <c r="AG1196" s="16">
        <v>0</v>
      </c>
      <c r="AH1196" s="16">
        <v>0</v>
      </c>
      <c r="AI1196" s="16"/>
      <c r="AJ1196" s="16">
        <v>1.5384615384615399E-2</v>
      </c>
      <c r="AK1196" s="16">
        <v>4.1666666666666699E-2</v>
      </c>
      <c r="AL1196" s="16">
        <v>4.7904191616766498E-2</v>
      </c>
      <c r="AM1196" s="16">
        <v>1.1494252873563199E-2</v>
      </c>
      <c r="AN1196" s="16">
        <v>0.04</v>
      </c>
      <c r="AO1196" s="16"/>
      <c r="AP1196" s="16">
        <v>3.1884057971014498E-2</v>
      </c>
      <c r="AQ1196" s="16">
        <v>1.6666666666666701E-2</v>
      </c>
      <c r="AR1196" s="16">
        <v>4.7619047619047603E-2</v>
      </c>
      <c r="AS1196" s="16"/>
      <c r="AT1196" s="16">
        <v>5.4263565891472902E-2</v>
      </c>
      <c r="AU1196" s="16">
        <v>1.3377926421404699E-2</v>
      </c>
      <c r="AV1196" s="16">
        <v>5.2631578947368397E-2</v>
      </c>
      <c r="AW1196" s="16">
        <v>0.05</v>
      </c>
      <c r="AX1196" s="16"/>
      <c r="AY1196" s="16">
        <v>6.6666666666666693E-2</v>
      </c>
      <c r="AZ1196" s="16">
        <v>2.6315789473684199E-2</v>
      </c>
      <c r="BA1196" s="16"/>
      <c r="BB1196" s="16">
        <v>6.4516129032258104E-2</v>
      </c>
      <c r="BC1196" s="16">
        <v>0</v>
      </c>
      <c r="BD1196" s="16">
        <v>2.2653721682847901E-2</v>
      </c>
      <c r="BE1196" s="16">
        <v>7.4626865671641798E-2</v>
      </c>
      <c r="BF1196" s="16"/>
      <c r="BG1196" s="16">
        <v>1.72413793103448E-2</v>
      </c>
      <c r="BH1196" s="16">
        <v>3.8135593220338999E-2</v>
      </c>
      <c r="BI1196" s="16">
        <v>2.1276595744680899E-2</v>
      </c>
      <c r="BJ1196" s="16">
        <v>0</v>
      </c>
      <c r="BK1196" s="16">
        <v>0</v>
      </c>
      <c r="BL1196" s="16">
        <v>0.33333333333333298</v>
      </c>
    </row>
    <row r="1197" spans="2:64" x14ac:dyDescent="0.35">
      <c r="B1197" t="s">
        <v>597</v>
      </c>
      <c r="C1197" s="16">
        <v>2.26337448559671E-2</v>
      </c>
      <c r="D1197" s="16">
        <v>8.6956521739130405E-2</v>
      </c>
      <c r="E1197" s="16">
        <v>5.4545454545454501E-2</v>
      </c>
      <c r="F1197" s="16">
        <v>4.3956043956044001E-2</v>
      </c>
      <c r="G1197" s="16">
        <v>6.2500000000000003E-3</v>
      </c>
      <c r="H1197" s="16">
        <v>6.3694267515923596E-3</v>
      </c>
      <c r="I1197" s="16"/>
      <c r="J1197" s="16">
        <v>2.1739130434782601E-2</v>
      </c>
      <c r="K1197" s="16">
        <v>2.3809523809523801E-2</v>
      </c>
      <c r="L1197" s="16"/>
      <c r="M1197" s="16">
        <v>1.3840830449827E-2</v>
      </c>
      <c r="N1197" s="16">
        <v>2.06185567010309E-2</v>
      </c>
      <c r="O1197" s="16">
        <v>3.4482758620689703E-2</v>
      </c>
      <c r="P1197" s="16">
        <v>7.8947368421052599E-2</v>
      </c>
      <c r="Q1197" s="16"/>
      <c r="R1197" s="16">
        <v>3.4482758620689703E-2</v>
      </c>
      <c r="S1197" s="16">
        <v>2.53164556962025E-2</v>
      </c>
      <c r="T1197" s="16">
        <v>6.5789473684210497E-3</v>
      </c>
      <c r="U1197" s="16">
        <v>0</v>
      </c>
      <c r="V1197" s="16"/>
      <c r="W1197" s="16">
        <v>3.03030303030303E-2</v>
      </c>
      <c r="X1197" s="16">
        <v>1.0752688172042999E-2</v>
      </c>
      <c r="Y1197" s="16">
        <v>3.9215686274509803E-2</v>
      </c>
      <c r="Z1197" s="16">
        <v>2.1739130434782601E-2</v>
      </c>
      <c r="AA1197" s="16">
        <v>0</v>
      </c>
      <c r="AB1197" s="16">
        <v>6.1224489795918401E-2</v>
      </c>
      <c r="AC1197" s="16">
        <v>2.1276595744680899E-2</v>
      </c>
      <c r="AD1197" s="16">
        <v>0</v>
      </c>
      <c r="AE1197" s="16">
        <v>0</v>
      </c>
      <c r="AF1197" s="16">
        <v>3.7037037037037E-2</v>
      </c>
      <c r="AG1197" s="16">
        <v>0</v>
      </c>
      <c r="AH1197" s="16">
        <v>0</v>
      </c>
      <c r="AI1197" s="16"/>
      <c r="AJ1197" s="16">
        <v>1.5384615384615399E-2</v>
      </c>
      <c r="AK1197" s="16">
        <v>1.38888888888889E-2</v>
      </c>
      <c r="AL1197" s="16">
        <v>1.79640718562874E-2</v>
      </c>
      <c r="AM1197" s="16">
        <v>2.2988505747126398E-2</v>
      </c>
      <c r="AN1197" s="16">
        <v>0</v>
      </c>
      <c r="AO1197" s="16"/>
      <c r="AP1197" s="16">
        <v>2.3188405797101401E-2</v>
      </c>
      <c r="AQ1197" s="16">
        <v>2.5000000000000001E-2</v>
      </c>
      <c r="AR1197" s="16">
        <v>0</v>
      </c>
      <c r="AS1197" s="16"/>
      <c r="AT1197" s="16">
        <v>3.1007751937984499E-2</v>
      </c>
      <c r="AU1197" s="16">
        <v>1.00334448160535E-2</v>
      </c>
      <c r="AV1197" s="16">
        <v>0.105263157894737</v>
      </c>
      <c r="AW1197" s="16">
        <v>0</v>
      </c>
      <c r="AX1197" s="16"/>
      <c r="AY1197" s="16">
        <v>0</v>
      </c>
      <c r="AZ1197" s="16">
        <v>2.41228070175439E-2</v>
      </c>
      <c r="BA1197" s="16"/>
      <c r="BB1197" s="16">
        <v>0.12903225806451599</v>
      </c>
      <c r="BC1197" s="16">
        <v>2.53164556962025E-2</v>
      </c>
      <c r="BD1197" s="16">
        <v>1.6181229773462799E-2</v>
      </c>
      <c r="BE1197" s="16">
        <v>0</v>
      </c>
      <c r="BF1197" s="16"/>
      <c r="BG1197" s="16">
        <v>0</v>
      </c>
      <c r="BH1197" s="16">
        <v>2.9661016949152502E-2</v>
      </c>
      <c r="BI1197" s="16">
        <v>2.8368794326241099E-2</v>
      </c>
      <c r="BJ1197" s="16">
        <v>0</v>
      </c>
      <c r="BK1197" s="16">
        <v>0</v>
      </c>
      <c r="BL1197" s="16">
        <v>0</v>
      </c>
    </row>
    <row r="1198" spans="2:64" x14ac:dyDescent="0.35">
      <c r="B1198" t="s">
        <v>143</v>
      </c>
      <c r="C1198" s="16">
        <v>1.0288065843621399E-2</v>
      </c>
      <c r="D1198" s="16">
        <v>0</v>
      </c>
      <c r="E1198" s="16">
        <v>0</v>
      </c>
      <c r="F1198" s="16">
        <v>1.0989010989011E-2</v>
      </c>
      <c r="G1198" s="16">
        <v>1.2500000000000001E-2</v>
      </c>
      <c r="H1198" s="16">
        <v>1.27388535031847E-2</v>
      </c>
      <c r="I1198" s="16"/>
      <c r="J1198" s="16">
        <v>1.0869565217391301E-2</v>
      </c>
      <c r="K1198" s="16">
        <v>9.5238095238095195E-3</v>
      </c>
      <c r="L1198" s="16"/>
      <c r="M1198" s="16">
        <v>1.3840830449827E-2</v>
      </c>
      <c r="N1198" s="16">
        <v>0</v>
      </c>
      <c r="O1198" s="16">
        <v>0</v>
      </c>
      <c r="P1198" s="16">
        <v>2.6315789473684199E-2</v>
      </c>
      <c r="Q1198" s="16"/>
      <c r="R1198" s="16">
        <v>8.6206896551724102E-3</v>
      </c>
      <c r="S1198" s="16">
        <v>0</v>
      </c>
      <c r="T1198" s="16">
        <v>1.3157894736842099E-2</v>
      </c>
      <c r="U1198" s="16">
        <v>4.3478260869565202E-2</v>
      </c>
      <c r="V1198" s="16"/>
      <c r="W1198" s="16">
        <v>1.5151515151515201E-2</v>
      </c>
      <c r="X1198" s="16">
        <v>1.0752688172042999E-2</v>
      </c>
      <c r="Y1198" s="16">
        <v>0</v>
      </c>
      <c r="Z1198" s="16">
        <v>0</v>
      </c>
      <c r="AA1198" s="16">
        <v>0</v>
      </c>
      <c r="AB1198" s="16">
        <v>2.04081632653061E-2</v>
      </c>
      <c r="AC1198" s="16">
        <v>0</v>
      </c>
      <c r="AD1198" s="16">
        <v>0</v>
      </c>
      <c r="AE1198" s="16">
        <v>5.8823529411764698E-2</v>
      </c>
      <c r="AF1198" s="16">
        <v>0</v>
      </c>
      <c r="AG1198" s="16">
        <v>0</v>
      </c>
      <c r="AH1198" s="16">
        <v>0</v>
      </c>
      <c r="AI1198" s="16"/>
      <c r="AJ1198" s="16">
        <v>0</v>
      </c>
      <c r="AK1198" s="16">
        <v>0</v>
      </c>
      <c r="AL1198" s="16">
        <v>1.19760479041916E-2</v>
      </c>
      <c r="AM1198" s="16">
        <v>1.1494252873563199E-2</v>
      </c>
      <c r="AN1198" s="16">
        <v>0.04</v>
      </c>
      <c r="AO1198" s="16"/>
      <c r="AP1198" s="16">
        <v>1.15942028985507E-2</v>
      </c>
      <c r="AQ1198" s="16">
        <v>8.3333333333333297E-3</v>
      </c>
      <c r="AR1198" s="16">
        <v>0</v>
      </c>
      <c r="AS1198" s="16"/>
      <c r="AT1198" s="16">
        <v>0</v>
      </c>
      <c r="AU1198" s="16">
        <v>1.3377926421404699E-2</v>
      </c>
      <c r="AV1198" s="16">
        <v>0</v>
      </c>
      <c r="AW1198" s="16">
        <v>0.05</v>
      </c>
      <c r="AX1198" s="16"/>
      <c r="AY1198" s="16">
        <v>0</v>
      </c>
      <c r="AZ1198" s="16">
        <v>1.0964912280701801E-2</v>
      </c>
      <c r="BA1198" s="16"/>
      <c r="BB1198" s="16">
        <v>0</v>
      </c>
      <c r="BC1198" s="16">
        <v>2.53164556962025E-2</v>
      </c>
      <c r="BD1198" s="16">
        <v>9.7087378640776708E-3</v>
      </c>
      <c r="BE1198" s="16">
        <v>0</v>
      </c>
      <c r="BF1198" s="16"/>
      <c r="BG1198" s="16">
        <v>1.72413793103448E-2</v>
      </c>
      <c r="BH1198" s="16">
        <v>1.6949152542372899E-2</v>
      </c>
      <c r="BI1198" s="16">
        <v>0</v>
      </c>
      <c r="BJ1198" s="16">
        <v>0</v>
      </c>
      <c r="BK1198" s="16">
        <v>0</v>
      </c>
      <c r="BL1198" s="16">
        <v>0</v>
      </c>
    </row>
    <row r="1199" spans="2:64" x14ac:dyDescent="0.35">
      <c r="C1199" s="16"/>
      <c r="D1199" s="16"/>
      <c r="E1199" s="16"/>
      <c r="F1199" s="16"/>
      <c r="G1199" s="16"/>
      <c r="H1199" s="16"/>
      <c r="I1199" s="16"/>
      <c r="J1199" s="16"/>
      <c r="K1199" s="16"/>
      <c r="L1199" s="16"/>
      <c r="M1199" s="16"/>
      <c r="N1199" s="16"/>
      <c r="O1199" s="16"/>
      <c r="P1199" s="16"/>
      <c r="Q1199" s="16"/>
      <c r="R1199" s="16"/>
      <c r="S1199" s="16"/>
      <c r="T1199" s="16"/>
      <c r="U1199" s="16"/>
      <c r="V1199" s="16"/>
      <c r="W1199" s="16"/>
      <c r="X1199" s="16"/>
      <c r="Y1199" s="16"/>
      <c r="Z1199" s="16"/>
      <c r="AA1199" s="16"/>
      <c r="AB1199" s="16"/>
      <c r="AC1199" s="16"/>
      <c r="AD1199" s="16"/>
      <c r="AE1199" s="16"/>
      <c r="AF1199" s="16"/>
      <c r="AG1199" s="16"/>
      <c r="AH1199" s="16"/>
      <c r="AI1199" s="16"/>
      <c r="AJ1199" s="16"/>
      <c r="AK1199" s="16"/>
      <c r="AL1199" s="16"/>
      <c r="AM1199" s="16"/>
      <c r="AN1199" s="16"/>
      <c r="AO1199" s="16"/>
      <c r="AP1199" s="16"/>
      <c r="AQ1199" s="16"/>
      <c r="AR1199" s="16"/>
      <c r="AS1199" s="16"/>
      <c r="AT1199" s="16"/>
      <c r="AU1199" s="16"/>
      <c r="AV1199" s="16"/>
      <c r="AW1199" s="16"/>
      <c r="AX1199" s="16"/>
      <c r="AY1199" s="16"/>
      <c r="AZ1199" s="16"/>
      <c r="BA1199" s="16"/>
      <c r="BB1199" s="16"/>
      <c r="BC1199" s="16"/>
      <c r="BD1199" s="16"/>
      <c r="BE1199" s="16"/>
      <c r="BF1199" s="16"/>
      <c r="BG1199" s="16"/>
      <c r="BH1199" s="16"/>
      <c r="BI1199" s="16"/>
      <c r="BJ1199" s="16"/>
      <c r="BK1199" s="16"/>
      <c r="BL1199" s="16"/>
    </row>
    <row r="1200" spans="2:64" x14ac:dyDescent="0.35">
      <c r="B1200" s="5" t="s">
        <v>283</v>
      </c>
      <c r="C1200" s="16"/>
      <c r="D1200" s="16"/>
      <c r="E1200" s="16"/>
      <c r="F1200" s="16"/>
      <c r="G1200" s="16"/>
      <c r="H1200" s="16"/>
      <c r="I1200" s="16"/>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row>
    <row r="1201" spans="2:64" x14ac:dyDescent="0.35">
      <c r="B1201" s="23" t="s">
        <v>97</v>
      </c>
      <c r="C1201" s="16"/>
      <c r="D1201" s="16"/>
      <c r="E1201" s="16"/>
      <c r="F1201" s="16"/>
      <c r="G1201" s="16"/>
      <c r="H1201" s="16"/>
      <c r="I1201" s="16"/>
      <c r="J1201" s="16"/>
      <c r="K1201" s="16"/>
      <c r="L1201" s="16"/>
      <c r="M1201" s="16"/>
      <c r="N1201" s="16"/>
      <c r="O1201" s="16"/>
      <c r="P1201" s="16"/>
      <c r="Q1201" s="16"/>
      <c r="R1201" s="16"/>
      <c r="S1201" s="16"/>
      <c r="T1201" s="16"/>
      <c r="U1201" s="16"/>
      <c r="V1201" s="16"/>
      <c r="W1201" s="16"/>
      <c r="X1201" s="16"/>
      <c r="Y1201" s="16"/>
      <c r="Z1201" s="16"/>
      <c r="AA1201" s="16"/>
      <c r="AB1201" s="16"/>
      <c r="AC1201" s="16"/>
      <c r="AD1201" s="16"/>
      <c r="AE1201" s="16"/>
      <c r="AF1201" s="16"/>
      <c r="AG1201" s="16"/>
      <c r="AH1201" s="16"/>
      <c r="AI1201" s="16"/>
      <c r="AJ1201" s="16"/>
      <c r="AK1201" s="16"/>
      <c r="AL1201" s="16"/>
      <c r="AM1201" s="16"/>
      <c r="AN1201" s="16"/>
      <c r="AO1201" s="16"/>
      <c r="AP1201" s="16"/>
      <c r="AQ1201" s="16"/>
      <c r="AR1201" s="16"/>
      <c r="AS1201" s="16"/>
      <c r="AT1201" s="16"/>
      <c r="AU1201" s="16"/>
      <c r="AV1201" s="16"/>
      <c r="AW1201" s="16"/>
      <c r="AX1201" s="16"/>
      <c r="AY1201" s="16"/>
      <c r="AZ1201" s="16"/>
      <c r="BA1201" s="16"/>
      <c r="BB1201" s="16"/>
      <c r="BC1201" s="16"/>
      <c r="BD1201" s="16"/>
      <c r="BE1201" s="16"/>
      <c r="BF1201" s="16"/>
      <c r="BG1201" s="16"/>
      <c r="BH1201" s="16"/>
      <c r="BI1201" s="16"/>
      <c r="BJ1201" s="16"/>
      <c r="BK1201" s="16"/>
      <c r="BL1201" s="16"/>
    </row>
    <row r="1202" spans="2:64" x14ac:dyDescent="0.35">
      <c r="B1202" t="s">
        <v>624</v>
      </c>
      <c r="C1202" s="16">
        <v>0.40944881889763801</v>
      </c>
      <c r="D1202" s="16">
        <v>0.37931034482758602</v>
      </c>
      <c r="E1202" s="16">
        <v>0.46875</v>
      </c>
      <c r="F1202" s="16">
        <v>0.37234042553191499</v>
      </c>
      <c r="G1202" s="16">
        <v>0.39263803680981602</v>
      </c>
      <c r="H1202" s="16">
        <v>0.430379746835443</v>
      </c>
      <c r="I1202" s="16"/>
      <c r="J1202" s="16">
        <v>0.39510489510489499</v>
      </c>
      <c r="K1202" s="16">
        <v>0.42533936651583698</v>
      </c>
      <c r="L1202" s="16"/>
      <c r="M1202" s="16">
        <v>0.46052631578947401</v>
      </c>
      <c r="N1202" s="16">
        <v>0.28000000000000003</v>
      </c>
      <c r="O1202" s="16">
        <v>0.41666666666666702</v>
      </c>
      <c r="P1202" s="16">
        <v>0.32500000000000001</v>
      </c>
      <c r="Q1202" s="16"/>
      <c r="R1202" s="16">
        <v>0.39200000000000002</v>
      </c>
      <c r="S1202" s="16">
        <v>0.41975308641975301</v>
      </c>
      <c r="T1202" s="16">
        <v>0.43790849673202598</v>
      </c>
      <c r="U1202" s="16">
        <v>0.375</v>
      </c>
      <c r="V1202" s="16"/>
      <c r="W1202" s="16">
        <v>0.41891891891891903</v>
      </c>
      <c r="X1202" s="16">
        <v>0.39175257731958801</v>
      </c>
      <c r="Y1202" s="16">
        <v>0.480769230769231</v>
      </c>
      <c r="Z1202" s="16">
        <v>0.39130434782608697</v>
      </c>
      <c r="AA1202" s="16">
        <v>0.45945945945945899</v>
      </c>
      <c r="AB1202" s="16">
        <v>0.32653061224489799</v>
      </c>
      <c r="AC1202" s="16">
        <v>0.42857142857142899</v>
      </c>
      <c r="AD1202" s="16">
        <v>0.38888888888888901</v>
      </c>
      <c r="AE1202" s="16">
        <v>0.45714285714285702</v>
      </c>
      <c r="AF1202" s="16">
        <v>0.17857142857142899</v>
      </c>
      <c r="AG1202" s="16">
        <v>0.55000000000000004</v>
      </c>
      <c r="AH1202" s="16">
        <v>1</v>
      </c>
      <c r="AI1202" s="16"/>
      <c r="AJ1202" s="16">
        <v>0.31343283582089598</v>
      </c>
      <c r="AK1202" s="16">
        <v>0.36</v>
      </c>
      <c r="AL1202" s="16">
        <v>0.45402298850574702</v>
      </c>
      <c r="AM1202" s="16">
        <v>0.44680851063829802</v>
      </c>
      <c r="AN1202" s="16">
        <v>0.407407407407407</v>
      </c>
      <c r="AO1202" s="16"/>
      <c r="AP1202" s="16">
        <v>0.39502762430939198</v>
      </c>
      <c r="AQ1202" s="16">
        <v>0.44</v>
      </c>
      <c r="AR1202" s="16">
        <v>0.476190476190476</v>
      </c>
      <c r="AS1202" s="16"/>
      <c r="AT1202" s="16">
        <v>0.40151515151515099</v>
      </c>
      <c r="AU1202" s="16">
        <v>0.44051446945337602</v>
      </c>
      <c r="AV1202" s="16">
        <v>0.266666666666667</v>
      </c>
      <c r="AW1202" s="16">
        <v>0.3</v>
      </c>
      <c r="AX1202" s="16"/>
      <c r="AY1202" s="16">
        <v>0.21621621621621601</v>
      </c>
      <c r="AZ1202" s="16">
        <v>0.42462845010615702</v>
      </c>
      <c r="BA1202" s="16"/>
      <c r="BB1202" s="16">
        <v>0.55555555555555602</v>
      </c>
      <c r="BC1202" s="16">
        <v>0.34523809523809501</v>
      </c>
      <c r="BD1202" s="16">
        <v>0.44236760124610602</v>
      </c>
      <c r="BE1202" s="16">
        <v>0.25373134328358199</v>
      </c>
      <c r="BF1202" s="16"/>
      <c r="BG1202" s="16">
        <v>0.64516129032258096</v>
      </c>
      <c r="BH1202" s="16">
        <v>0.52653061224489806</v>
      </c>
      <c r="BI1202" s="16">
        <v>0.23648648648648599</v>
      </c>
      <c r="BJ1202" s="16">
        <v>0.13043478260869601</v>
      </c>
      <c r="BK1202" s="16">
        <v>3.7037037037037E-2</v>
      </c>
      <c r="BL1202" s="16">
        <v>0</v>
      </c>
    </row>
    <row r="1203" spans="2:64" x14ac:dyDescent="0.35">
      <c r="B1203" t="s">
        <v>625</v>
      </c>
      <c r="C1203" s="16">
        <v>0.220472440944882</v>
      </c>
      <c r="D1203" s="16">
        <v>0.31034482758620702</v>
      </c>
      <c r="E1203" s="16">
        <v>0.234375</v>
      </c>
      <c r="F1203" s="16">
        <v>0.26595744680851102</v>
      </c>
      <c r="G1203" s="16">
        <v>0.251533742331288</v>
      </c>
      <c r="H1203" s="16">
        <v>0.139240506329114</v>
      </c>
      <c r="I1203" s="16"/>
      <c r="J1203" s="16">
        <v>0.23776223776223801</v>
      </c>
      <c r="K1203" s="16">
        <v>0.19909502262443399</v>
      </c>
      <c r="L1203" s="16"/>
      <c r="M1203" s="16">
        <v>0.217105263157895</v>
      </c>
      <c r="N1203" s="16">
        <v>0.25</v>
      </c>
      <c r="O1203" s="16">
        <v>0.1</v>
      </c>
      <c r="P1203" s="16">
        <v>0.375</v>
      </c>
      <c r="Q1203" s="16"/>
      <c r="R1203" s="16">
        <v>0.27200000000000002</v>
      </c>
      <c r="S1203" s="16">
        <v>0.19753086419753099</v>
      </c>
      <c r="T1203" s="16">
        <v>0.15686274509803899</v>
      </c>
      <c r="U1203" s="16">
        <v>0.16666666666666699</v>
      </c>
      <c r="V1203" s="16"/>
      <c r="W1203" s="16">
        <v>0.21621621621621601</v>
      </c>
      <c r="X1203" s="16">
        <v>0.27835051546391798</v>
      </c>
      <c r="Y1203" s="16">
        <v>9.6153846153846201E-2</v>
      </c>
      <c r="Z1203" s="16">
        <v>0.26086956521739102</v>
      </c>
      <c r="AA1203" s="16">
        <v>0.27027027027027001</v>
      </c>
      <c r="AB1203" s="16">
        <v>0.34693877551020402</v>
      </c>
      <c r="AC1203" s="16">
        <v>0.122448979591837</v>
      </c>
      <c r="AD1203" s="16">
        <v>0.22222222222222199</v>
      </c>
      <c r="AE1203" s="16">
        <v>0.2</v>
      </c>
      <c r="AF1203" s="16">
        <v>0.25</v>
      </c>
      <c r="AG1203" s="16">
        <v>0.05</v>
      </c>
      <c r="AH1203" s="16">
        <v>0</v>
      </c>
      <c r="AI1203" s="16"/>
      <c r="AJ1203" s="16">
        <v>0.20895522388059701</v>
      </c>
      <c r="AK1203" s="16">
        <v>0.25333333333333302</v>
      </c>
      <c r="AL1203" s="16">
        <v>0.23563218390804599</v>
      </c>
      <c r="AM1203" s="16">
        <v>0.180851063829787</v>
      </c>
      <c r="AN1203" s="16">
        <v>0.25925925925925902</v>
      </c>
      <c r="AO1203" s="16"/>
      <c r="AP1203" s="16">
        <v>0.237569060773481</v>
      </c>
      <c r="AQ1203" s="16">
        <v>0.2</v>
      </c>
      <c r="AR1203" s="16">
        <v>4.7619047619047603E-2</v>
      </c>
      <c r="AS1203" s="16"/>
      <c r="AT1203" s="16">
        <v>0.27272727272727298</v>
      </c>
      <c r="AU1203" s="16">
        <v>0.18649517684887501</v>
      </c>
      <c r="AV1203" s="16">
        <v>0.37777777777777799</v>
      </c>
      <c r="AW1203" s="16">
        <v>0.05</v>
      </c>
      <c r="AX1203" s="16"/>
      <c r="AY1203" s="16">
        <v>0.40540540540540498</v>
      </c>
      <c r="AZ1203" s="16">
        <v>0.20594479830148599</v>
      </c>
      <c r="BA1203" s="16"/>
      <c r="BB1203" s="16">
        <v>0.194444444444444</v>
      </c>
      <c r="BC1203" s="16">
        <v>0.32142857142857101</v>
      </c>
      <c r="BD1203" s="16">
        <v>0.218068535825545</v>
      </c>
      <c r="BE1203" s="16">
        <v>0.119402985074627</v>
      </c>
      <c r="BF1203" s="16"/>
      <c r="BG1203" s="16">
        <v>0.17741935483870999</v>
      </c>
      <c r="BH1203" s="16">
        <v>0.23265306122449</v>
      </c>
      <c r="BI1203" s="16">
        <v>0.25675675675675702</v>
      </c>
      <c r="BJ1203" s="16">
        <v>0.13043478260869601</v>
      </c>
      <c r="BK1203" s="16">
        <v>0.11111111111111099</v>
      </c>
      <c r="BL1203" s="16">
        <v>0</v>
      </c>
    </row>
    <row r="1204" spans="2:64" x14ac:dyDescent="0.35">
      <c r="B1204" t="s">
        <v>626</v>
      </c>
      <c r="C1204" s="16">
        <v>3.3464566929133903E-2</v>
      </c>
      <c r="D1204" s="16">
        <v>0.10344827586206901</v>
      </c>
      <c r="E1204" s="16">
        <v>7.8125E-2</v>
      </c>
      <c r="F1204" s="16">
        <v>4.2553191489361701E-2</v>
      </c>
      <c r="G1204" s="16">
        <v>1.22699386503067E-2</v>
      </c>
      <c r="H1204" s="16">
        <v>1.8987341772151899E-2</v>
      </c>
      <c r="I1204" s="16"/>
      <c r="J1204" s="16">
        <v>3.1468531468531499E-2</v>
      </c>
      <c r="K1204" s="16">
        <v>3.6199095022624403E-2</v>
      </c>
      <c r="L1204" s="16"/>
      <c r="M1204" s="16">
        <v>3.2894736842105303E-2</v>
      </c>
      <c r="N1204" s="16">
        <v>0.02</v>
      </c>
      <c r="O1204" s="16">
        <v>8.3333333333333301E-2</v>
      </c>
      <c r="P1204" s="16">
        <v>0</v>
      </c>
      <c r="Q1204" s="16"/>
      <c r="R1204" s="16">
        <v>5.6000000000000001E-2</v>
      </c>
      <c r="S1204" s="16">
        <v>3.7037037037037E-2</v>
      </c>
      <c r="T1204" s="16">
        <v>0</v>
      </c>
      <c r="U1204" s="16">
        <v>0</v>
      </c>
      <c r="V1204" s="16"/>
      <c r="W1204" s="16">
        <v>8.1081081081081099E-2</v>
      </c>
      <c r="X1204" s="16">
        <v>3.09278350515464E-2</v>
      </c>
      <c r="Y1204" s="16">
        <v>1.9230769230769201E-2</v>
      </c>
      <c r="Z1204" s="16">
        <v>2.1739130434782601E-2</v>
      </c>
      <c r="AA1204" s="16">
        <v>2.7027027027027001E-2</v>
      </c>
      <c r="AB1204" s="16">
        <v>0</v>
      </c>
      <c r="AC1204" s="16">
        <v>4.08163265306122E-2</v>
      </c>
      <c r="AD1204" s="16">
        <v>5.5555555555555601E-2</v>
      </c>
      <c r="AE1204" s="16">
        <v>5.7142857142857099E-2</v>
      </c>
      <c r="AF1204" s="16">
        <v>0</v>
      </c>
      <c r="AG1204" s="16">
        <v>0</v>
      </c>
      <c r="AH1204" s="16">
        <v>0</v>
      </c>
      <c r="AI1204" s="16"/>
      <c r="AJ1204" s="16">
        <v>4.47761194029851E-2</v>
      </c>
      <c r="AK1204" s="16">
        <v>2.66666666666667E-2</v>
      </c>
      <c r="AL1204" s="16">
        <v>4.5977011494252901E-2</v>
      </c>
      <c r="AM1204" s="16">
        <v>2.1276595744680899E-2</v>
      </c>
      <c r="AN1204" s="16">
        <v>3.7037037037037E-2</v>
      </c>
      <c r="AO1204" s="16"/>
      <c r="AP1204" s="16">
        <v>3.0386740331491701E-2</v>
      </c>
      <c r="AQ1204" s="16">
        <v>0.04</v>
      </c>
      <c r="AR1204" s="16">
        <v>4.7619047619047603E-2</v>
      </c>
      <c r="AS1204" s="16"/>
      <c r="AT1204" s="16">
        <v>5.3030303030302997E-2</v>
      </c>
      <c r="AU1204" s="16">
        <v>1.9292604501607701E-2</v>
      </c>
      <c r="AV1204" s="16">
        <v>8.8888888888888906E-2</v>
      </c>
      <c r="AW1204" s="16">
        <v>0</v>
      </c>
      <c r="AX1204" s="16"/>
      <c r="AY1204" s="16">
        <v>2.7027027027027001E-2</v>
      </c>
      <c r="AZ1204" s="16">
        <v>3.3970276008492603E-2</v>
      </c>
      <c r="BA1204" s="16"/>
      <c r="BB1204" s="16">
        <v>5.5555555555555601E-2</v>
      </c>
      <c r="BC1204" s="16">
        <v>7.1428571428571397E-2</v>
      </c>
      <c r="BD1204" s="16">
        <v>1.5576323987538899E-2</v>
      </c>
      <c r="BE1204" s="16">
        <v>5.9701492537313397E-2</v>
      </c>
      <c r="BF1204" s="16"/>
      <c r="BG1204" s="16">
        <v>1.6129032258064498E-2</v>
      </c>
      <c r="BH1204" s="16">
        <v>2.8571428571428598E-2</v>
      </c>
      <c r="BI1204" s="16">
        <v>4.0540540540540501E-2</v>
      </c>
      <c r="BJ1204" s="16">
        <v>4.3478260869565202E-2</v>
      </c>
      <c r="BK1204" s="16">
        <v>3.7037037037037E-2</v>
      </c>
      <c r="BL1204" s="16">
        <v>0.33333333333333298</v>
      </c>
    </row>
    <row r="1205" spans="2:64" x14ac:dyDescent="0.35">
      <c r="B1205" t="s">
        <v>627</v>
      </c>
      <c r="C1205" s="16">
        <v>0.20472440944881901</v>
      </c>
      <c r="D1205" s="16">
        <v>0.10344827586206901</v>
      </c>
      <c r="E1205" s="16">
        <v>7.8125E-2</v>
      </c>
      <c r="F1205" s="16">
        <v>0.21276595744680901</v>
      </c>
      <c r="G1205" s="16">
        <v>0.19631901840490801</v>
      </c>
      <c r="H1205" s="16">
        <v>0.278481012658228</v>
      </c>
      <c r="I1205" s="16"/>
      <c r="J1205" s="16">
        <v>0.21678321678321699</v>
      </c>
      <c r="K1205" s="16">
        <v>0.19004524886877799</v>
      </c>
      <c r="L1205" s="16"/>
      <c r="M1205" s="16">
        <v>0.18421052631578899</v>
      </c>
      <c r="N1205" s="16">
        <v>0.24</v>
      </c>
      <c r="O1205" s="16">
        <v>0.21666666666666701</v>
      </c>
      <c r="P1205" s="16">
        <v>0.22500000000000001</v>
      </c>
      <c r="Q1205" s="16"/>
      <c r="R1205" s="16">
        <v>0.152</v>
      </c>
      <c r="S1205" s="16">
        <v>0.209876543209877</v>
      </c>
      <c r="T1205" s="16">
        <v>0.27450980392156898</v>
      </c>
      <c r="U1205" s="16">
        <v>0.29166666666666702</v>
      </c>
      <c r="V1205" s="16"/>
      <c r="W1205" s="16">
        <v>0.121621621621622</v>
      </c>
      <c r="X1205" s="16">
        <v>0.23711340206185599</v>
      </c>
      <c r="Y1205" s="16">
        <v>0.269230769230769</v>
      </c>
      <c r="Z1205" s="16">
        <v>0.19565217391304299</v>
      </c>
      <c r="AA1205" s="16">
        <v>0.135135135135135</v>
      </c>
      <c r="AB1205" s="16">
        <v>0.183673469387755</v>
      </c>
      <c r="AC1205" s="16">
        <v>0.22448979591836701</v>
      </c>
      <c r="AD1205" s="16">
        <v>0.11111111111111099</v>
      </c>
      <c r="AE1205" s="16">
        <v>0.14285714285714299</v>
      </c>
      <c r="AF1205" s="16">
        <v>0.39285714285714302</v>
      </c>
      <c r="AG1205" s="16">
        <v>0.3</v>
      </c>
      <c r="AH1205" s="16">
        <v>0</v>
      </c>
      <c r="AI1205" s="16"/>
      <c r="AJ1205" s="16">
        <v>0.26865671641791</v>
      </c>
      <c r="AK1205" s="16">
        <v>0.18666666666666701</v>
      </c>
      <c r="AL1205" s="16">
        <v>0.16666666666666699</v>
      </c>
      <c r="AM1205" s="16">
        <v>0.19148936170212799</v>
      </c>
      <c r="AN1205" s="16">
        <v>0.148148148148148</v>
      </c>
      <c r="AO1205" s="16"/>
      <c r="AP1205" s="16">
        <v>0.20994475138121499</v>
      </c>
      <c r="AQ1205" s="16">
        <v>0.184</v>
      </c>
      <c r="AR1205" s="16">
        <v>0.238095238095238</v>
      </c>
      <c r="AS1205" s="16"/>
      <c r="AT1205" s="16">
        <v>0.14393939393939401</v>
      </c>
      <c r="AU1205" s="16">
        <v>0.244372990353698</v>
      </c>
      <c r="AV1205" s="16">
        <v>8.8888888888888906E-2</v>
      </c>
      <c r="AW1205" s="16">
        <v>0.25</v>
      </c>
      <c r="AX1205" s="16"/>
      <c r="AY1205" s="16">
        <v>0.24324324324324301</v>
      </c>
      <c r="AZ1205" s="16">
        <v>0.201698513800425</v>
      </c>
      <c r="BA1205" s="16"/>
      <c r="BB1205" s="16">
        <v>0.13888888888888901</v>
      </c>
      <c r="BC1205" s="16">
        <v>0.226190476190476</v>
      </c>
      <c r="BD1205" s="16">
        <v>0.19003115264797499</v>
      </c>
      <c r="BE1205" s="16">
        <v>0.28358208955223901</v>
      </c>
      <c r="BF1205" s="16"/>
      <c r="BG1205" s="16">
        <v>8.0645161290322606E-2</v>
      </c>
      <c r="BH1205" s="16">
        <v>8.1632653061224497E-2</v>
      </c>
      <c r="BI1205" s="16">
        <v>0.31081081081081102</v>
      </c>
      <c r="BJ1205" s="16">
        <v>0.60869565217391297</v>
      </c>
      <c r="BK1205" s="16">
        <v>0.70370370370370405</v>
      </c>
      <c r="BL1205" s="16">
        <v>0</v>
      </c>
    </row>
    <row r="1206" spans="2:64" x14ac:dyDescent="0.35">
      <c r="B1206" t="s">
        <v>159</v>
      </c>
      <c r="C1206" s="16">
        <v>0.13188976377952799</v>
      </c>
      <c r="D1206" s="16">
        <v>0.10344827586206901</v>
      </c>
      <c r="E1206" s="16">
        <v>0.140625</v>
      </c>
      <c r="F1206" s="16">
        <v>0.10638297872340401</v>
      </c>
      <c r="G1206" s="16">
        <v>0.14723926380368099</v>
      </c>
      <c r="H1206" s="16">
        <v>0.132911392405063</v>
      </c>
      <c r="I1206" s="16"/>
      <c r="J1206" s="16">
        <v>0.11888111888111901</v>
      </c>
      <c r="K1206" s="16">
        <v>0.14932126696832601</v>
      </c>
      <c r="L1206" s="16"/>
      <c r="M1206" s="16">
        <v>0.105263157894737</v>
      </c>
      <c r="N1206" s="16">
        <v>0.21</v>
      </c>
      <c r="O1206" s="16">
        <v>0.18333333333333299</v>
      </c>
      <c r="P1206" s="16">
        <v>7.4999999999999997E-2</v>
      </c>
      <c r="Q1206" s="16"/>
      <c r="R1206" s="16">
        <v>0.128</v>
      </c>
      <c r="S1206" s="16">
        <v>0.13580246913580199</v>
      </c>
      <c r="T1206" s="16">
        <v>0.13071895424836599</v>
      </c>
      <c r="U1206" s="16">
        <v>0.16666666666666699</v>
      </c>
      <c r="V1206" s="16"/>
      <c r="W1206" s="16">
        <v>0.162162162162162</v>
      </c>
      <c r="X1206" s="16">
        <v>6.18556701030928E-2</v>
      </c>
      <c r="Y1206" s="16">
        <v>0.134615384615385</v>
      </c>
      <c r="Z1206" s="16">
        <v>0.13043478260869601</v>
      </c>
      <c r="AA1206" s="16">
        <v>0.108108108108108</v>
      </c>
      <c r="AB1206" s="16">
        <v>0.14285714285714299</v>
      </c>
      <c r="AC1206" s="16">
        <v>0.183673469387755</v>
      </c>
      <c r="AD1206" s="16">
        <v>0.22222222222222199</v>
      </c>
      <c r="AE1206" s="16">
        <v>0.14285714285714299</v>
      </c>
      <c r="AF1206" s="16">
        <v>0.17857142857142899</v>
      </c>
      <c r="AG1206" s="16">
        <v>0.1</v>
      </c>
      <c r="AH1206" s="16">
        <v>0</v>
      </c>
      <c r="AI1206" s="16"/>
      <c r="AJ1206" s="16">
        <v>0.164179104477612</v>
      </c>
      <c r="AK1206" s="16">
        <v>0.17333333333333301</v>
      </c>
      <c r="AL1206" s="16">
        <v>9.7701149425287404E-2</v>
      </c>
      <c r="AM1206" s="16">
        <v>0.159574468085106</v>
      </c>
      <c r="AN1206" s="16">
        <v>0.148148148148148</v>
      </c>
      <c r="AO1206" s="16"/>
      <c r="AP1206" s="16">
        <v>0.12707182320442001</v>
      </c>
      <c r="AQ1206" s="16">
        <v>0.13600000000000001</v>
      </c>
      <c r="AR1206" s="16">
        <v>0.19047619047618999</v>
      </c>
      <c r="AS1206" s="16"/>
      <c r="AT1206" s="16">
        <v>0.12878787878787901</v>
      </c>
      <c r="AU1206" s="16">
        <v>0.109324758842444</v>
      </c>
      <c r="AV1206" s="16">
        <v>0.17777777777777801</v>
      </c>
      <c r="AW1206" s="16">
        <v>0.4</v>
      </c>
      <c r="AX1206" s="16"/>
      <c r="AY1206" s="16">
        <v>0.108108108108108</v>
      </c>
      <c r="AZ1206" s="16">
        <v>0.13375796178343899</v>
      </c>
      <c r="BA1206" s="16"/>
      <c r="BB1206" s="16">
        <v>5.5555555555555601E-2</v>
      </c>
      <c r="BC1206" s="16">
        <v>3.5714285714285698E-2</v>
      </c>
      <c r="BD1206" s="16">
        <v>0.13395638629283499</v>
      </c>
      <c r="BE1206" s="16">
        <v>0.28358208955223901</v>
      </c>
      <c r="BF1206" s="16"/>
      <c r="BG1206" s="16">
        <v>8.0645161290322606E-2</v>
      </c>
      <c r="BH1206" s="16">
        <v>0.130612244897959</v>
      </c>
      <c r="BI1206" s="16">
        <v>0.15540540540540501</v>
      </c>
      <c r="BJ1206" s="16">
        <v>8.6956521739130405E-2</v>
      </c>
      <c r="BK1206" s="16">
        <v>0.11111111111111099</v>
      </c>
      <c r="BL1206" s="16">
        <v>0.66666666666666696</v>
      </c>
    </row>
    <row r="1207" spans="2:64" x14ac:dyDescent="0.35">
      <c r="C1207" s="16"/>
      <c r="D1207" s="16"/>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c r="AF1207" s="16"/>
      <c r="AG1207" s="16"/>
      <c r="AH1207" s="16"/>
      <c r="AI1207" s="16"/>
      <c r="AJ1207" s="16"/>
      <c r="AK1207" s="16"/>
      <c r="AL1207" s="16"/>
      <c r="AM1207" s="16"/>
      <c r="AN1207" s="16"/>
      <c r="AO1207" s="16"/>
      <c r="AP1207" s="16"/>
      <c r="AQ1207" s="16"/>
      <c r="AR1207" s="16"/>
      <c r="AS1207" s="16"/>
      <c r="AT1207" s="16"/>
      <c r="AU1207" s="16"/>
      <c r="AV1207" s="16"/>
      <c r="AW1207" s="16"/>
      <c r="AX1207" s="16"/>
      <c r="AY1207" s="16"/>
      <c r="AZ1207" s="16"/>
      <c r="BA1207" s="16"/>
      <c r="BB1207" s="16"/>
      <c r="BC1207" s="16"/>
      <c r="BD1207" s="16"/>
      <c r="BE1207" s="16"/>
      <c r="BF1207" s="16"/>
      <c r="BG1207" s="16"/>
      <c r="BH1207" s="16"/>
      <c r="BI1207" s="16"/>
      <c r="BJ1207" s="16"/>
      <c r="BK1207" s="16"/>
      <c r="BL1207" s="16"/>
    </row>
    <row r="1208" spans="2:64" x14ac:dyDescent="0.35">
      <c r="B1208" s="5" t="s">
        <v>632</v>
      </c>
      <c r="C1208" s="16"/>
      <c r="D1208" s="16"/>
      <c r="E1208" s="16"/>
      <c r="F1208" s="16"/>
      <c r="G1208" s="16"/>
      <c r="H1208" s="16"/>
      <c r="I1208" s="16"/>
      <c r="J1208" s="16"/>
      <c r="K1208" s="16"/>
      <c r="L1208" s="16"/>
      <c r="M1208" s="16"/>
      <c r="N1208" s="16"/>
      <c r="O1208" s="16"/>
      <c r="P1208" s="16"/>
      <c r="Q1208" s="16"/>
      <c r="R1208" s="16"/>
      <c r="S1208" s="16"/>
      <c r="T1208" s="16"/>
      <c r="U1208" s="16"/>
      <c r="V1208" s="16"/>
      <c r="W1208" s="16"/>
      <c r="X1208" s="16"/>
      <c r="Y1208" s="16"/>
      <c r="Z1208" s="16"/>
      <c r="AA1208" s="16"/>
      <c r="AB1208" s="16"/>
      <c r="AC1208" s="16"/>
      <c r="AD1208" s="16"/>
      <c r="AE1208" s="16"/>
      <c r="AF1208" s="16"/>
      <c r="AG1208" s="16"/>
      <c r="AH1208" s="16"/>
      <c r="AI1208" s="16"/>
      <c r="AJ1208" s="16"/>
      <c r="AK1208" s="16"/>
      <c r="AL1208" s="16"/>
      <c r="AM1208" s="16"/>
      <c r="AN1208" s="16"/>
      <c r="AO1208" s="16"/>
      <c r="AP1208" s="16"/>
      <c r="AQ1208" s="16"/>
      <c r="AR1208" s="16"/>
      <c r="AS1208" s="16"/>
      <c r="AT1208" s="16"/>
      <c r="AU1208" s="16"/>
      <c r="AV1208" s="16"/>
      <c r="AW1208" s="16"/>
      <c r="AX1208" s="16"/>
      <c r="AY1208" s="16"/>
      <c r="AZ1208" s="16"/>
      <c r="BA1208" s="16"/>
      <c r="BB1208" s="16"/>
      <c r="BC1208" s="16"/>
      <c r="BD1208" s="16"/>
      <c r="BE1208" s="16"/>
      <c r="BF1208" s="16"/>
      <c r="BG1208" s="16"/>
      <c r="BH1208" s="16"/>
      <c r="BI1208" s="16"/>
      <c r="BJ1208" s="16"/>
      <c r="BK1208" s="16"/>
      <c r="BL1208" s="16"/>
    </row>
    <row r="1209" spans="2:64" x14ac:dyDescent="0.35">
      <c r="B1209" s="23" t="s">
        <v>97</v>
      </c>
      <c r="C1209" s="16"/>
      <c r="D1209" s="16"/>
      <c r="E1209" s="16"/>
      <c r="F1209" s="16"/>
      <c r="G1209" s="16"/>
      <c r="H1209" s="16"/>
      <c r="I1209" s="16"/>
      <c r="J1209" s="16"/>
      <c r="K1209" s="16"/>
      <c r="L1209" s="16"/>
      <c r="M1209" s="16"/>
      <c r="N1209" s="16"/>
      <c r="O1209" s="16"/>
      <c r="P1209" s="16"/>
      <c r="Q1209" s="16"/>
      <c r="R1209" s="16"/>
      <c r="S1209" s="16"/>
      <c r="T1209" s="16"/>
      <c r="U1209" s="16"/>
      <c r="V1209" s="16"/>
      <c r="W1209" s="16"/>
      <c r="X1209" s="16"/>
      <c r="Y1209" s="16"/>
      <c r="Z1209" s="16"/>
      <c r="AA1209" s="16"/>
      <c r="AB1209" s="16"/>
      <c r="AC1209" s="16"/>
      <c r="AD1209" s="16"/>
      <c r="AE1209" s="16"/>
      <c r="AF1209" s="16"/>
      <c r="AG1209" s="16"/>
      <c r="AH1209" s="16"/>
      <c r="AI1209" s="16"/>
      <c r="AJ1209" s="16"/>
      <c r="AK1209" s="16"/>
      <c r="AL1209" s="16"/>
      <c r="AM1209" s="16"/>
      <c r="AN1209" s="16"/>
      <c r="AO1209" s="16"/>
      <c r="AP1209" s="16"/>
      <c r="AQ1209" s="16"/>
      <c r="AR1209" s="16"/>
      <c r="AS1209" s="16"/>
      <c r="AT1209" s="16"/>
      <c r="AU1209" s="16"/>
      <c r="AV1209" s="16"/>
      <c r="AW1209" s="16"/>
      <c r="AX1209" s="16"/>
      <c r="AY1209" s="16"/>
      <c r="AZ1209" s="16"/>
      <c r="BA1209" s="16"/>
      <c r="BB1209" s="16"/>
      <c r="BC1209" s="16"/>
      <c r="BD1209" s="16"/>
      <c r="BE1209" s="16"/>
      <c r="BF1209" s="16"/>
      <c r="BG1209" s="16"/>
      <c r="BH1209" s="16"/>
      <c r="BI1209" s="16"/>
      <c r="BJ1209" s="16"/>
      <c r="BK1209" s="16"/>
      <c r="BL1209" s="16"/>
    </row>
    <row r="1210" spans="2:64" x14ac:dyDescent="0.35">
      <c r="B1210" t="s">
        <v>553</v>
      </c>
      <c r="C1210" s="16">
        <v>2.55905511811024E-2</v>
      </c>
      <c r="D1210" s="16">
        <v>6.8965517241379296E-2</v>
      </c>
      <c r="E1210" s="16">
        <v>7.8125E-2</v>
      </c>
      <c r="F1210" s="16">
        <v>3.1914893617021302E-2</v>
      </c>
      <c r="G1210" s="16">
        <v>1.22699386503067E-2</v>
      </c>
      <c r="H1210" s="16">
        <v>6.3291139240506302E-3</v>
      </c>
      <c r="I1210" s="16"/>
      <c r="J1210" s="16">
        <v>2.44755244755245E-2</v>
      </c>
      <c r="K1210" s="16">
        <v>2.7149321266968299E-2</v>
      </c>
      <c r="L1210" s="16"/>
      <c r="M1210" s="16">
        <v>2.9605263157894701E-2</v>
      </c>
      <c r="N1210" s="16">
        <v>0.01</v>
      </c>
      <c r="O1210" s="16">
        <v>0</v>
      </c>
      <c r="P1210" s="16">
        <v>7.4999999999999997E-2</v>
      </c>
      <c r="Q1210" s="16"/>
      <c r="R1210" s="16">
        <v>3.5999999999999997E-2</v>
      </c>
      <c r="S1210" s="16">
        <v>1.2345679012345699E-2</v>
      </c>
      <c r="T1210" s="16">
        <v>1.30718954248366E-2</v>
      </c>
      <c r="U1210" s="16">
        <v>4.1666666666666699E-2</v>
      </c>
      <c r="V1210" s="16"/>
      <c r="W1210" s="16">
        <v>2.7027027027027001E-2</v>
      </c>
      <c r="X1210" s="16">
        <v>2.06185567010309E-2</v>
      </c>
      <c r="Y1210" s="16">
        <v>3.8461538461538498E-2</v>
      </c>
      <c r="Z1210" s="16">
        <v>2.1739130434782601E-2</v>
      </c>
      <c r="AA1210" s="16">
        <v>0.108108108108108</v>
      </c>
      <c r="AB1210" s="16">
        <v>0</v>
      </c>
      <c r="AC1210" s="16">
        <v>2.04081632653061E-2</v>
      </c>
      <c r="AD1210" s="16">
        <v>0</v>
      </c>
      <c r="AE1210" s="16">
        <v>0</v>
      </c>
      <c r="AF1210" s="16">
        <v>0</v>
      </c>
      <c r="AG1210" s="16">
        <v>0.05</v>
      </c>
      <c r="AH1210" s="16">
        <v>0</v>
      </c>
      <c r="AI1210" s="16"/>
      <c r="AJ1210" s="16">
        <v>1.49253731343284E-2</v>
      </c>
      <c r="AK1210" s="16">
        <v>1.3333333333333299E-2</v>
      </c>
      <c r="AL1210" s="16">
        <v>2.2988505747126398E-2</v>
      </c>
      <c r="AM1210" s="16">
        <v>3.1914893617021302E-2</v>
      </c>
      <c r="AN1210" s="16">
        <v>0.11111111111111099</v>
      </c>
      <c r="AO1210" s="16"/>
      <c r="AP1210" s="16">
        <v>1.93370165745856E-2</v>
      </c>
      <c r="AQ1210" s="16">
        <v>0.04</v>
      </c>
      <c r="AR1210" s="16">
        <v>4.7619047619047603E-2</v>
      </c>
      <c r="AS1210" s="16"/>
      <c r="AT1210" s="16">
        <v>2.27272727272727E-2</v>
      </c>
      <c r="AU1210" s="16">
        <v>1.9292604501607701E-2</v>
      </c>
      <c r="AV1210" s="16">
        <v>8.8888888888888906E-2</v>
      </c>
      <c r="AW1210" s="16">
        <v>0</v>
      </c>
      <c r="AX1210" s="16"/>
      <c r="AY1210" s="16">
        <v>0.108108108108108</v>
      </c>
      <c r="AZ1210" s="16">
        <v>1.9108280254777101E-2</v>
      </c>
      <c r="BA1210" s="16"/>
      <c r="BB1210" s="16">
        <v>5.5555555555555601E-2</v>
      </c>
      <c r="BC1210" s="16">
        <v>4.7619047619047603E-2</v>
      </c>
      <c r="BD1210" s="16">
        <v>2.1806853582554499E-2</v>
      </c>
      <c r="BE1210" s="16">
        <v>0</v>
      </c>
      <c r="BF1210" s="16"/>
      <c r="BG1210" s="16">
        <v>4.8387096774193498E-2</v>
      </c>
      <c r="BH1210" s="16">
        <v>2.8571428571428598E-2</v>
      </c>
      <c r="BI1210" s="16">
        <v>1.35135135135135E-2</v>
      </c>
      <c r="BJ1210" s="16">
        <v>4.3478260869565202E-2</v>
      </c>
      <c r="BK1210" s="16">
        <v>0</v>
      </c>
      <c r="BL1210" s="16">
        <v>0</v>
      </c>
    </row>
    <row r="1211" spans="2:64" x14ac:dyDescent="0.35">
      <c r="B1211" t="s">
        <v>554</v>
      </c>
      <c r="C1211" s="16">
        <v>0.104330708661417</v>
      </c>
      <c r="D1211" s="16">
        <v>0.31034482758620702</v>
      </c>
      <c r="E1211" s="16">
        <v>0.140625</v>
      </c>
      <c r="F1211" s="16">
        <v>0.12765957446808501</v>
      </c>
      <c r="G1211" s="16">
        <v>5.5214723926380403E-2</v>
      </c>
      <c r="H1211" s="16">
        <v>8.8607594936708903E-2</v>
      </c>
      <c r="I1211" s="16"/>
      <c r="J1211" s="16">
        <v>9.4405594405594401E-2</v>
      </c>
      <c r="K1211" s="16">
        <v>0.113122171945701</v>
      </c>
      <c r="L1211" s="16"/>
      <c r="M1211" s="16">
        <v>9.8684210526315805E-2</v>
      </c>
      <c r="N1211" s="16">
        <v>0.12</v>
      </c>
      <c r="O1211" s="16">
        <v>0.133333333333333</v>
      </c>
      <c r="P1211" s="16">
        <v>0.05</v>
      </c>
      <c r="Q1211" s="16"/>
      <c r="R1211" s="16">
        <v>0.13600000000000001</v>
      </c>
      <c r="S1211" s="16">
        <v>9.8765432098765399E-2</v>
      </c>
      <c r="T1211" s="16">
        <v>4.5751633986928102E-2</v>
      </c>
      <c r="U1211" s="16">
        <v>0.16666666666666699</v>
      </c>
      <c r="V1211" s="16"/>
      <c r="W1211" s="16">
        <v>0.14864864864864899</v>
      </c>
      <c r="X1211" s="16">
        <v>8.2474226804123696E-2</v>
      </c>
      <c r="Y1211" s="16">
        <v>5.7692307692307702E-2</v>
      </c>
      <c r="Z1211" s="16">
        <v>4.3478260869565202E-2</v>
      </c>
      <c r="AA1211" s="16">
        <v>0.135135135135135</v>
      </c>
      <c r="AB1211" s="16">
        <v>6.1224489795918401E-2</v>
      </c>
      <c r="AC1211" s="16">
        <v>6.1224489795918401E-2</v>
      </c>
      <c r="AD1211" s="16">
        <v>5.5555555555555601E-2</v>
      </c>
      <c r="AE1211" s="16">
        <v>0.17142857142857101</v>
      </c>
      <c r="AF1211" s="16">
        <v>0.214285714285714</v>
      </c>
      <c r="AG1211" s="16">
        <v>0.2</v>
      </c>
      <c r="AH1211" s="16">
        <v>0.33333333333333298</v>
      </c>
      <c r="AI1211" s="16"/>
      <c r="AJ1211" s="16">
        <v>7.4626865671641798E-2</v>
      </c>
      <c r="AK1211" s="16">
        <v>0.12</v>
      </c>
      <c r="AL1211" s="16">
        <v>9.1954022988505704E-2</v>
      </c>
      <c r="AM1211" s="16">
        <v>0.12765957446808501</v>
      </c>
      <c r="AN1211" s="16">
        <v>0.148148148148148</v>
      </c>
      <c r="AO1211" s="16"/>
      <c r="AP1211" s="16">
        <v>0.113259668508287</v>
      </c>
      <c r="AQ1211" s="16">
        <v>9.6000000000000002E-2</v>
      </c>
      <c r="AR1211" s="16">
        <v>0</v>
      </c>
      <c r="AS1211" s="16"/>
      <c r="AT1211" s="16">
        <v>0.13636363636363599</v>
      </c>
      <c r="AU1211" s="16">
        <v>7.0739549839228297E-2</v>
      </c>
      <c r="AV1211" s="16">
        <v>0.24444444444444399</v>
      </c>
      <c r="AW1211" s="16">
        <v>0.1</v>
      </c>
      <c r="AX1211" s="16"/>
      <c r="AY1211" s="16">
        <v>0.162162162162162</v>
      </c>
      <c r="AZ1211" s="16">
        <v>9.9787685774946899E-2</v>
      </c>
      <c r="BA1211" s="16"/>
      <c r="BB1211" s="16">
        <v>0.22222222222222199</v>
      </c>
      <c r="BC1211" s="16">
        <v>0.15476190476190499</v>
      </c>
      <c r="BD1211" s="16">
        <v>8.4112149532710304E-2</v>
      </c>
      <c r="BE1211" s="16">
        <v>7.4626865671641798E-2</v>
      </c>
      <c r="BF1211" s="16"/>
      <c r="BG1211" s="16">
        <v>0.19354838709677399</v>
      </c>
      <c r="BH1211" s="16">
        <v>0.122448979591837</v>
      </c>
      <c r="BI1211" s="16">
        <v>6.08108108108108E-2</v>
      </c>
      <c r="BJ1211" s="16">
        <v>4.3478260869565202E-2</v>
      </c>
      <c r="BK1211" s="16">
        <v>0</v>
      </c>
      <c r="BL1211" s="16">
        <v>0.33333333333333298</v>
      </c>
    </row>
    <row r="1212" spans="2:64" x14ac:dyDescent="0.35">
      <c r="B1212" t="s">
        <v>555</v>
      </c>
      <c r="C1212" s="16">
        <v>0.16141732283464599</v>
      </c>
      <c r="D1212" s="16">
        <v>0.34482758620689702</v>
      </c>
      <c r="E1212" s="16">
        <v>0.21875</v>
      </c>
      <c r="F1212" s="16">
        <v>0.117021276595745</v>
      </c>
      <c r="G1212" s="16">
        <v>0.159509202453988</v>
      </c>
      <c r="H1212" s="16">
        <v>0.132911392405063</v>
      </c>
      <c r="I1212" s="16"/>
      <c r="J1212" s="16">
        <v>0.16433566433566399</v>
      </c>
      <c r="K1212" s="16">
        <v>0.158371040723982</v>
      </c>
      <c r="L1212" s="16"/>
      <c r="M1212" s="16">
        <v>0.14802631578947401</v>
      </c>
      <c r="N1212" s="16">
        <v>0.18</v>
      </c>
      <c r="O1212" s="16">
        <v>0.18333333333333299</v>
      </c>
      <c r="P1212" s="16">
        <v>0.2</v>
      </c>
      <c r="Q1212" s="16"/>
      <c r="R1212" s="16">
        <v>0.16400000000000001</v>
      </c>
      <c r="S1212" s="16">
        <v>0.18518518518518501</v>
      </c>
      <c r="T1212" s="16">
        <v>0.14379084967320299</v>
      </c>
      <c r="U1212" s="16">
        <v>0.16666666666666699</v>
      </c>
      <c r="V1212" s="16"/>
      <c r="W1212" s="16">
        <v>0.21621621621621601</v>
      </c>
      <c r="X1212" s="16">
        <v>0.14432989690721601</v>
      </c>
      <c r="Y1212" s="16">
        <v>5.7692307692307702E-2</v>
      </c>
      <c r="Z1212" s="16">
        <v>0.217391304347826</v>
      </c>
      <c r="AA1212" s="16">
        <v>0.21621621621621601</v>
      </c>
      <c r="AB1212" s="16">
        <v>0.20408163265306101</v>
      </c>
      <c r="AC1212" s="16">
        <v>0.183673469387755</v>
      </c>
      <c r="AD1212" s="16">
        <v>0.16666666666666699</v>
      </c>
      <c r="AE1212" s="16">
        <v>0.114285714285714</v>
      </c>
      <c r="AF1212" s="16">
        <v>0.107142857142857</v>
      </c>
      <c r="AG1212" s="16">
        <v>0.05</v>
      </c>
      <c r="AH1212" s="16">
        <v>0.33333333333333298</v>
      </c>
      <c r="AI1212" s="16"/>
      <c r="AJ1212" s="16">
        <v>0.20895522388059701</v>
      </c>
      <c r="AK1212" s="16">
        <v>0.17333333333333301</v>
      </c>
      <c r="AL1212" s="16">
        <v>0.14367816091954</v>
      </c>
      <c r="AM1212" s="16">
        <v>0.14893617021276601</v>
      </c>
      <c r="AN1212" s="16">
        <v>0.22222222222222199</v>
      </c>
      <c r="AO1212" s="16"/>
      <c r="AP1212" s="16">
        <v>0.17679558011049701</v>
      </c>
      <c r="AQ1212" s="16">
        <v>0.12</v>
      </c>
      <c r="AR1212" s="16">
        <v>0.14285714285714299</v>
      </c>
      <c r="AS1212" s="16"/>
      <c r="AT1212" s="16">
        <v>0.14393939393939401</v>
      </c>
      <c r="AU1212" s="16">
        <v>0.157556270096463</v>
      </c>
      <c r="AV1212" s="16">
        <v>0.2</v>
      </c>
      <c r="AW1212" s="16">
        <v>0.25</v>
      </c>
      <c r="AX1212" s="16"/>
      <c r="AY1212" s="16">
        <v>0.18918918918918901</v>
      </c>
      <c r="AZ1212" s="16">
        <v>0.15923566878980899</v>
      </c>
      <c r="BA1212" s="16"/>
      <c r="BB1212" s="16">
        <v>0.11111111111111099</v>
      </c>
      <c r="BC1212" s="16">
        <v>0.119047619047619</v>
      </c>
      <c r="BD1212" s="16">
        <v>0.15887850467289699</v>
      </c>
      <c r="BE1212" s="16">
        <v>0.25373134328358199</v>
      </c>
      <c r="BF1212" s="16"/>
      <c r="BG1212" s="16">
        <v>0.14516129032258099</v>
      </c>
      <c r="BH1212" s="16">
        <v>0.13469387755102</v>
      </c>
      <c r="BI1212" s="16">
        <v>0.23648648648648599</v>
      </c>
      <c r="BJ1212" s="16">
        <v>8.6956521739130405E-2</v>
      </c>
      <c r="BK1212" s="16">
        <v>7.4074074074074098E-2</v>
      </c>
      <c r="BL1212" s="16">
        <v>0.33333333333333298</v>
      </c>
    </row>
    <row r="1213" spans="2:64" x14ac:dyDescent="0.35">
      <c r="B1213" t="s">
        <v>556</v>
      </c>
      <c r="C1213" s="16">
        <v>0.226377952755905</v>
      </c>
      <c r="D1213" s="16">
        <v>0.13793103448275901</v>
      </c>
      <c r="E1213" s="16">
        <v>0.203125</v>
      </c>
      <c r="F1213" s="16">
        <v>0.20212765957446799</v>
      </c>
      <c r="G1213" s="16">
        <v>0.28834355828220898</v>
      </c>
      <c r="H1213" s="16">
        <v>0.20253164556962</v>
      </c>
      <c r="I1213" s="16"/>
      <c r="J1213" s="16">
        <v>0.22027972027972001</v>
      </c>
      <c r="K1213" s="16">
        <v>0.23529411764705899</v>
      </c>
      <c r="L1213" s="16"/>
      <c r="M1213" s="16">
        <v>0.25328947368421101</v>
      </c>
      <c r="N1213" s="16">
        <v>0.2</v>
      </c>
      <c r="O1213" s="16">
        <v>0.2</v>
      </c>
      <c r="P1213" s="16">
        <v>0.15</v>
      </c>
      <c r="Q1213" s="16"/>
      <c r="R1213" s="16">
        <v>0.20399999999999999</v>
      </c>
      <c r="S1213" s="16">
        <v>0.28395061728395099</v>
      </c>
      <c r="T1213" s="16">
        <v>0.22222222222222199</v>
      </c>
      <c r="U1213" s="16">
        <v>0.29166666666666702</v>
      </c>
      <c r="V1213" s="16"/>
      <c r="W1213" s="16">
        <v>0.22972972972972999</v>
      </c>
      <c r="X1213" s="16">
        <v>0.20618556701030899</v>
      </c>
      <c r="Y1213" s="16">
        <v>0.30769230769230799</v>
      </c>
      <c r="Z1213" s="16">
        <v>0.19565217391304299</v>
      </c>
      <c r="AA1213" s="16">
        <v>0.21621621621621601</v>
      </c>
      <c r="AB1213" s="16">
        <v>0.16326530612244899</v>
      </c>
      <c r="AC1213" s="16">
        <v>0.22448979591836701</v>
      </c>
      <c r="AD1213" s="16">
        <v>0.33333333333333298</v>
      </c>
      <c r="AE1213" s="16">
        <v>0.314285714285714</v>
      </c>
      <c r="AF1213" s="16">
        <v>0.107142857142857</v>
      </c>
      <c r="AG1213" s="16">
        <v>0.25</v>
      </c>
      <c r="AH1213" s="16">
        <v>0.33333333333333298</v>
      </c>
      <c r="AI1213" s="16"/>
      <c r="AJ1213" s="16">
        <v>0.20895522388059701</v>
      </c>
      <c r="AK1213" s="16">
        <v>0.18666666666666701</v>
      </c>
      <c r="AL1213" s="16">
        <v>0.26436781609195398</v>
      </c>
      <c r="AM1213" s="16">
        <v>0.180851063829787</v>
      </c>
      <c r="AN1213" s="16">
        <v>0.22222222222222199</v>
      </c>
      <c r="AO1213" s="16"/>
      <c r="AP1213" s="16">
        <v>0.22099447513812201</v>
      </c>
      <c r="AQ1213" s="16">
        <v>0.25600000000000001</v>
      </c>
      <c r="AR1213" s="16">
        <v>0.14285714285714299</v>
      </c>
      <c r="AS1213" s="16"/>
      <c r="AT1213" s="16">
        <v>0.310606060606061</v>
      </c>
      <c r="AU1213" s="16">
        <v>0.202572347266881</v>
      </c>
      <c r="AV1213" s="16">
        <v>0.155555555555556</v>
      </c>
      <c r="AW1213" s="16">
        <v>0.2</v>
      </c>
      <c r="AX1213" s="16"/>
      <c r="AY1213" s="16">
        <v>0.18918918918918901</v>
      </c>
      <c r="AZ1213" s="16">
        <v>0.22929936305732501</v>
      </c>
      <c r="BA1213" s="16"/>
      <c r="BB1213" s="16">
        <v>0.16666666666666699</v>
      </c>
      <c r="BC1213" s="16">
        <v>0.16666666666666699</v>
      </c>
      <c r="BD1213" s="16">
        <v>0.25545171339563899</v>
      </c>
      <c r="BE1213" s="16">
        <v>0.19402985074626899</v>
      </c>
      <c r="BF1213" s="16"/>
      <c r="BG1213" s="16">
        <v>0.27419354838709697</v>
      </c>
      <c r="BH1213" s="16">
        <v>0.27755102040816299</v>
      </c>
      <c r="BI1213" s="16">
        <v>0.15540540540540501</v>
      </c>
      <c r="BJ1213" s="16">
        <v>0.13043478260869601</v>
      </c>
      <c r="BK1213" s="16">
        <v>0.148148148148148</v>
      </c>
      <c r="BL1213" s="16">
        <v>0</v>
      </c>
    </row>
    <row r="1214" spans="2:64" x14ac:dyDescent="0.35">
      <c r="B1214" t="s">
        <v>557</v>
      </c>
      <c r="C1214" s="16">
        <v>0.45472440944881898</v>
      </c>
      <c r="D1214" s="16">
        <v>0.13793103448275901</v>
      </c>
      <c r="E1214" s="16">
        <v>0.34375</v>
      </c>
      <c r="F1214" s="16">
        <v>0.5</v>
      </c>
      <c r="G1214" s="16">
        <v>0.46012269938650302</v>
      </c>
      <c r="H1214" s="16">
        <v>0.525316455696203</v>
      </c>
      <c r="I1214" s="16"/>
      <c r="J1214" s="16">
        <v>0.47202797202797198</v>
      </c>
      <c r="K1214" s="16">
        <v>0.434389140271493</v>
      </c>
      <c r="L1214" s="16"/>
      <c r="M1214" s="16">
        <v>0.44736842105263203</v>
      </c>
      <c r="N1214" s="16">
        <v>0.48</v>
      </c>
      <c r="O1214" s="16">
        <v>0.41666666666666702</v>
      </c>
      <c r="P1214" s="16">
        <v>0.47499999999999998</v>
      </c>
      <c r="Q1214" s="16"/>
      <c r="R1214" s="16">
        <v>0.42799999999999999</v>
      </c>
      <c r="S1214" s="16">
        <v>0.407407407407407</v>
      </c>
      <c r="T1214" s="16">
        <v>0.54248366013071903</v>
      </c>
      <c r="U1214" s="16">
        <v>0.33333333333333298</v>
      </c>
      <c r="V1214" s="16"/>
      <c r="W1214" s="16">
        <v>0.36486486486486502</v>
      </c>
      <c r="X1214" s="16">
        <v>0.51546391752577303</v>
      </c>
      <c r="Y1214" s="16">
        <v>0.480769230769231</v>
      </c>
      <c r="Z1214" s="16">
        <v>0.52173913043478304</v>
      </c>
      <c r="AA1214" s="16">
        <v>0.32432432432432401</v>
      </c>
      <c r="AB1214" s="16">
        <v>0.51020408163265296</v>
      </c>
      <c r="AC1214" s="16">
        <v>0.48979591836734698</v>
      </c>
      <c r="AD1214" s="16">
        <v>0.38888888888888901</v>
      </c>
      <c r="AE1214" s="16">
        <v>0.4</v>
      </c>
      <c r="AF1214" s="16">
        <v>0.5</v>
      </c>
      <c r="AG1214" s="16">
        <v>0.45</v>
      </c>
      <c r="AH1214" s="16">
        <v>0</v>
      </c>
      <c r="AI1214" s="16"/>
      <c r="AJ1214" s="16">
        <v>0.462686567164179</v>
      </c>
      <c r="AK1214" s="16">
        <v>0.42666666666666703</v>
      </c>
      <c r="AL1214" s="16">
        <v>0.45977011494252901</v>
      </c>
      <c r="AM1214" s="16">
        <v>0.47872340425531901</v>
      </c>
      <c r="AN1214" s="16">
        <v>0.296296296296296</v>
      </c>
      <c r="AO1214" s="16"/>
      <c r="AP1214" s="16">
        <v>0.43093922651933703</v>
      </c>
      <c r="AQ1214" s="16">
        <v>0.48799999999999999</v>
      </c>
      <c r="AR1214" s="16">
        <v>0.66666666666666696</v>
      </c>
      <c r="AS1214" s="16"/>
      <c r="AT1214" s="16">
        <v>0.37878787878787901</v>
      </c>
      <c r="AU1214" s="16">
        <v>0.52733118971061099</v>
      </c>
      <c r="AV1214" s="16">
        <v>0.28888888888888897</v>
      </c>
      <c r="AW1214" s="16">
        <v>0.2</v>
      </c>
      <c r="AX1214" s="16"/>
      <c r="AY1214" s="16">
        <v>0.29729729729729698</v>
      </c>
      <c r="AZ1214" s="16">
        <v>0.467091295116773</v>
      </c>
      <c r="BA1214" s="16"/>
      <c r="BB1214" s="16">
        <v>0.41666666666666702</v>
      </c>
      <c r="BC1214" s="16">
        <v>0.48809523809523803</v>
      </c>
      <c r="BD1214" s="16">
        <v>0.46105919003115298</v>
      </c>
      <c r="BE1214" s="16">
        <v>0.402985074626866</v>
      </c>
      <c r="BF1214" s="16"/>
      <c r="BG1214" s="16">
        <v>0.29032258064516098</v>
      </c>
      <c r="BH1214" s="16">
        <v>0.40816326530612201</v>
      </c>
      <c r="BI1214" s="16">
        <v>0.51351351351351304</v>
      </c>
      <c r="BJ1214" s="16">
        <v>0.69565217391304301</v>
      </c>
      <c r="BK1214" s="16">
        <v>0.77777777777777801</v>
      </c>
      <c r="BL1214" s="16">
        <v>0</v>
      </c>
    </row>
    <row r="1215" spans="2:64" x14ac:dyDescent="0.35">
      <c r="B1215" t="s">
        <v>159</v>
      </c>
      <c r="C1215" s="16">
        <v>2.7559055118110201E-2</v>
      </c>
      <c r="D1215" s="16">
        <v>0</v>
      </c>
      <c r="E1215" s="16">
        <v>1.5625E-2</v>
      </c>
      <c r="F1215" s="16">
        <v>2.1276595744680899E-2</v>
      </c>
      <c r="G1215" s="16">
        <v>2.4539877300613501E-2</v>
      </c>
      <c r="H1215" s="16">
        <v>4.4303797468354403E-2</v>
      </c>
      <c r="I1215" s="16"/>
      <c r="J1215" s="16">
        <v>2.44755244755245E-2</v>
      </c>
      <c r="K1215" s="16">
        <v>3.1674208144796399E-2</v>
      </c>
      <c r="L1215" s="16"/>
      <c r="M1215" s="16">
        <v>2.30263157894737E-2</v>
      </c>
      <c r="N1215" s="16">
        <v>0.01</v>
      </c>
      <c r="O1215" s="16">
        <v>6.6666666666666693E-2</v>
      </c>
      <c r="P1215" s="16">
        <v>0.05</v>
      </c>
      <c r="Q1215" s="16"/>
      <c r="R1215" s="16">
        <v>3.2000000000000001E-2</v>
      </c>
      <c r="S1215" s="16">
        <v>1.2345679012345699E-2</v>
      </c>
      <c r="T1215" s="16">
        <v>3.2679738562091498E-2</v>
      </c>
      <c r="U1215" s="16">
        <v>0</v>
      </c>
      <c r="V1215" s="16"/>
      <c r="W1215" s="16">
        <v>1.35135135135135E-2</v>
      </c>
      <c r="X1215" s="16">
        <v>3.09278350515464E-2</v>
      </c>
      <c r="Y1215" s="16">
        <v>5.7692307692307702E-2</v>
      </c>
      <c r="Z1215" s="16">
        <v>0</v>
      </c>
      <c r="AA1215" s="16">
        <v>0</v>
      </c>
      <c r="AB1215" s="16">
        <v>6.1224489795918401E-2</v>
      </c>
      <c r="AC1215" s="16">
        <v>2.04081632653061E-2</v>
      </c>
      <c r="AD1215" s="16">
        <v>5.5555555555555601E-2</v>
      </c>
      <c r="AE1215" s="16">
        <v>0</v>
      </c>
      <c r="AF1215" s="16">
        <v>7.1428571428571397E-2</v>
      </c>
      <c r="AG1215" s="16">
        <v>0</v>
      </c>
      <c r="AH1215" s="16">
        <v>0</v>
      </c>
      <c r="AI1215" s="16"/>
      <c r="AJ1215" s="16">
        <v>2.9850746268656699E-2</v>
      </c>
      <c r="AK1215" s="16">
        <v>0.08</v>
      </c>
      <c r="AL1215" s="16">
        <v>1.72413793103448E-2</v>
      </c>
      <c r="AM1215" s="16">
        <v>3.1914893617021302E-2</v>
      </c>
      <c r="AN1215" s="16">
        <v>0</v>
      </c>
      <c r="AO1215" s="16"/>
      <c r="AP1215" s="16">
        <v>3.8674033149171297E-2</v>
      </c>
      <c r="AQ1215" s="16">
        <v>0</v>
      </c>
      <c r="AR1215" s="16">
        <v>0</v>
      </c>
      <c r="AS1215" s="16"/>
      <c r="AT1215" s="16">
        <v>7.5757575757575803E-3</v>
      </c>
      <c r="AU1215" s="16">
        <v>2.2508038585209E-2</v>
      </c>
      <c r="AV1215" s="16">
        <v>2.2222222222222199E-2</v>
      </c>
      <c r="AW1215" s="16">
        <v>0.25</v>
      </c>
      <c r="AX1215" s="16"/>
      <c r="AY1215" s="16">
        <v>5.4054054054054099E-2</v>
      </c>
      <c r="AZ1215" s="16">
        <v>2.54777070063694E-2</v>
      </c>
      <c r="BA1215" s="16"/>
      <c r="BB1215" s="16">
        <v>2.7777777777777801E-2</v>
      </c>
      <c r="BC1215" s="16">
        <v>2.3809523809523801E-2</v>
      </c>
      <c r="BD1215" s="16">
        <v>1.86915887850467E-2</v>
      </c>
      <c r="BE1215" s="16">
        <v>7.4626865671641798E-2</v>
      </c>
      <c r="BF1215" s="16"/>
      <c r="BG1215" s="16">
        <v>4.8387096774193498E-2</v>
      </c>
      <c r="BH1215" s="16">
        <v>2.8571428571428598E-2</v>
      </c>
      <c r="BI1215" s="16">
        <v>2.0270270270270299E-2</v>
      </c>
      <c r="BJ1215" s="16">
        <v>0</v>
      </c>
      <c r="BK1215" s="16">
        <v>0</v>
      </c>
      <c r="BL1215" s="16">
        <v>0.33333333333333298</v>
      </c>
    </row>
    <row r="1216" spans="2:64" x14ac:dyDescent="0.35">
      <c r="B1216" t="s">
        <v>558</v>
      </c>
      <c r="C1216" s="16">
        <v>0.12992125984252001</v>
      </c>
      <c r="D1216" s="16">
        <v>0.37931034482758602</v>
      </c>
      <c r="E1216" s="16">
        <v>0.21875</v>
      </c>
      <c r="F1216" s="16">
        <v>0.159574468085106</v>
      </c>
      <c r="G1216" s="16">
        <v>6.7484662576687102E-2</v>
      </c>
      <c r="H1216" s="16">
        <v>9.49367088607595E-2</v>
      </c>
      <c r="I1216" s="16"/>
      <c r="J1216" s="16">
        <v>0.11888111888111901</v>
      </c>
      <c r="K1216" s="16">
        <v>0.14027149321266999</v>
      </c>
      <c r="L1216" s="16"/>
      <c r="M1216" s="16">
        <v>0.12828947368421101</v>
      </c>
      <c r="N1216" s="16">
        <v>0.13</v>
      </c>
      <c r="O1216" s="16">
        <v>0.133333333333333</v>
      </c>
      <c r="P1216" s="16">
        <v>0.125</v>
      </c>
      <c r="Q1216" s="16"/>
      <c r="R1216" s="16">
        <v>0.17199999999999999</v>
      </c>
      <c r="S1216" s="16">
        <v>0.11111111111111099</v>
      </c>
      <c r="T1216" s="16">
        <v>5.8823529411764698E-2</v>
      </c>
      <c r="U1216" s="16">
        <v>0.20833333333333301</v>
      </c>
      <c r="V1216" s="16"/>
      <c r="W1216" s="16">
        <v>0.17567567567567599</v>
      </c>
      <c r="X1216" s="16">
        <v>0.10309278350515499</v>
      </c>
      <c r="Y1216" s="16">
        <v>9.6153846153846201E-2</v>
      </c>
      <c r="Z1216" s="16">
        <v>6.5217391304347797E-2</v>
      </c>
      <c r="AA1216" s="16">
        <v>0.24324324324324301</v>
      </c>
      <c r="AB1216" s="16">
        <v>6.1224489795918401E-2</v>
      </c>
      <c r="AC1216" s="16">
        <v>8.1632653061224497E-2</v>
      </c>
      <c r="AD1216" s="16">
        <v>5.5555555555555601E-2</v>
      </c>
      <c r="AE1216" s="16">
        <v>0.17142857142857101</v>
      </c>
      <c r="AF1216" s="16">
        <v>0.214285714285714</v>
      </c>
      <c r="AG1216" s="16">
        <v>0.25</v>
      </c>
      <c r="AH1216" s="16">
        <v>0.33333333333333298</v>
      </c>
      <c r="AI1216" s="16"/>
      <c r="AJ1216" s="16">
        <v>8.9552238805970102E-2</v>
      </c>
      <c r="AK1216" s="16">
        <v>0.133333333333333</v>
      </c>
      <c r="AL1216" s="16">
        <v>0.114942528735632</v>
      </c>
      <c r="AM1216" s="16">
        <v>0.159574468085106</v>
      </c>
      <c r="AN1216" s="16">
        <v>0.25925925925925902</v>
      </c>
      <c r="AO1216" s="16"/>
      <c r="AP1216" s="16">
        <v>0.13259668508287301</v>
      </c>
      <c r="AQ1216" s="16">
        <v>0.13600000000000001</v>
      </c>
      <c r="AR1216" s="16">
        <v>4.7619047619047603E-2</v>
      </c>
      <c r="AS1216" s="16"/>
      <c r="AT1216" s="16">
        <v>0.15909090909090901</v>
      </c>
      <c r="AU1216" s="16">
        <v>9.0032154340836001E-2</v>
      </c>
      <c r="AV1216" s="16">
        <v>0.33333333333333298</v>
      </c>
      <c r="AW1216" s="16">
        <v>0.1</v>
      </c>
      <c r="AX1216" s="16"/>
      <c r="AY1216" s="16">
        <v>0.27027027027027001</v>
      </c>
      <c r="AZ1216" s="16">
        <v>0.11889596602972401</v>
      </c>
      <c r="BA1216" s="16"/>
      <c r="BB1216" s="16">
        <v>0.27777777777777801</v>
      </c>
      <c r="BC1216" s="16">
        <v>0.202380952380952</v>
      </c>
      <c r="BD1216" s="16">
        <v>0.105919003115265</v>
      </c>
      <c r="BE1216" s="16">
        <v>7.4626865671641798E-2</v>
      </c>
      <c r="BF1216" s="16"/>
      <c r="BG1216" s="16">
        <v>0.241935483870968</v>
      </c>
      <c r="BH1216" s="16">
        <v>0.15102040816326501</v>
      </c>
      <c r="BI1216" s="16">
        <v>7.4324324324324301E-2</v>
      </c>
      <c r="BJ1216" s="16">
        <v>8.6956521739130405E-2</v>
      </c>
      <c r="BK1216" s="16">
        <v>0</v>
      </c>
      <c r="BL1216" s="16">
        <v>0.33333333333333298</v>
      </c>
    </row>
    <row r="1217" spans="2:64" x14ac:dyDescent="0.35">
      <c r="B1217" t="s">
        <v>559</v>
      </c>
      <c r="C1217" s="16">
        <v>0.68110236220472398</v>
      </c>
      <c r="D1217" s="16">
        <v>0.27586206896551702</v>
      </c>
      <c r="E1217" s="16">
        <v>0.546875</v>
      </c>
      <c r="F1217" s="16">
        <v>0.70212765957446799</v>
      </c>
      <c r="G1217" s="16">
        <v>0.748466257668712</v>
      </c>
      <c r="H1217" s="16">
        <v>0.727848101265823</v>
      </c>
      <c r="I1217" s="16"/>
      <c r="J1217" s="16">
        <v>0.69230769230769196</v>
      </c>
      <c r="K1217" s="16">
        <v>0.66968325791855199</v>
      </c>
      <c r="L1217" s="16"/>
      <c r="M1217" s="16">
        <v>0.70065789473684204</v>
      </c>
      <c r="N1217" s="16">
        <v>0.68</v>
      </c>
      <c r="O1217" s="16">
        <v>0.61666666666666703</v>
      </c>
      <c r="P1217" s="16">
        <v>0.625</v>
      </c>
      <c r="Q1217" s="16"/>
      <c r="R1217" s="16">
        <v>0.63200000000000001</v>
      </c>
      <c r="S1217" s="16">
        <v>0.69135802469135799</v>
      </c>
      <c r="T1217" s="16">
        <v>0.76470588235294101</v>
      </c>
      <c r="U1217" s="16">
        <v>0.625</v>
      </c>
      <c r="V1217" s="16"/>
      <c r="W1217" s="16">
        <v>0.59459459459459496</v>
      </c>
      <c r="X1217" s="16">
        <v>0.72164948453608202</v>
      </c>
      <c r="Y1217" s="16">
        <v>0.78846153846153899</v>
      </c>
      <c r="Z1217" s="16">
        <v>0.71739130434782605</v>
      </c>
      <c r="AA1217" s="16">
        <v>0.54054054054054101</v>
      </c>
      <c r="AB1217" s="16">
        <v>0.67346938775510201</v>
      </c>
      <c r="AC1217" s="16">
        <v>0.71428571428571397</v>
      </c>
      <c r="AD1217" s="16">
        <v>0.72222222222222199</v>
      </c>
      <c r="AE1217" s="16">
        <v>0.71428571428571397</v>
      </c>
      <c r="AF1217" s="16">
        <v>0.60714285714285698</v>
      </c>
      <c r="AG1217" s="16">
        <v>0.7</v>
      </c>
      <c r="AH1217" s="16">
        <v>0.33333333333333298</v>
      </c>
      <c r="AI1217" s="16"/>
      <c r="AJ1217" s="16">
        <v>0.67164179104477595</v>
      </c>
      <c r="AK1217" s="16">
        <v>0.61333333333333295</v>
      </c>
      <c r="AL1217" s="16">
        <v>0.72413793103448298</v>
      </c>
      <c r="AM1217" s="16">
        <v>0.659574468085106</v>
      </c>
      <c r="AN1217" s="16">
        <v>0.51851851851851805</v>
      </c>
      <c r="AO1217" s="16"/>
      <c r="AP1217" s="16">
        <v>0.65193370165745901</v>
      </c>
      <c r="AQ1217" s="16">
        <v>0.74399999999999999</v>
      </c>
      <c r="AR1217" s="16">
        <v>0.80952380952380998</v>
      </c>
      <c r="AS1217" s="16"/>
      <c r="AT1217" s="16">
        <v>0.689393939393939</v>
      </c>
      <c r="AU1217" s="16">
        <v>0.729903536977492</v>
      </c>
      <c r="AV1217" s="16">
        <v>0.44444444444444398</v>
      </c>
      <c r="AW1217" s="16">
        <v>0.4</v>
      </c>
      <c r="AX1217" s="16"/>
      <c r="AY1217" s="16">
        <v>0.48648648648648701</v>
      </c>
      <c r="AZ1217" s="16">
        <v>0.69639065817409795</v>
      </c>
      <c r="BA1217" s="16"/>
      <c r="BB1217" s="16">
        <v>0.58333333333333304</v>
      </c>
      <c r="BC1217" s="16">
        <v>0.65476190476190499</v>
      </c>
      <c r="BD1217" s="16">
        <v>0.71651090342679102</v>
      </c>
      <c r="BE1217" s="16">
        <v>0.59701492537313405</v>
      </c>
      <c r="BF1217" s="16"/>
      <c r="BG1217" s="16">
        <v>0.56451612903225801</v>
      </c>
      <c r="BH1217" s="16">
        <v>0.68571428571428605</v>
      </c>
      <c r="BI1217" s="16">
        <v>0.66891891891891897</v>
      </c>
      <c r="BJ1217" s="16">
        <v>0.82608695652173902</v>
      </c>
      <c r="BK1217" s="16">
        <v>0.92592592592592604</v>
      </c>
      <c r="BL1217" s="16">
        <v>0</v>
      </c>
    </row>
    <row r="1218" spans="2:64" x14ac:dyDescent="0.35">
      <c r="B1218" t="s">
        <v>237</v>
      </c>
      <c r="C1218" s="16">
        <v>-0.55118110236220497</v>
      </c>
      <c r="D1218" s="16">
        <v>0.10344827586206901</v>
      </c>
      <c r="E1218" s="16">
        <v>-0.328125</v>
      </c>
      <c r="F1218" s="16">
        <v>-0.54255319148936199</v>
      </c>
      <c r="G1218" s="16">
        <v>-0.68098159509202505</v>
      </c>
      <c r="H1218" s="16">
        <v>-0.632911392405063</v>
      </c>
      <c r="I1218" s="16"/>
      <c r="J1218" s="16">
        <v>-0.57342657342657299</v>
      </c>
      <c r="K1218" s="16">
        <v>-0.52941176470588203</v>
      </c>
      <c r="L1218" s="16"/>
      <c r="M1218" s="16">
        <v>-0.57236842105263197</v>
      </c>
      <c r="N1218" s="16">
        <v>-0.55000000000000004</v>
      </c>
      <c r="O1218" s="16">
        <v>-0.483333333333333</v>
      </c>
      <c r="P1218" s="16">
        <v>-0.5</v>
      </c>
      <c r="Q1218" s="16"/>
      <c r="R1218" s="16">
        <v>-0.46</v>
      </c>
      <c r="S1218" s="16">
        <v>-0.58024691358024705</v>
      </c>
      <c r="T1218" s="16">
        <v>-0.70588235294117596</v>
      </c>
      <c r="U1218" s="16">
        <v>-0.41666666666666702</v>
      </c>
      <c r="V1218" s="16"/>
      <c r="W1218" s="16">
        <v>-0.41891891891891903</v>
      </c>
      <c r="X1218" s="16">
        <v>-0.61855670103092797</v>
      </c>
      <c r="Y1218" s="16">
        <v>-0.69230769230769196</v>
      </c>
      <c r="Z1218" s="16">
        <v>-0.65217391304347805</v>
      </c>
      <c r="AA1218" s="16">
        <v>-0.29729729729729698</v>
      </c>
      <c r="AB1218" s="16">
        <v>-0.61224489795918402</v>
      </c>
      <c r="AC1218" s="16">
        <v>-0.63265306122449005</v>
      </c>
      <c r="AD1218" s="16">
        <v>-0.66666666666666696</v>
      </c>
      <c r="AE1218" s="16">
        <v>-0.54285714285714304</v>
      </c>
      <c r="AF1218" s="16">
        <v>-0.39285714285714302</v>
      </c>
      <c r="AG1218" s="16">
        <v>-0.45</v>
      </c>
      <c r="AH1218" s="16">
        <v>0</v>
      </c>
      <c r="AI1218" s="16"/>
      <c r="AJ1218" s="16">
        <v>-0.58208955223880599</v>
      </c>
      <c r="AK1218" s="16">
        <v>-0.48</v>
      </c>
      <c r="AL1218" s="16">
        <v>-0.60919540229885105</v>
      </c>
      <c r="AM1218" s="16">
        <v>-0.5</v>
      </c>
      <c r="AN1218" s="16">
        <v>-0.25925925925925902</v>
      </c>
      <c r="AO1218" s="16"/>
      <c r="AP1218" s="16">
        <v>-0.51933701657458597</v>
      </c>
      <c r="AQ1218" s="16">
        <v>-0.60799999999999998</v>
      </c>
      <c r="AR1218" s="16">
        <v>-0.76190476190476197</v>
      </c>
      <c r="AS1218" s="16"/>
      <c r="AT1218" s="16">
        <v>-0.53030303030303005</v>
      </c>
      <c r="AU1218" s="16">
        <v>-0.63987138263665599</v>
      </c>
      <c r="AV1218" s="16">
        <v>-0.11111111111111099</v>
      </c>
      <c r="AW1218" s="16">
        <v>-0.3</v>
      </c>
      <c r="AX1218" s="16"/>
      <c r="AY1218" s="16">
        <v>-0.21621621621621601</v>
      </c>
      <c r="AZ1218" s="16">
        <v>-0.57749469214437399</v>
      </c>
      <c r="BA1218" s="16"/>
      <c r="BB1218" s="16">
        <v>-0.30555555555555602</v>
      </c>
      <c r="BC1218" s="16">
        <v>-0.452380952380952</v>
      </c>
      <c r="BD1218" s="16">
        <v>-0.61059190031152599</v>
      </c>
      <c r="BE1218" s="16">
        <v>-0.52238805970149205</v>
      </c>
      <c r="BF1218" s="16"/>
      <c r="BG1218" s="16">
        <v>-0.32258064516128998</v>
      </c>
      <c r="BH1218" s="16">
        <v>-0.53469387755102005</v>
      </c>
      <c r="BI1218" s="16">
        <v>-0.59459459459459496</v>
      </c>
      <c r="BJ1218" s="16">
        <v>-0.73913043478260898</v>
      </c>
      <c r="BK1218" s="16">
        <v>-0.92592592592592604</v>
      </c>
      <c r="BL1218" s="16">
        <v>0.33333333333333298</v>
      </c>
    </row>
    <row r="1219" spans="2:64" x14ac:dyDescent="0.35">
      <c r="C1219" s="16"/>
      <c r="D1219" s="16"/>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c r="BC1219" s="16"/>
      <c r="BD1219" s="16"/>
      <c r="BE1219" s="16"/>
      <c r="BF1219" s="16"/>
      <c r="BG1219" s="16"/>
      <c r="BH1219" s="16"/>
      <c r="BI1219" s="16"/>
      <c r="BJ1219" s="16"/>
      <c r="BK1219" s="16"/>
      <c r="BL1219" s="16"/>
    </row>
    <row r="1220" spans="2:64" x14ac:dyDescent="0.35">
      <c r="B1220" s="5" t="s">
        <v>633</v>
      </c>
      <c r="C1220" s="16"/>
      <c r="D1220" s="16"/>
      <c r="E1220" s="16"/>
      <c r="F1220" s="16"/>
      <c r="G1220" s="16"/>
      <c r="H1220" s="16"/>
      <c r="I1220" s="16"/>
      <c r="J1220" s="16"/>
      <c r="K1220" s="16"/>
      <c r="L1220" s="16"/>
      <c r="M1220" s="16"/>
      <c r="N1220" s="16"/>
      <c r="O1220" s="16"/>
      <c r="P1220" s="16"/>
      <c r="Q1220" s="16"/>
      <c r="R1220" s="16"/>
      <c r="S1220" s="16"/>
      <c r="T1220" s="16"/>
      <c r="U1220" s="16"/>
      <c r="V1220" s="16"/>
      <c r="W1220" s="16"/>
      <c r="X1220" s="16"/>
      <c r="Y1220" s="16"/>
      <c r="Z1220" s="16"/>
      <c r="AA1220" s="16"/>
      <c r="AB1220" s="16"/>
      <c r="AC1220" s="16"/>
      <c r="AD1220" s="16"/>
      <c r="AE1220" s="16"/>
      <c r="AF1220" s="16"/>
      <c r="AG1220" s="16"/>
      <c r="AH1220" s="16"/>
      <c r="AI1220" s="16"/>
      <c r="AJ1220" s="16"/>
      <c r="AK1220" s="16"/>
      <c r="AL1220" s="16"/>
      <c r="AM1220" s="16"/>
      <c r="AN1220" s="16"/>
      <c r="AO1220" s="16"/>
      <c r="AP1220" s="16"/>
      <c r="AQ1220" s="16"/>
      <c r="AR1220" s="16"/>
      <c r="AS1220" s="16"/>
      <c r="AT1220" s="16"/>
      <c r="AU1220" s="16"/>
      <c r="AV1220" s="16"/>
      <c r="AW1220" s="16"/>
      <c r="AX1220" s="16"/>
      <c r="AY1220" s="16"/>
      <c r="AZ1220" s="16"/>
      <c r="BA1220" s="16"/>
      <c r="BB1220" s="16"/>
      <c r="BC1220" s="16"/>
      <c r="BD1220" s="16"/>
      <c r="BE1220" s="16"/>
      <c r="BF1220" s="16"/>
      <c r="BG1220" s="16"/>
      <c r="BH1220" s="16"/>
      <c r="BI1220" s="16"/>
      <c r="BJ1220" s="16"/>
      <c r="BK1220" s="16"/>
      <c r="BL1220" s="16"/>
    </row>
    <row r="1221" spans="2:64" x14ac:dyDescent="0.35">
      <c r="B1221" s="23" t="s">
        <v>97</v>
      </c>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c r="BH1221" s="16"/>
      <c r="BI1221" s="16"/>
      <c r="BJ1221" s="16"/>
      <c r="BK1221" s="16"/>
      <c r="BL1221" s="16"/>
    </row>
    <row r="1222" spans="2:64" x14ac:dyDescent="0.35">
      <c r="B1222" t="s">
        <v>553</v>
      </c>
      <c r="C1222" s="16">
        <v>7.8740157480315001E-2</v>
      </c>
      <c r="D1222" s="16">
        <v>0.17241379310344801</v>
      </c>
      <c r="E1222" s="16">
        <v>0.109375</v>
      </c>
      <c r="F1222" s="16">
        <v>4.2553191489361701E-2</v>
      </c>
      <c r="G1222" s="16">
        <v>6.13496932515337E-2</v>
      </c>
      <c r="H1222" s="16">
        <v>8.8607594936708903E-2</v>
      </c>
      <c r="I1222" s="16"/>
      <c r="J1222" s="16">
        <v>6.6433566433566404E-2</v>
      </c>
      <c r="K1222" s="16">
        <v>9.5022624434389094E-2</v>
      </c>
      <c r="L1222" s="16"/>
      <c r="M1222" s="16">
        <v>7.8947368421052599E-2</v>
      </c>
      <c r="N1222" s="16">
        <v>7.0000000000000007E-2</v>
      </c>
      <c r="O1222" s="16">
        <v>8.3333333333333301E-2</v>
      </c>
      <c r="P1222" s="16">
        <v>0.1</v>
      </c>
      <c r="Q1222" s="16"/>
      <c r="R1222" s="16">
        <v>7.1999999999999995E-2</v>
      </c>
      <c r="S1222" s="16">
        <v>7.4074074074074098E-2</v>
      </c>
      <c r="T1222" s="16">
        <v>7.8431372549019607E-2</v>
      </c>
      <c r="U1222" s="16">
        <v>0.16666666666666699</v>
      </c>
      <c r="V1222" s="16"/>
      <c r="W1222" s="16">
        <v>8.1081081081081099E-2</v>
      </c>
      <c r="X1222" s="16">
        <v>7.2164948453608199E-2</v>
      </c>
      <c r="Y1222" s="16">
        <v>0.115384615384615</v>
      </c>
      <c r="Z1222" s="16">
        <v>6.5217391304347797E-2</v>
      </c>
      <c r="AA1222" s="16">
        <v>0.162162162162162</v>
      </c>
      <c r="AB1222" s="16">
        <v>4.08163265306122E-2</v>
      </c>
      <c r="AC1222" s="16">
        <v>0.102040816326531</v>
      </c>
      <c r="AD1222" s="16">
        <v>5.5555555555555601E-2</v>
      </c>
      <c r="AE1222" s="16">
        <v>2.8571428571428598E-2</v>
      </c>
      <c r="AF1222" s="16">
        <v>3.5714285714285698E-2</v>
      </c>
      <c r="AG1222" s="16">
        <v>0.1</v>
      </c>
      <c r="AH1222" s="16">
        <v>0</v>
      </c>
      <c r="AI1222" s="16"/>
      <c r="AJ1222" s="16">
        <v>5.9701492537313397E-2</v>
      </c>
      <c r="AK1222" s="16">
        <v>0.10666666666666701</v>
      </c>
      <c r="AL1222" s="16">
        <v>8.04597701149425E-2</v>
      </c>
      <c r="AM1222" s="16">
        <v>8.5106382978723402E-2</v>
      </c>
      <c r="AN1222" s="16">
        <v>0.22222222222222199</v>
      </c>
      <c r="AO1222" s="16"/>
      <c r="AP1222" s="16">
        <v>7.18232044198895E-2</v>
      </c>
      <c r="AQ1222" s="16">
        <v>9.6000000000000002E-2</v>
      </c>
      <c r="AR1222" s="16">
        <v>9.5238095238095205E-2</v>
      </c>
      <c r="AS1222" s="16"/>
      <c r="AT1222" s="16">
        <v>6.8181818181818205E-2</v>
      </c>
      <c r="AU1222" s="16">
        <v>8.3601286173633396E-2</v>
      </c>
      <c r="AV1222" s="16">
        <v>0.11111111111111099</v>
      </c>
      <c r="AW1222" s="16">
        <v>0</v>
      </c>
      <c r="AX1222" s="16"/>
      <c r="AY1222" s="16">
        <v>0.162162162162162</v>
      </c>
      <c r="AZ1222" s="16">
        <v>7.2186836518046693E-2</v>
      </c>
      <c r="BA1222" s="16"/>
      <c r="BB1222" s="16">
        <v>0.13888888888888901</v>
      </c>
      <c r="BC1222" s="16">
        <v>0.107142857142857</v>
      </c>
      <c r="BD1222" s="16">
        <v>7.1651090342679094E-2</v>
      </c>
      <c r="BE1222" s="16">
        <v>4.47761194029851E-2</v>
      </c>
      <c r="BF1222" s="16"/>
      <c r="BG1222" s="16">
        <v>0.209677419354839</v>
      </c>
      <c r="BH1222" s="16">
        <v>8.5714285714285701E-2</v>
      </c>
      <c r="BI1222" s="16">
        <v>2.7027027027027001E-2</v>
      </c>
      <c r="BJ1222" s="16">
        <v>8.6956521739130405E-2</v>
      </c>
      <c r="BK1222" s="16">
        <v>0</v>
      </c>
      <c r="BL1222" s="16">
        <v>0</v>
      </c>
    </row>
    <row r="1223" spans="2:64" x14ac:dyDescent="0.35">
      <c r="B1223" t="s">
        <v>554</v>
      </c>
      <c r="C1223" s="16">
        <v>0.297244094488189</v>
      </c>
      <c r="D1223" s="16">
        <v>0.44827586206896602</v>
      </c>
      <c r="E1223" s="16">
        <v>0.25</v>
      </c>
      <c r="F1223" s="16">
        <v>0.38297872340425498</v>
      </c>
      <c r="G1223" s="16">
        <v>0.27607361963190202</v>
      </c>
      <c r="H1223" s="16">
        <v>0.259493670886076</v>
      </c>
      <c r="I1223" s="16"/>
      <c r="J1223" s="16">
        <v>0.29370629370629397</v>
      </c>
      <c r="K1223" s="16">
        <v>0.29864253393665202</v>
      </c>
      <c r="L1223" s="16"/>
      <c r="M1223" s="16">
        <v>0.32236842105263203</v>
      </c>
      <c r="N1223" s="16">
        <v>0.25</v>
      </c>
      <c r="O1223" s="16">
        <v>0.21666666666666701</v>
      </c>
      <c r="P1223" s="16">
        <v>0.35</v>
      </c>
      <c r="Q1223" s="16"/>
      <c r="R1223" s="16">
        <v>0.32800000000000001</v>
      </c>
      <c r="S1223" s="16">
        <v>0.30864197530864201</v>
      </c>
      <c r="T1223" s="16">
        <v>0.24836601307189499</v>
      </c>
      <c r="U1223" s="16">
        <v>0.25</v>
      </c>
      <c r="V1223" s="16"/>
      <c r="W1223" s="16">
        <v>0.31081081081081102</v>
      </c>
      <c r="X1223" s="16">
        <v>0.268041237113402</v>
      </c>
      <c r="Y1223" s="16">
        <v>0.269230769230769</v>
      </c>
      <c r="Z1223" s="16">
        <v>0.26086956521739102</v>
      </c>
      <c r="AA1223" s="16">
        <v>0.32432432432432401</v>
      </c>
      <c r="AB1223" s="16">
        <v>0.28571428571428598</v>
      </c>
      <c r="AC1223" s="16">
        <v>0.30612244897959201</v>
      </c>
      <c r="AD1223" s="16">
        <v>0.38888888888888901</v>
      </c>
      <c r="AE1223" s="16">
        <v>0.34285714285714303</v>
      </c>
      <c r="AF1223" s="16">
        <v>0.214285714285714</v>
      </c>
      <c r="AG1223" s="16">
        <v>0.4</v>
      </c>
      <c r="AH1223" s="16">
        <v>0.66666666666666696</v>
      </c>
      <c r="AI1223" s="16"/>
      <c r="AJ1223" s="16">
        <v>0.25373134328358199</v>
      </c>
      <c r="AK1223" s="16">
        <v>0.22666666666666699</v>
      </c>
      <c r="AL1223" s="16">
        <v>0.34482758620689702</v>
      </c>
      <c r="AM1223" s="16">
        <v>0.28723404255319201</v>
      </c>
      <c r="AN1223" s="16">
        <v>0.37037037037037002</v>
      </c>
      <c r="AO1223" s="16"/>
      <c r="AP1223" s="16">
        <v>0.29834254143646399</v>
      </c>
      <c r="AQ1223" s="16">
        <v>0.312</v>
      </c>
      <c r="AR1223" s="16">
        <v>0.19047619047618999</v>
      </c>
      <c r="AS1223" s="16"/>
      <c r="AT1223" s="16">
        <v>0.34848484848484901</v>
      </c>
      <c r="AU1223" s="16">
        <v>0.270096463022508</v>
      </c>
      <c r="AV1223" s="16">
        <v>0.37777777777777799</v>
      </c>
      <c r="AW1223" s="16">
        <v>0.2</v>
      </c>
      <c r="AX1223" s="16"/>
      <c r="AY1223" s="16">
        <v>0.21621621621621601</v>
      </c>
      <c r="AZ1223" s="16">
        <v>0.30360934182590199</v>
      </c>
      <c r="BA1223" s="16"/>
      <c r="BB1223" s="16">
        <v>0.36111111111111099</v>
      </c>
      <c r="BC1223" s="16">
        <v>0.273809523809524</v>
      </c>
      <c r="BD1223" s="16">
        <v>0.32087227414330199</v>
      </c>
      <c r="BE1223" s="16">
        <v>0.17910447761194001</v>
      </c>
      <c r="BF1223" s="16"/>
      <c r="BG1223" s="16">
        <v>0.5</v>
      </c>
      <c r="BH1223" s="16">
        <v>0.34285714285714303</v>
      </c>
      <c r="BI1223" s="16">
        <v>0.22972972972972999</v>
      </c>
      <c r="BJ1223" s="16">
        <v>8.6956521739130405E-2</v>
      </c>
      <c r="BK1223" s="16">
        <v>0</v>
      </c>
      <c r="BL1223" s="16">
        <v>0</v>
      </c>
    </row>
    <row r="1224" spans="2:64" x14ac:dyDescent="0.35">
      <c r="B1224" t="s">
        <v>555</v>
      </c>
      <c r="C1224" s="16">
        <v>0.25393700787401602</v>
      </c>
      <c r="D1224" s="16">
        <v>0.24137931034482801</v>
      </c>
      <c r="E1224" s="16">
        <v>0.296875</v>
      </c>
      <c r="F1224" s="16">
        <v>0.26595744680851102</v>
      </c>
      <c r="G1224" s="16">
        <v>0.23926380368098199</v>
      </c>
      <c r="H1224" s="16">
        <v>0.246835443037975</v>
      </c>
      <c r="I1224" s="16"/>
      <c r="J1224" s="16">
        <v>0.223776223776224</v>
      </c>
      <c r="K1224" s="16">
        <v>0.29411764705882398</v>
      </c>
      <c r="L1224" s="16"/>
      <c r="M1224" s="16">
        <v>0.22368421052631601</v>
      </c>
      <c r="N1224" s="16">
        <v>0.27</v>
      </c>
      <c r="O1224" s="16">
        <v>0.33333333333333298</v>
      </c>
      <c r="P1224" s="16">
        <v>0.3</v>
      </c>
      <c r="Q1224" s="16"/>
      <c r="R1224" s="16">
        <v>0.252</v>
      </c>
      <c r="S1224" s="16">
        <v>0.32098765432098803</v>
      </c>
      <c r="T1224" s="16">
        <v>0.22875816993464099</v>
      </c>
      <c r="U1224" s="16">
        <v>0.20833333333333301</v>
      </c>
      <c r="V1224" s="16"/>
      <c r="W1224" s="16">
        <v>0.32432432432432401</v>
      </c>
      <c r="X1224" s="16">
        <v>0.23711340206185599</v>
      </c>
      <c r="Y1224" s="16">
        <v>0.17307692307692299</v>
      </c>
      <c r="Z1224" s="16">
        <v>0.34782608695652201</v>
      </c>
      <c r="AA1224" s="16">
        <v>0.27027027027027001</v>
      </c>
      <c r="AB1224" s="16">
        <v>0.26530612244898</v>
      </c>
      <c r="AC1224" s="16">
        <v>0.22448979591836701</v>
      </c>
      <c r="AD1224" s="16">
        <v>0.27777777777777801</v>
      </c>
      <c r="AE1224" s="16">
        <v>0.314285714285714</v>
      </c>
      <c r="AF1224" s="16">
        <v>0.14285714285714299</v>
      </c>
      <c r="AG1224" s="16">
        <v>0.15</v>
      </c>
      <c r="AH1224" s="16">
        <v>0</v>
      </c>
      <c r="AI1224" s="16"/>
      <c r="AJ1224" s="16">
        <v>0.28358208955223901</v>
      </c>
      <c r="AK1224" s="16">
        <v>0.30666666666666698</v>
      </c>
      <c r="AL1224" s="16">
        <v>0.21264367816092</v>
      </c>
      <c r="AM1224" s="16">
        <v>0.22340425531914901</v>
      </c>
      <c r="AN1224" s="16">
        <v>0.25925925925925902</v>
      </c>
      <c r="AO1224" s="16"/>
      <c r="AP1224" s="16">
        <v>0.26519337016574601</v>
      </c>
      <c r="AQ1224" s="16">
        <v>0.20799999999999999</v>
      </c>
      <c r="AR1224" s="16">
        <v>0.33333333333333298</v>
      </c>
      <c r="AS1224" s="16"/>
      <c r="AT1224" s="16">
        <v>0.26515151515151503</v>
      </c>
      <c r="AU1224" s="16">
        <v>0.23794212218649499</v>
      </c>
      <c r="AV1224" s="16">
        <v>0.266666666666667</v>
      </c>
      <c r="AW1224" s="16">
        <v>0.4</v>
      </c>
      <c r="AX1224" s="16"/>
      <c r="AY1224" s="16">
        <v>0.29729729729729698</v>
      </c>
      <c r="AZ1224" s="16">
        <v>0.25053078556263297</v>
      </c>
      <c r="BA1224" s="16"/>
      <c r="BB1224" s="16">
        <v>0.22222222222222199</v>
      </c>
      <c r="BC1224" s="16">
        <v>0.26190476190476197</v>
      </c>
      <c r="BD1224" s="16">
        <v>0.24610591900311499</v>
      </c>
      <c r="BE1224" s="16">
        <v>0.29850746268656703</v>
      </c>
      <c r="BF1224" s="16"/>
      <c r="BG1224" s="16">
        <v>0.14516129032258099</v>
      </c>
      <c r="BH1224" s="16">
        <v>0.27346938775510199</v>
      </c>
      <c r="BI1224" s="16">
        <v>0.29054054054054101</v>
      </c>
      <c r="BJ1224" s="16">
        <v>8.6956521739130405E-2</v>
      </c>
      <c r="BK1224" s="16">
        <v>0.25925925925925902</v>
      </c>
      <c r="BL1224" s="16">
        <v>0.33333333333333298</v>
      </c>
    </row>
    <row r="1225" spans="2:64" x14ac:dyDescent="0.35">
      <c r="B1225" t="s">
        <v>556</v>
      </c>
      <c r="C1225" s="16">
        <v>0.16732283464566899</v>
      </c>
      <c r="D1225" s="16">
        <v>3.4482758620689703E-2</v>
      </c>
      <c r="E1225" s="16">
        <v>0.234375</v>
      </c>
      <c r="F1225" s="16">
        <v>9.5744680851063801E-2</v>
      </c>
      <c r="G1225" s="16">
        <v>0.20858895705521499</v>
      </c>
      <c r="H1225" s="16">
        <v>0.164556962025316</v>
      </c>
      <c r="I1225" s="16"/>
      <c r="J1225" s="16">
        <v>0.18181818181818199</v>
      </c>
      <c r="K1225" s="16">
        <v>0.14932126696832601</v>
      </c>
      <c r="L1225" s="16"/>
      <c r="M1225" s="16">
        <v>0.1875</v>
      </c>
      <c r="N1225" s="16">
        <v>0.18</v>
      </c>
      <c r="O1225" s="16">
        <v>0.1</v>
      </c>
      <c r="P1225" s="16">
        <v>0.1</v>
      </c>
      <c r="Q1225" s="16"/>
      <c r="R1225" s="16">
        <v>0.152</v>
      </c>
      <c r="S1225" s="16">
        <v>9.8765432098765399E-2</v>
      </c>
      <c r="T1225" s="16">
        <v>0.20915032679738599</v>
      </c>
      <c r="U1225" s="16">
        <v>0.29166666666666702</v>
      </c>
      <c r="V1225" s="16"/>
      <c r="W1225" s="16">
        <v>0.108108108108108</v>
      </c>
      <c r="X1225" s="16">
        <v>0.19587628865979401</v>
      </c>
      <c r="Y1225" s="16">
        <v>0.19230769230769201</v>
      </c>
      <c r="Z1225" s="16">
        <v>0.19565217391304299</v>
      </c>
      <c r="AA1225" s="16">
        <v>0.162162162162162</v>
      </c>
      <c r="AB1225" s="16">
        <v>0.183673469387755</v>
      </c>
      <c r="AC1225" s="16">
        <v>0.14285714285714299</v>
      </c>
      <c r="AD1225" s="16">
        <v>0.27777777777777801</v>
      </c>
      <c r="AE1225" s="16">
        <v>0.114285714285714</v>
      </c>
      <c r="AF1225" s="16">
        <v>0.14285714285714299</v>
      </c>
      <c r="AG1225" s="16">
        <v>0.15</v>
      </c>
      <c r="AH1225" s="16">
        <v>0.33333333333333298</v>
      </c>
      <c r="AI1225" s="16"/>
      <c r="AJ1225" s="16">
        <v>0.19402985074626899</v>
      </c>
      <c r="AK1225" s="16">
        <v>0.133333333333333</v>
      </c>
      <c r="AL1225" s="16">
        <v>0.17241379310344801</v>
      </c>
      <c r="AM1225" s="16">
        <v>0.22340425531914901</v>
      </c>
      <c r="AN1225" s="16">
        <v>0</v>
      </c>
      <c r="AO1225" s="16"/>
      <c r="AP1225" s="16">
        <v>0.168508287292818</v>
      </c>
      <c r="AQ1225" s="16">
        <v>0.17599999999999999</v>
      </c>
      <c r="AR1225" s="16">
        <v>9.5238095238095205E-2</v>
      </c>
      <c r="AS1225" s="16"/>
      <c r="AT1225" s="16">
        <v>0.174242424242424</v>
      </c>
      <c r="AU1225" s="16">
        <v>0.18327974276527301</v>
      </c>
      <c r="AV1225" s="16">
        <v>6.6666666666666693E-2</v>
      </c>
      <c r="AW1225" s="16">
        <v>0.1</v>
      </c>
      <c r="AX1225" s="16"/>
      <c r="AY1225" s="16">
        <v>0.135135135135135</v>
      </c>
      <c r="AZ1225" s="16">
        <v>0.169851380042463</v>
      </c>
      <c r="BA1225" s="16"/>
      <c r="BB1225" s="16">
        <v>5.5555555555555601E-2</v>
      </c>
      <c r="BC1225" s="16">
        <v>0.16666666666666699</v>
      </c>
      <c r="BD1225" s="16">
        <v>0.177570093457944</v>
      </c>
      <c r="BE1225" s="16">
        <v>0.17910447761194001</v>
      </c>
      <c r="BF1225" s="16"/>
      <c r="BG1225" s="16">
        <v>8.0645161290322606E-2</v>
      </c>
      <c r="BH1225" s="16">
        <v>0.15102040816326501</v>
      </c>
      <c r="BI1225" s="16">
        <v>0.20270270270270299</v>
      </c>
      <c r="BJ1225" s="16">
        <v>0.34782608695652201</v>
      </c>
      <c r="BK1225" s="16">
        <v>0.148148148148148</v>
      </c>
      <c r="BL1225" s="16">
        <v>0.33333333333333298</v>
      </c>
    </row>
    <row r="1226" spans="2:64" x14ac:dyDescent="0.35">
      <c r="B1226" t="s">
        <v>557</v>
      </c>
      <c r="C1226" s="16">
        <v>0.17716535433070901</v>
      </c>
      <c r="D1226" s="16">
        <v>0.10344827586206901</v>
      </c>
      <c r="E1226" s="16">
        <v>9.375E-2</v>
      </c>
      <c r="F1226" s="16">
        <v>0.20212765957446799</v>
      </c>
      <c r="G1226" s="16">
        <v>0.17791411042944799</v>
      </c>
      <c r="H1226" s="16">
        <v>0.208860759493671</v>
      </c>
      <c r="I1226" s="16"/>
      <c r="J1226" s="16">
        <v>0.20979020979021001</v>
      </c>
      <c r="K1226" s="16">
        <v>0.13574660633484201</v>
      </c>
      <c r="L1226" s="16"/>
      <c r="M1226" s="16">
        <v>0.17434210526315799</v>
      </c>
      <c r="N1226" s="16">
        <v>0.21</v>
      </c>
      <c r="O1226" s="16">
        <v>0.15</v>
      </c>
      <c r="P1226" s="16">
        <v>0.15</v>
      </c>
      <c r="Q1226" s="16"/>
      <c r="R1226" s="16">
        <v>0.16800000000000001</v>
      </c>
      <c r="S1226" s="16">
        <v>0.172839506172839</v>
      </c>
      <c r="T1226" s="16">
        <v>0.21568627450980399</v>
      </c>
      <c r="U1226" s="16">
        <v>4.1666666666666699E-2</v>
      </c>
      <c r="V1226" s="16"/>
      <c r="W1226" s="16">
        <v>0.162162162162162</v>
      </c>
      <c r="X1226" s="16">
        <v>0.22680412371134001</v>
      </c>
      <c r="Y1226" s="16">
        <v>0.19230769230769201</v>
      </c>
      <c r="Z1226" s="16">
        <v>0.13043478260869601</v>
      </c>
      <c r="AA1226" s="16">
        <v>8.1081081081081099E-2</v>
      </c>
      <c r="AB1226" s="16">
        <v>0.16326530612244899</v>
      </c>
      <c r="AC1226" s="16">
        <v>0.183673469387755</v>
      </c>
      <c r="AD1226" s="16">
        <v>0</v>
      </c>
      <c r="AE1226" s="16">
        <v>0.2</v>
      </c>
      <c r="AF1226" s="16">
        <v>0.35714285714285698</v>
      </c>
      <c r="AG1226" s="16">
        <v>0.15</v>
      </c>
      <c r="AH1226" s="16">
        <v>0</v>
      </c>
      <c r="AI1226" s="16"/>
      <c r="AJ1226" s="16">
        <v>0.19402985074626899</v>
      </c>
      <c r="AK1226" s="16">
        <v>0.16</v>
      </c>
      <c r="AL1226" s="16">
        <v>0.16666666666666699</v>
      </c>
      <c r="AM1226" s="16">
        <v>0.170212765957447</v>
      </c>
      <c r="AN1226" s="16">
        <v>0.148148148148148</v>
      </c>
      <c r="AO1226" s="16"/>
      <c r="AP1226" s="16">
        <v>0.16022099447513799</v>
      </c>
      <c r="AQ1226" s="16">
        <v>0.20799999999999999</v>
      </c>
      <c r="AR1226" s="16">
        <v>0.28571428571428598</v>
      </c>
      <c r="AS1226" s="16"/>
      <c r="AT1226" s="16">
        <v>0.14393939393939401</v>
      </c>
      <c r="AU1226" s="16">
        <v>0.202572347266881</v>
      </c>
      <c r="AV1226" s="16">
        <v>0.133333333333333</v>
      </c>
      <c r="AW1226" s="16">
        <v>0.1</v>
      </c>
      <c r="AX1226" s="16"/>
      <c r="AY1226" s="16">
        <v>0.135135135135135</v>
      </c>
      <c r="AZ1226" s="16">
        <v>0.18046709129511701</v>
      </c>
      <c r="BA1226" s="16"/>
      <c r="BB1226" s="16">
        <v>0.22222222222222199</v>
      </c>
      <c r="BC1226" s="16">
        <v>0.19047619047618999</v>
      </c>
      <c r="BD1226" s="16">
        <v>0.161993769470405</v>
      </c>
      <c r="BE1226" s="16">
        <v>0.20895522388059701</v>
      </c>
      <c r="BF1226" s="16"/>
      <c r="BG1226" s="16">
        <v>4.8387096774193498E-2</v>
      </c>
      <c r="BH1226" s="16">
        <v>0.12653061224489801</v>
      </c>
      <c r="BI1226" s="16">
        <v>0.20945945945945901</v>
      </c>
      <c r="BJ1226" s="16">
        <v>0.39130434782608697</v>
      </c>
      <c r="BK1226" s="16">
        <v>0.592592592592593</v>
      </c>
      <c r="BL1226" s="16">
        <v>0</v>
      </c>
    </row>
    <row r="1227" spans="2:64" x14ac:dyDescent="0.35">
      <c r="B1227" t="s">
        <v>159</v>
      </c>
      <c r="C1227" s="16">
        <v>2.55905511811024E-2</v>
      </c>
      <c r="D1227" s="16">
        <v>0</v>
      </c>
      <c r="E1227" s="16">
        <v>1.5625E-2</v>
      </c>
      <c r="F1227" s="16">
        <v>1.0638297872340399E-2</v>
      </c>
      <c r="G1227" s="16">
        <v>3.6809815950920199E-2</v>
      </c>
      <c r="H1227" s="16">
        <v>3.1645569620253201E-2</v>
      </c>
      <c r="I1227" s="16"/>
      <c r="J1227" s="16">
        <v>2.44755244755245E-2</v>
      </c>
      <c r="K1227" s="16">
        <v>2.7149321266968299E-2</v>
      </c>
      <c r="L1227" s="16"/>
      <c r="M1227" s="16">
        <v>1.3157894736842099E-2</v>
      </c>
      <c r="N1227" s="16">
        <v>0.02</v>
      </c>
      <c r="O1227" s="16">
        <v>0.116666666666667</v>
      </c>
      <c r="P1227" s="16">
        <v>0</v>
      </c>
      <c r="Q1227" s="16"/>
      <c r="R1227" s="16">
        <v>2.8000000000000001E-2</v>
      </c>
      <c r="S1227" s="16">
        <v>2.4691358024691398E-2</v>
      </c>
      <c r="T1227" s="16">
        <v>1.9607843137254902E-2</v>
      </c>
      <c r="U1227" s="16">
        <v>4.1666666666666699E-2</v>
      </c>
      <c r="V1227" s="16"/>
      <c r="W1227" s="16">
        <v>1.35135135135135E-2</v>
      </c>
      <c r="X1227" s="16">
        <v>0</v>
      </c>
      <c r="Y1227" s="16">
        <v>5.7692307692307702E-2</v>
      </c>
      <c r="Z1227" s="16">
        <v>0</v>
      </c>
      <c r="AA1227" s="16">
        <v>0</v>
      </c>
      <c r="AB1227" s="16">
        <v>6.1224489795918401E-2</v>
      </c>
      <c r="AC1227" s="16">
        <v>4.08163265306122E-2</v>
      </c>
      <c r="AD1227" s="16">
        <v>0</v>
      </c>
      <c r="AE1227" s="16">
        <v>0</v>
      </c>
      <c r="AF1227" s="16">
        <v>0.107142857142857</v>
      </c>
      <c r="AG1227" s="16">
        <v>0.05</v>
      </c>
      <c r="AH1227" s="16">
        <v>0</v>
      </c>
      <c r="AI1227" s="16"/>
      <c r="AJ1227" s="16">
        <v>1.49253731343284E-2</v>
      </c>
      <c r="AK1227" s="16">
        <v>6.6666666666666693E-2</v>
      </c>
      <c r="AL1227" s="16">
        <v>2.2988505747126398E-2</v>
      </c>
      <c r="AM1227" s="16">
        <v>1.0638297872340399E-2</v>
      </c>
      <c r="AN1227" s="16">
        <v>0</v>
      </c>
      <c r="AO1227" s="16"/>
      <c r="AP1227" s="16">
        <v>3.5911602209944701E-2</v>
      </c>
      <c r="AQ1227" s="16">
        <v>0</v>
      </c>
      <c r="AR1227" s="16">
        <v>0</v>
      </c>
      <c r="AS1227" s="16"/>
      <c r="AT1227" s="16">
        <v>0</v>
      </c>
      <c r="AU1227" s="16">
        <v>2.2508038585209E-2</v>
      </c>
      <c r="AV1227" s="16">
        <v>4.4444444444444398E-2</v>
      </c>
      <c r="AW1227" s="16">
        <v>0.2</v>
      </c>
      <c r="AX1227" s="16"/>
      <c r="AY1227" s="16">
        <v>5.4054054054054099E-2</v>
      </c>
      <c r="AZ1227" s="16">
        <v>2.3354564755838601E-2</v>
      </c>
      <c r="BA1227" s="16"/>
      <c r="BB1227" s="16">
        <v>0</v>
      </c>
      <c r="BC1227" s="16">
        <v>0</v>
      </c>
      <c r="BD1227" s="16">
        <v>2.1806853582554499E-2</v>
      </c>
      <c r="BE1227" s="16">
        <v>8.9552238805970102E-2</v>
      </c>
      <c r="BF1227" s="16"/>
      <c r="BG1227" s="16">
        <v>1.6129032258064498E-2</v>
      </c>
      <c r="BH1227" s="16">
        <v>2.04081632653061E-2</v>
      </c>
      <c r="BI1227" s="16">
        <v>4.0540540540540501E-2</v>
      </c>
      <c r="BJ1227" s="16">
        <v>0</v>
      </c>
      <c r="BK1227" s="16">
        <v>0</v>
      </c>
      <c r="BL1227" s="16">
        <v>0.33333333333333298</v>
      </c>
    </row>
    <row r="1228" spans="2:64" x14ac:dyDescent="0.35">
      <c r="B1228" t="s">
        <v>558</v>
      </c>
      <c r="C1228" s="16">
        <v>0.37598425196850399</v>
      </c>
      <c r="D1228" s="16">
        <v>0.62068965517241403</v>
      </c>
      <c r="E1228" s="16">
        <v>0.359375</v>
      </c>
      <c r="F1228" s="16">
        <v>0.42553191489361702</v>
      </c>
      <c r="G1228" s="16">
        <v>0.33742331288343602</v>
      </c>
      <c r="H1228" s="16">
        <v>0.348101265822785</v>
      </c>
      <c r="I1228" s="16"/>
      <c r="J1228" s="16">
        <v>0.36013986013985999</v>
      </c>
      <c r="K1228" s="16">
        <v>0.39366515837104099</v>
      </c>
      <c r="L1228" s="16"/>
      <c r="M1228" s="16">
        <v>0.40131578947368401</v>
      </c>
      <c r="N1228" s="16">
        <v>0.32</v>
      </c>
      <c r="O1228" s="16">
        <v>0.3</v>
      </c>
      <c r="P1228" s="16">
        <v>0.45</v>
      </c>
      <c r="Q1228" s="16"/>
      <c r="R1228" s="16">
        <v>0.4</v>
      </c>
      <c r="S1228" s="16">
        <v>0.38271604938271597</v>
      </c>
      <c r="T1228" s="16">
        <v>0.32679738562091498</v>
      </c>
      <c r="U1228" s="16">
        <v>0.41666666666666702</v>
      </c>
      <c r="V1228" s="16"/>
      <c r="W1228" s="16">
        <v>0.391891891891892</v>
      </c>
      <c r="X1228" s="16">
        <v>0.34020618556700999</v>
      </c>
      <c r="Y1228" s="16">
        <v>0.38461538461538503</v>
      </c>
      <c r="Z1228" s="16">
        <v>0.32608695652173902</v>
      </c>
      <c r="AA1228" s="16">
        <v>0.48648648648648701</v>
      </c>
      <c r="AB1228" s="16">
        <v>0.32653061224489799</v>
      </c>
      <c r="AC1228" s="16">
        <v>0.40816326530612201</v>
      </c>
      <c r="AD1228" s="16">
        <v>0.44444444444444398</v>
      </c>
      <c r="AE1228" s="16">
        <v>0.371428571428571</v>
      </c>
      <c r="AF1228" s="16">
        <v>0.25</v>
      </c>
      <c r="AG1228" s="16">
        <v>0.5</v>
      </c>
      <c r="AH1228" s="16">
        <v>0.66666666666666696</v>
      </c>
      <c r="AI1228" s="16"/>
      <c r="AJ1228" s="16">
        <v>0.31343283582089598</v>
      </c>
      <c r="AK1228" s="16">
        <v>0.33333333333333298</v>
      </c>
      <c r="AL1228" s="16">
        <v>0.42528735632183901</v>
      </c>
      <c r="AM1228" s="16">
        <v>0.37234042553191499</v>
      </c>
      <c r="AN1228" s="16">
        <v>0.592592592592593</v>
      </c>
      <c r="AO1228" s="16"/>
      <c r="AP1228" s="16">
        <v>0.37016574585635398</v>
      </c>
      <c r="AQ1228" s="16">
        <v>0.40799999999999997</v>
      </c>
      <c r="AR1228" s="16">
        <v>0.28571428571428598</v>
      </c>
      <c r="AS1228" s="16"/>
      <c r="AT1228" s="16">
        <v>0.41666666666666702</v>
      </c>
      <c r="AU1228" s="16">
        <v>0.353697749196141</v>
      </c>
      <c r="AV1228" s="16">
        <v>0.48888888888888898</v>
      </c>
      <c r="AW1228" s="16">
        <v>0.2</v>
      </c>
      <c r="AX1228" s="16"/>
      <c r="AY1228" s="16">
        <v>0.37837837837837801</v>
      </c>
      <c r="AZ1228" s="16">
        <v>0.37579617834394902</v>
      </c>
      <c r="BA1228" s="16"/>
      <c r="BB1228" s="16">
        <v>0.5</v>
      </c>
      <c r="BC1228" s="16">
        <v>0.38095238095238099</v>
      </c>
      <c r="BD1228" s="16">
        <v>0.39252336448598102</v>
      </c>
      <c r="BE1228" s="16">
        <v>0.22388059701492499</v>
      </c>
      <c r="BF1228" s="16"/>
      <c r="BG1228" s="16">
        <v>0.70967741935483897</v>
      </c>
      <c r="BH1228" s="16">
        <v>0.42857142857142899</v>
      </c>
      <c r="BI1228" s="16">
        <v>0.25675675675675702</v>
      </c>
      <c r="BJ1228" s="16">
        <v>0.173913043478261</v>
      </c>
      <c r="BK1228" s="16">
        <v>0</v>
      </c>
      <c r="BL1228" s="16">
        <v>0</v>
      </c>
    </row>
    <row r="1229" spans="2:64" x14ac:dyDescent="0.35">
      <c r="B1229" t="s">
        <v>559</v>
      </c>
      <c r="C1229" s="16">
        <v>0.34448818897637801</v>
      </c>
      <c r="D1229" s="16">
        <v>0.13793103448275901</v>
      </c>
      <c r="E1229" s="16">
        <v>0.328125</v>
      </c>
      <c r="F1229" s="16">
        <v>0.29787234042553201</v>
      </c>
      <c r="G1229" s="16">
        <v>0.38650306748466301</v>
      </c>
      <c r="H1229" s="16">
        <v>0.373417721518987</v>
      </c>
      <c r="I1229" s="16"/>
      <c r="J1229" s="16">
        <v>0.391608391608392</v>
      </c>
      <c r="K1229" s="16">
        <v>0.28506787330316702</v>
      </c>
      <c r="L1229" s="16"/>
      <c r="M1229" s="16">
        <v>0.36184210526315802</v>
      </c>
      <c r="N1229" s="16">
        <v>0.39</v>
      </c>
      <c r="O1229" s="16">
        <v>0.25</v>
      </c>
      <c r="P1229" s="16">
        <v>0.25</v>
      </c>
      <c r="Q1229" s="16"/>
      <c r="R1229" s="16">
        <v>0.32</v>
      </c>
      <c r="S1229" s="16">
        <v>0.27160493827160498</v>
      </c>
      <c r="T1229" s="16">
        <v>0.42483660130718998</v>
      </c>
      <c r="U1229" s="16">
        <v>0.33333333333333298</v>
      </c>
      <c r="V1229" s="16"/>
      <c r="W1229" s="16">
        <v>0.27027027027027001</v>
      </c>
      <c r="X1229" s="16">
        <v>0.42268041237113402</v>
      </c>
      <c r="Y1229" s="16">
        <v>0.38461538461538503</v>
      </c>
      <c r="Z1229" s="16">
        <v>0.32608695652173902</v>
      </c>
      <c r="AA1229" s="16">
        <v>0.24324324324324301</v>
      </c>
      <c r="AB1229" s="16">
        <v>0.34693877551020402</v>
      </c>
      <c r="AC1229" s="16">
        <v>0.32653061224489799</v>
      </c>
      <c r="AD1229" s="16">
        <v>0.27777777777777801</v>
      </c>
      <c r="AE1229" s="16">
        <v>0.314285714285714</v>
      </c>
      <c r="AF1229" s="16">
        <v>0.5</v>
      </c>
      <c r="AG1229" s="16">
        <v>0.3</v>
      </c>
      <c r="AH1229" s="16">
        <v>0.33333333333333298</v>
      </c>
      <c r="AI1229" s="16"/>
      <c r="AJ1229" s="16">
        <v>0.38805970149253699</v>
      </c>
      <c r="AK1229" s="16">
        <v>0.293333333333333</v>
      </c>
      <c r="AL1229" s="16">
        <v>0.33908045977011497</v>
      </c>
      <c r="AM1229" s="16">
        <v>0.39361702127659598</v>
      </c>
      <c r="AN1229" s="16">
        <v>0.148148148148148</v>
      </c>
      <c r="AO1229" s="16"/>
      <c r="AP1229" s="16">
        <v>0.32872928176795602</v>
      </c>
      <c r="AQ1229" s="16">
        <v>0.38400000000000001</v>
      </c>
      <c r="AR1229" s="16">
        <v>0.38095238095238099</v>
      </c>
      <c r="AS1229" s="16"/>
      <c r="AT1229" s="16">
        <v>0.31818181818181801</v>
      </c>
      <c r="AU1229" s="16">
        <v>0.38585209003215398</v>
      </c>
      <c r="AV1229" s="16">
        <v>0.2</v>
      </c>
      <c r="AW1229" s="16">
        <v>0.2</v>
      </c>
      <c r="AX1229" s="16"/>
      <c r="AY1229" s="16">
        <v>0.27027027027027001</v>
      </c>
      <c r="AZ1229" s="16">
        <v>0.35031847133757998</v>
      </c>
      <c r="BA1229" s="16"/>
      <c r="BB1229" s="16">
        <v>0.27777777777777801</v>
      </c>
      <c r="BC1229" s="16">
        <v>0.35714285714285698</v>
      </c>
      <c r="BD1229" s="16">
        <v>0.339563862928349</v>
      </c>
      <c r="BE1229" s="16">
        <v>0.38805970149253699</v>
      </c>
      <c r="BF1229" s="16"/>
      <c r="BG1229" s="16">
        <v>0.12903225806451599</v>
      </c>
      <c r="BH1229" s="16">
        <v>0.27755102040816299</v>
      </c>
      <c r="BI1229" s="16">
        <v>0.412162162162162</v>
      </c>
      <c r="BJ1229" s="16">
        <v>0.73913043478260898</v>
      </c>
      <c r="BK1229" s="16">
        <v>0.74074074074074103</v>
      </c>
      <c r="BL1229" s="16">
        <v>0.33333333333333298</v>
      </c>
    </row>
    <row r="1230" spans="2:64" x14ac:dyDescent="0.35">
      <c r="B1230" t="s">
        <v>237</v>
      </c>
      <c r="C1230" s="16">
        <v>3.1496062992125998E-2</v>
      </c>
      <c r="D1230" s="16">
        <v>0.48275862068965503</v>
      </c>
      <c r="E1230" s="16">
        <v>3.125E-2</v>
      </c>
      <c r="F1230" s="16">
        <v>0.12765957446808501</v>
      </c>
      <c r="G1230" s="16">
        <v>-4.9079754601227002E-2</v>
      </c>
      <c r="H1230" s="16">
        <v>-2.5316455696202601E-2</v>
      </c>
      <c r="I1230" s="16"/>
      <c r="J1230" s="16">
        <v>-3.1468531468531499E-2</v>
      </c>
      <c r="K1230" s="16">
        <v>0.108597285067873</v>
      </c>
      <c r="L1230" s="16"/>
      <c r="M1230" s="16">
        <v>3.94736842105263E-2</v>
      </c>
      <c r="N1230" s="16">
        <v>-7.0000000000000007E-2</v>
      </c>
      <c r="O1230" s="16">
        <v>0.05</v>
      </c>
      <c r="P1230" s="16">
        <v>0.2</v>
      </c>
      <c r="Q1230" s="16"/>
      <c r="R1230" s="16">
        <v>0.08</v>
      </c>
      <c r="S1230" s="16">
        <v>0.11111111111111099</v>
      </c>
      <c r="T1230" s="16">
        <v>-9.8039215686274606E-2</v>
      </c>
      <c r="U1230" s="16">
        <v>8.3333333333333301E-2</v>
      </c>
      <c r="V1230" s="16"/>
      <c r="W1230" s="16">
        <v>0.121621621621622</v>
      </c>
      <c r="X1230" s="16">
        <v>-8.2474226804123696E-2</v>
      </c>
      <c r="Y1230" s="16">
        <v>-5.5511151231257802E-17</v>
      </c>
      <c r="Z1230" s="16">
        <v>0</v>
      </c>
      <c r="AA1230" s="16">
        <v>0.24324324324324301</v>
      </c>
      <c r="AB1230" s="16">
        <v>-2.04081632653061E-2</v>
      </c>
      <c r="AC1230" s="16">
        <v>8.1632653061224497E-2</v>
      </c>
      <c r="AD1230" s="16">
        <v>0.16666666666666699</v>
      </c>
      <c r="AE1230" s="16">
        <v>5.7142857142857197E-2</v>
      </c>
      <c r="AF1230" s="16">
        <v>-0.25</v>
      </c>
      <c r="AG1230" s="16">
        <v>0.2</v>
      </c>
      <c r="AH1230" s="16">
        <v>0.33333333333333298</v>
      </c>
      <c r="AI1230" s="16"/>
      <c r="AJ1230" s="16">
        <v>-7.4626865671641798E-2</v>
      </c>
      <c r="AK1230" s="16">
        <v>0.04</v>
      </c>
      <c r="AL1230" s="16">
        <v>8.6206896551724199E-2</v>
      </c>
      <c r="AM1230" s="16">
        <v>-2.1276595744680799E-2</v>
      </c>
      <c r="AN1230" s="16">
        <v>0.44444444444444398</v>
      </c>
      <c r="AO1230" s="16"/>
      <c r="AP1230" s="16">
        <v>4.1436464088397802E-2</v>
      </c>
      <c r="AQ1230" s="16">
        <v>2.4E-2</v>
      </c>
      <c r="AR1230" s="16">
        <v>-9.5238095238095205E-2</v>
      </c>
      <c r="AS1230" s="16"/>
      <c r="AT1230" s="16">
        <v>9.8484848484848495E-2</v>
      </c>
      <c r="AU1230" s="16">
        <v>-3.2154340836012901E-2</v>
      </c>
      <c r="AV1230" s="16">
        <v>0.28888888888888897</v>
      </c>
      <c r="AW1230" s="16">
        <v>0</v>
      </c>
      <c r="AX1230" s="16"/>
      <c r="AY1230" s="16">
        <v>0.108108108108108</v>
      </c>
      <c r="AZ1230" s="16">
        <v>2.54777070063694E-2</v>
      </c>
      <c r="BA1230" s="16"/>
      <c r="BB1230" s="16">
        <v>0.22222222222222199</v>
      </c>
      <c r="BC1230" s="16">
        <v>2.3809523809523898E-2</v>
      </c>
      <c r="BD1230" s="16">
        <v>5.2959501557632398E-2</v>
      </c>
      <c r="BE1230" s="16">
        <v>-0.164179104477612</v>
      </c>
      <c r="BF1230" s="16"/>
      <c r="BG1230" s="16">
        <v>0.58064516129032295</v>
      </c>
      <c r="BH1230" s="16">
        <v>0.15102040816326501</v>
      </c>
      <c r="BI1230" s="16">
        <v>-0.15540540540540501</v>
      </c>
      <c r="BJ1230" s="16">
        <v>-0.565217391304348</v>
      </c>
      <c r="BK1230" s="16">
        <v>-0.74074074074074103</v>
      </c>
      <c r="BL1230" s="16">
        <v>-0.33333333333333298</v>
      </c>
    </row>
    <row r="1231" spans="2:64" x14ac:dyDescent="0.35">
      <c r="C1231" s="16"/>
      <c r="D1231" s="16"/>
      <c r="E1231" s="16"/>
      <c r="F1231" s="16"/>
      <c r="G1231" s="16"/>
      <c r="H1231" s="16"/>
      <c r="I1231" s="16"/>
      <c r="J1231" s="16"/>
      <c r="K1231" s="16"/>
      <c r="L1231" s="16"/>
      <c r="M1231" s="16"/>
      <c r="N1231" s="16"/>
      <c r="O1231" s="16"/>
      <c r="P1231" s="16"/>
      <c r="Q1231" s="16"/>
      <c r="R1231" s="16"/>
      <c r="S1231" s="16"/>
      <c r="T1231" s="16"/>
      <c r="U1231" s="16"/>
      <c r="V1231" s="16"/>
      <c r="W1231" s="16"/>
      <c r="X1231" s="16"/>
      <c r="Y1231" s="16"/>
      <c r="Z1231" s="16"/>
      <c r="AA1231" s="16"/>
      <c r="AB1231" s="16"/>
      <c r="AC1231" s="16"/>
      <c r="AD1231" s="16"/>
      <c r="AE1231" s="16"/>
      <c r="AF1231" s="16"/>
      <c r="AG1231" s="16"/>
      <c r="AH1231" s="16"/>
      <c r="AI1231" s="16"/>
      <c r="AJ1231" s="16"/>
      <c r="AK1231" s="16"/>
      <c r="AL1231" s="16"/>
      <c r="AM1231" s="16"/>
      <c r="AN1231" s="16"/>
      <c r="AO1231" s="16"/>
      <c r="AP1231" s="16"/>
      <c r="AQ1231" s="16"/>
      <c r="AR1231" s="16"/>
      <c r="AS1231" s="16"/>
      <c r="AT1231" s="16"/>
      <c r="AU1231" s="16"/>
      <c r="AV1231" s="16"/>
      <c r="AW1231" s="16"/>
      <c r="AX1231" s="16"/>
      <c r="AY1231" s="16"/>
      <c r="AZ1231" s="16"/>
      <c r="BA1231" s="16"/>
      <c r="BB1231" s="16"/>
      <c r="BC1231" s="16"/>
      <c r="BD1231" s="16"/>
      <c r="BE1231" s="16"/>
      <c r="BF1231" s="16"/>
      <c r="BG1231" s="16"/>
      <c r="BH1231" s="16"/>
      <c r="BI1231" s="16"/>
      <c r="BJ1231" s="16"/>
      <c r="BK1231" s="16"/>
      <c r="BL1231" s="16"/>
    </row>
    <row r="1232" spans="2:64" x14ac:dyDescent="0.35">
      <c r="B1232" s="5" t="s">
        <v>634</v>
      </c>
      <c r="C1232" s="16"/>
      <c r="D1232" s="16"/>
      <c r="E1232" s="16"/>
      <c r="F1232" s="16"/>
      <c r="G1232" s="16"/>
      <c r="H1232" s="16"/>
      <c r="I1232" s="16"/>
      <c r="J1232" s="16"/>
      <c r="K1232" s="16"/>
      <c r="L1232" s="16"/>
      <c r="M1232" s="16"/>
      <c r="N1232" s="16"/>
      <c r="O1232" s="16"/>
      <c r="P1232" s="16"/>
      <c r="Q1232" s="16"/>
      <c r="R1232" s="16"/>
      <c r="S1232" s="16"/>
      <c r="T1232" s="16"/>
      <c r="U1232" s="16"/>
      <c r="V1232" s="16"/>
      <c r="W1232" s="16"/>
      <c r="X1232" s="16"/>
      <c r="Y1232" s="16"/>
      <c r="Z1232" s="16"/>
      <c r="AA1232" s="16"/>
      <c r="AB1232" s="16"/>
      <c r="AC1232" s="16"/>
      <c r="AD1232" s="16"/>
      <c r="AE1232" s="16"/>
      <c r="AF1232" s="16"/>
      <c r="AG1232" s="16"/>
      <c r="AH1232" s="16"/>
      <c r="AI1232" s="16"/>
      <c r="AJ1232" s="16"/>
      <c r="AK1232" s="16"/>
      <c r="AL1232" s="16"/>
      <c r="AM1232" s="16"/>
      <c r="AN1232" s="16"/>
      <c r="AO1232" s="16"/>
      <c r="AP1232" s="16"/>
      <c r="AQ1232" s="16"/>
      <c r="AR1232" s="16"/>
      <c r="AS1232" s="16"/>
      <c r="AT1232" s="16"/>
      <c r="AU1232" s="16"/>
      <c r="AV1232" s="16"/>
      <c r="AW1232" s="16"/>
      <c r="AX1232" s="16"/>
      <c r="AY1232" s="16"/>
      <c r="AZ1232" s="16"/>
      <c r="BA1232" s="16"/>
      <c r="BB1232" s="16"/>
      <c r="BC1232" s="16"/>
      <c r="BD1232" s="16"/>
      <c r="BE1232" s="16"/>
      <c r="BF1232" s="16"/>
      <c r="BG1232" s="16"/>
      <c r="BH1232" s="16"/>
      <c r="BI1232" s="16"/>
      <c r="BJ1232" s="16"/>
      <c r="BK1232" s="16"/>
      <c r="BL1232" s="16"/>
    </row>
    <row r="1233" spans="2:64" x14ac:dyDescent="0.35">
      <c r="B1233" s="23" t="s">
        <v>97</v>
      </c>
      <c r="C1233" s="16"/>
      <c r="D1233" s="16"/>
      <c r="E1233" s="16"/>
      <c r="F1233" s="16"/>
      <c r="G1233" s="16"/>
      <c r="H1233" s="16"/>
      <c r="I1233" s="16"/>
      <c r="J1233" s="16"/>
      <c r="K1233" s="16"/>
      <c r="L1233" s="16"/>
      <c r="M1233" s="16"/>
      <c r="N1233" s="16"/>
      <c r="O1233" s="16"/>
      <c r="P1233" s="16"/>
      <c r="Q1233" s="16"/>
      <c r="R1233" s="16"/>
      <c r="S1233" s="16"/>
      <c r="T1233" s="16"/>
      <c r="U1233" s="16"/>
      <c r="V1233" s="16"/>
      <c r="W1233" s="16"/>
      <c r="X1233" s="16"/>
      <c r="Y1233" s="16"/>
      <c r="Z1233" s="16"/>
      <c r="AA1233" s="16"/>
      <c r="AB1233" s="16"/>
      <c r="AC1233" s="16"/>
      <c r="AD1233" s="16"/>
      <c r="AE1233" s="16"/>
      <c r="AF1233" s="16"/>
      <c r="AG1233" s="16"/>
      <c r="AH1233" s="16"/>
      <c r="AI1233" s="16"/>
      <c r="AJ1233" s="16"/>
      <c r="AK1233" s="16"/>
      <c r="AL1233" s="16"/>
      <c r="AM1233" s="16"/>
      <c r="AN1233" s="16"/>
      <c r="AO1233" s="16"/>
      <c r="AP1233" s="16"/>
      <c r="AQ1233" s="16"/>
      <c r="AR1233" s="16"/>
      <c r="AS1233" s="16"/>
      <c r="AT1233" s="16"/>
      <c r="AU1233" s="16"/>
      <c r="AV1233" s="16"/>
      <c r="AW1233" s="16"/>
      <c r="AX1233" s="16"/>
      <c r="AY1233" s="16"/>
      <c r="AZ1233" s="16"/>
      <c r="BA1233" s="16"/>
      <c r="BB1233" s="16"/>
      <c r="BC1233" s="16"/>
      <c r="BD1233" s="16"/>
      <c r="BE1233" s="16"/>
      <c r="BF1233" s="16"/>
      <c r="BG1233" s="16"/>
      <c r="BH1233" s="16"/>
      <c r="BI1233" s="16"/>
      <c r="BJ1233" s="16"/>
      <c r="BK1233" s="16"/>
      <c r="BL1233" s="16"/>
    </row>
    <row r="1234" spans="2:64" x14ac:dyDescent="0.35">
      <c r="B1234" t="s">
        <v>553</v>
      </c>
      <c r="C1234" s="16">
        <v>0.192913385826772</v>
      </c>
      <c r="D1234" s="16">
        <v>0.34482758620689702</v>
      </c>
      <c r="E1234" s="16">
        <v>0.234375</v>
      </c>
      <c r="F1234" s="16">
        <v>0.170212765957447</v>
      </c>
      <c r="G1234" s="16">
        <v>0.16564417177914101</v>
      </c>
      <c r="H1234" s="16">
        <v>0.189873417721519</v>
      </c>
      <c r="I1234" s="16"/>
      <c r="J1234" s="16">
        <v>0.19930069930069899</v>
      </c>
      <c r="K1234" s="16">
        <v>0.18552036199095001</v>
      </c>
      <c r="L1234" s="16"/>
      <c r="M1234" s="16">
        <v>0.21381578947368399</v>
      </c>
      <c r="N1234" s="16">
        <v>0.16</v>
      </c>
      <c r="O1234" s="16">
        <v>0.18333333333333299</v>
      </c>
      <c r="P1234" s="16">
        <v>0.15</v>
      </c>
      <c r="Q1234" s="16"/>
      <c r="R1234" s="16">
        <v>0.224</v>
      </c>
      <c r="S1234" s="16">
        <v>0.148148148148148</v>
      </c>
      <c r="T1234" s="16">
        <v>0.16993464052287599</v>
      </c>
      <c r="U1234" s="16">
        <v>0.16666666666666699</v>
      </c>
      <c r="V1234" s="16"/>
      <c r="W1234" s="16">
        <v>0.28378378378378399</v>
      </c>
      <c r="X1234" s="16">
        <v>0.17525773195876301</v>
      </c>
      <c r="Y1234" s="16">
        <v>0.21153846153846201</v>
      </c>
      <c r="Z1234" s="16">
        <v>0.15217391304347799</v>
      </c>
      <c r="AA1234" s="16">
        <v>0.162162162162162</v>
      </c>
      <c r="AB1234" s="16">
        <v>0.102040816326531</v>
      </c>
      <c r="AC1234" s="16">
        <v>0.26530612244898</v>
      </c>
      <c r="AD1234" s="16">
        <v>0.11111111111111099</v>
      </c>
      <c r="AE1234" s="16">
        <v>0.22857142857142901</v>
      </c>
      <c r="AF1234" s="16">
        <v>0.107142857142857</v>
      </c>
      <c r="AG1234" s="16">
        <v>0.15</v>
      </c>
      <c r="AH1234" s="16">
        <v>0.66666666666666696</v>
      </c>
      <c r="AI1234" s="16"/>
      <c r="AJ1234" s="16">
        <v>0.14925373134328401</v>
      </c>
      <c r="AK1234" s="16">
        <v>0.133333333333333</v>
      </c>
      <c r="AL1234" s="16">
        <v>0.247126436781609</v>
      </c>
      <c r="AM1234" s="16">
        <v>0.19148936170212799</v>
      </c>
      <c r="AN1234" s="16">
        <v>0.18518518518518501</v>
      </c>
      <c r="AO1234" s="16"/>
      <c r="AP1234" s="16">
        <v>0.16022099447513799</v>
      </c>
      <c r="AQ1234" s="16">
        <v>0.248</v>
      </c>
      <c r="AR1234" s="16">
        <v>0.42857142857142899</v>
      </c>
      <c r="AS1234" s="16"/>
      <c r="AT1234" s="16">
        <v>0.25757575757575801</v>
      </c>
      <c r="AU1234" s="16">
        <v>0.176848874598071</v>
      </c>
      <c r="AV1234" s="16">
        <v>0.17777777777777801</v>
      </c>
      <c r="AW1234" s="16">
        <v>0.05</v>
      </c>
      <c r="AX1234" s="16"/>
      <c r="AY1234" s="16">
        <v>0.135135135135135</v>
      </c>
      <c r="AZ1234" s="16">
        <v>0.19745222929936301</v>
      </c>
      <c r="BA1234" s="16"/>
      <c r="BB1234" s="16">
        <v>0.38888888888888901</v>
      </c>
      <c r="BC1234" s="16">
        <v>0.19047619047618999</v>
      </c>
      <c r="BD1234" s="16">
        <v>0.18691588785046701</v>
      </c>
      <c r="BE1234" s="16">
        <v>0.119402985074627</v>
      </c>
      <c r="BF1234" s="16"/>
      <c r="BG1234" s="16">
        <v>0.33870967741935498</v>
      </c>
      <c r="BH1234" s="16">
        <v>0.21632653061224499</v>
      </c>
      <c r="BI1234" s="16">
        <v>0.12837837837837801</v>
      </c>
      <c r="BJ1234" s="16">
        <v>0.13043478260869601</v>
      </c>
      <c r="BK1234" s="16">
        <v>7.4074074074074098E-2</v>
      </c>
      <c r="BL1234" s="16">
        <v>0</v>
      </c>
    </row>
    <row r="1235" spans="2:64" x14ac:dyDescent="0.35">
      <c r="B1235" t="s">
        <v>554</v>
      </c>
      <c r="C1235" s="16">
        <v>0.36614173228346503</v>
      </c>
      <c r="D1235" s="16">
        <v>0.37931034482758602</v>
      </c>
      <c r="E1235" s="16">
        <v>0.4375</v>
      </c>
      <c r="F1235" s="16">
        <v>0.36170212765957399</v>
      </c>
      <c r="G1235" s="16">
        <v>0.42944785276073599</v>
      </c>
      <c r="H1235" s="16">
        <v>0.272151898734177</v>
      </c>
      <c r="I1235" s="16"/>
      <c r="J1235" s="16">
        <v>0.36013986013985999</v>
      </c>
      <c r="K1235" s="16">
        <v>0.37104072398190002</v>
      </c>
      <c r="L1235" s="16"/>
      <c r="M1235" s="16">
        <v>0.375</v>
      </c>
      <c r="N1235" s="16">
        <v>0.33</v>
      </c>
      <c r="O1235" s="16">
        <v>0.38333333333333303</v>
      </c>
      <c r="P1235" s="16">
        <v>0.32500000000000001</v>
      </c>
      <c r="Q1235" s="16"/>
      <c r="R1235" s="16">
        <v>0.39600000000000002</v>
      </c>
      <c r="S1235" s="16">
        <v>0.41975308641975301</v>
      </c>
      <c r="T1235" s="16">
        <v>0.28104575163398698</v>
      </c>
      <c r="U1235" s="16">
        <v>0.41666666666666702</v>
      </c>
      <c r="V1235" s="16"/>
      <c r="W1235" s="16">
        <v>0.35135135135135098</v>
      </c>
      <c r="X1235" s="16">
        <v>0.41237113402061898</v>
      </c>
      <c r="Y1235" s="16">
        <v>0.30769230769230799</v>
      </c>
      <c r="Z1235" s="16">
        <v>0.41304347826087001</v>
      </c>
      <c r="AA1235" s="16">
        <v>0.45945945945945899</v>
      </c>
      <c r="AB1235" s="16">
        <v>0.32653061224489799</v>
      </c>
      <c r="AC1235" s="16">
        <v>0.22448979591836701</v>
      </c>
      <c r="AD1235" s="16">
        <v>0.5</v>
      </c>
      <c r="AE1235" s="16">
        <v>0.371428571428571</v>
      </c>
      <c r="AF1235" s="16">
        <v>0.25</v>
      </c>
      <c r="AG1235" s="16">
        <v>0.55000000000000004</v>
      </c>
      <c r="AH1235" s="16">
        <v>0.33333333333333298</v>
      </c>
      <c r="AI1235" s="16"/>
      <c r="AJ1235" s="16">
        <v>0.35820895522388102</v>
      </c>
      <c r="AK1235" s="16">
        <v>0.24</v>
      </c>
      <c r="AL1235" s="16">
        <v>0.37931034482758602</v>
      </c>
      <c r="AM1235" s="16">
        <v>0.43617021276595702</v>
      </c>
      <c r="AN1235" s="16">
        <v>0.48148148148148101</v>
      </c>
      <c r="AO1235" s="16"/>
      <c r="AP1235" s="16">
        <v>0.386740331491713</v>
      </c>
      <c r="AQ1235" s="16">
        <v>0.33600000000000002</v>
      </c>
      <c r="AR1235" s="16">
        <v>0.19047619047618999</v>
      </c>
      <c r="AS1235" s="16"/>
      <c r="AT1235" s="16">
        <v>0.36363636363636398</v>
      </c>
      <c r="AU1235" s="16">
        <v>0.353697749196141</v>
      </c>
      <c r="AV1235" s="16">
        <v>0.44444444444444398</v>
      </c>
      <c r="AW1235" s="16">
        <v>0.4</v>
      </c>
      <c r="AX1235" s="16"/>
      <c r="AY1235" s="16">
        <v>0.35135135135135098</v>
      </c>
      <c r="AZ1235" s="16">
        <v>0.36730360934182599</v>
      </c>
      <c r="BA1235" s="16"/>
      <c r="BB1235" s="16">
        <v>0.33333333333333298</v>
      </c>
      <c r="BC1235" s="16">
        <v>0.30952380952380998</v>
      </c>
      <c r="BD1235" s="16">
        <v>0.39563862928348897</v>
      </c>
      <c r="BE1235" s="16">
        <v>0.31343283582089598</v>
      </c>
      <c r="BF1235" s="16"/>
      <c r="BG1235" s="16">
        <v>0.33870967741935498</v>
      </c>
      <c r="BH1235" s="16">
        <v>0.40816326530612201</v>
      </c>
      <c r="BI1235" s="16">
        <v>0.39864864864864902</v>
      </c>
      <c r="BJ1235" s="16">
        <v>8.6956521739130405E-2</v>
      </c>
      <c r="BK1235" s="16">
        <v>0.148148148148148</v>
      </c>
      <c r="BL1235" s="16">
        <v>0</v>
      </c>
    </row>
    <row r="1236" spans="2:64" x14ac:dyDescent="0.35">
      <c r="B1236" t="s">
        <v>555</v>
      </c>
      <c r="C1236" s="16">
        <v>0.285433070866142</v>
      </c>
      <c r="D1236" s="16">
        <v>0.13793103448275901</v>
      </c>
      <c r="E1236" s="16">
        <v>0.234375</v>
      </c>
      <c r="F1236" s="16">
        <v>0.28723404255319201</v>
      </c>
      <c r="G1236" s="16">
        <v>0.25766871165644201</v>
      </c>
      <c r="H1236" s="16">
        <v>0.360759493670886</v>
      </c>
      <c r="I1236" s="16"/>
      <c r="J1236" s="16">
        <v>0.27272727272727298</v>
      </c>
      <c r="K1236" s="16">
        <v>0.30316742081448</v>
      </c>
      <c r="L1236" s="16"/>
      <c r="M1236" s="16">
        <v>0.25328947368421101</v>
      </c>
      <c r="N1236" s="16">
        <v>0.34</v>
      </c>
      <c r="O1236" s="16">
        <v>0.28333333333333299</v>
      </c>
      <c r="P1236" s="16">
        <v>0.4</v>
      </c>
      <c r="Q1236" s="16"/>
      <c r="R1236" s="16">
        <v>0.23200000000000001</v>
      </c>
      <c r="S1236" s="16">
        <v>0.27160493827160498</v>
      </c>
      <c r="T1236" s="16">
        <v>0.37254901960784298</v>
      </c>
      <c r="U1236" s="16">
        <v>0.33333333333333298</v>
      </c>
      <c r="V1236" s="16"/>
      <c r="W1236" s="16">
        <v>0.31081081081081102</v>
      </c>
      <c r="X1236" s="16">
        <v>0.23711340206185599</v>
      </c>
      <c r="Y1236" s="16">
        <v>0.25</v>
      </c>
      <c r="Z1236" s="16">
        <v>0.32608695652173902</v>
      </c>
      <c r="AA1236" s="16">
        <v>0.29729729729729698</v>
      </c>
      <c r="AB1236" s="16">
        <v>0.36734693877551</v>
      </c>
      <c r="AC1236" s="16">
        <v>0.32653061224489799</v>
      </c>
      <c r="AD1236" s="16">
        <v>0.27777777777777801</v>
      </c>
      <c r="AE1236" s="16">
        <v>0.2</v>
      </c>
      <c r="AF1236" s="16">
        <v>0.28571428571428598</v>
      </c>
      <c r="AG1236" s="16">
        <v>0.3</v>
      </c>
      <c r="AH1236" s="16">
        <v>0</v>
      </c>
      <c r="AI1236" s="16"/>
      <c r="AJ1236" s="16">
        <v>0.29850746268656703</v>
      </c>
      <c r="AK1236" s="16">
        <v>0.42666666666666703</v>
      </c>
      <c r="AL1236" s="16">
        <v>0.247126436781609</v>
      </c>
      <c r="AM1236" s="16">
        <v>0.25531914893617003</v>
      </c>
      <c r="AN1236" s="16">
        <v>0.22222222222222199</v>
      </c>
      <c r="AO1236" s="16"/>
      <c r="AP1236" s="16">
        <v>0.27900552486187802</v>
      </c>
      <c r="AQ1236" s="16">
        <v>0.312</v>
      </c>
      <c r="AR1236" s="16">
        <v>0.238095238095238</v>
      </c>
      <c r="AS1236" s="16"/>
      <c r="AT1236" s="16">
        <v>0.22727272727272699</v>
      </c>
      <c r="AU1236" s="16">
        <v>0.31832797427652698</v>
      </c>
      <c r="AV1236" s="16">
        <v>0.24444444444444399</v>
      </c>
      <c r="AW1236" s="16">
        <v>0.25</v>
      </c>
      <c r="AX1236" s="16"/>
      <c r="AY1236" s="16">
        <v>0.27027027027027001</v>
      </c>
      <c r="AZ1236" s="16">
        <v>0.28662420382165599</v>
      </c>
      <c r="BA1236" s="16"/>
      <c r="BB1236" s="16">
        <v>0.22222222222222199</v>
      </c>
      <c r="BC1236" s="16">
        <v>0.26190476190476197</v>
      </c>
      <c r="BD1236" s="16">
        <v>0.28348909657320898</v>
      </c>
      <c r="BE1236" s="16">
        <v>0.35820895522388102</v>
      </c>
      <c r="BF1236" s="16"/>
      <c r="BG1236" s="16">
        <v>0.225806451612903</v>
      </c>
      <c r="BH1236" s="16">
        <v>0.25714285714285701</v>
      </c>
      <c r="BI1236" s="16">
        <v>0.33108108108108097</v>
      </c>
      <c r="BJ1236" s="16">
        <v>0.30434782608695699</v>
      </c>
      <c r="BK1236" s="16">
        <v>0.37037037037037002</v>
      </c>
      <c r="BL1236" s="16">
        <v>0.66666666666666696</v>
      </c>
    </row>
    <row r="1237" spans="2:64" x14ac:dyDescent="0.35">
      <c r="B1237" t="s">
        <v>556</v>
      </c>
      <c r="C1237" s="16">
        <v>5.9055118110236199E-2</v>
      </c>
      <c r="D1237" s="16">
        <v>6.8965517241379296E-2</v>
      </c>
      <c r="E1237" s="16">
        <v>3.125E-2</v>
      </c>
      <c r="F1237" s="16">
        <v>4.2553191489361701E-2</v>
      </c>
      <c r="G1237" s="16">
        <v>6.13496932515337E-2</v>
      </c>
      <c r="H1237" s="16">
        <v>7.5949367088607597E-2</v>
      </c>
      <c r="I1237" s="16"/>
      <c r="J1237" s="16">
        <v>7.3426573426573397E-2</v>
      </c>
      <c r="K1237" s="16">
        <v>4.0723981900452497E-2</v>
      </c>
      <c r="L1237" s="16"/>
      <c r="M1237" s="16">
        <v>6.9078947368421101E-2</v>
      </c>
      <c r="N1237" s="16">
        <v>0.06</v>
      </c>
      <c r="O1237" s="16">
        <v>1.6666666666666701E-2</v>
      </c>
      <c r="P1237" s="16">
        <v>0.05</v>
      </c>
      <c r="Q1237" s="16"/>
      <c r="R1237" s="16">
        <v>4.8000000000000001E-2</v>
      </c>
      <c r="S1237" s="16">
        <v>4.9382716049382699E-2</v>
      </c>
      <c r="T1237" s="16">
        <v>8.4967320261437898E-2</v>
      </c>
      <c r="U1237" s="16">
        <v>4.1666666666666699E-2</v>
      </c>
      <c r="V1237" s="16"/>
      <c r="W1237" s="16">
        <v>4.0540540540540501E-2</v>
      </c>
      <c r="X1237" s="16">
        <v>0.10309278350515499</v>
      </c>
      <c r="Y1237" s="16">
        <v>9.6153846153846201E-2</v>
      </c>
      <c r="Z1237" s="16">
        <v>6.5217391304347797E-2</v>
      </c>
      <c r="AA1237" s="16">
        <v>2.7027027027027001E-2</v>
      </c>
      <c r="AB1237" s="16">
        <v>4.08163265306122E-2</v>
      </c>
      <c r="AC1237" s="16">
        <v>6.1224489795918401E-2</v>
      </c>
      <c r="AD1237" s="16">
        <v>0</v>
      </c>
      <c r="AE1237" s="16">
        <v>8.5714285714285701E-2</v>
      </c>
      <c r="AF1237" s="16">
        <v>0</v>
      </c>
      <c r="AG1237" s="16">
        <v>0</v>
      </c>
      <c r="AH1237" s="16">
        <v>0</v>
      </c>
      <c r="AI1237" s="16"/>
      <c r="AJ1237" s="16">
        <v>4.47761194029851E-2</v>
      </c>
      <c r="AK1237" s="16">
        <v>5.3333333333333302E-2</v>
      </c>
      <c r="AL1237" s="16">
        <v>4.0229885057471299E-2</v>
      </c>
      <c r="AM1237" s="16">
        <v>7.4468085106383003E-2</v>
      </c>
      <c r="AN1237" s="16">
        <v>0</v>
      </c>
      <c r="AO1237" s="16"/>
      <c r="AP1237" s="16">
        <v>6.6298342541436503E-2</v>
      </c>
      <c r="AQ1237" s="16">
        <v>0.04</v>
      </c>
      <c r="AR1237" s="16">
        <v>4.7619047619047603E-2</v>
      </c>
      <c r="AS1237" s="16"/>
      <c r="AT1237" s="16">
        <v>6.8181818181818205E-2</v>
      </c>
      <c r="AU1237" s="16">
        <v>6.1093247588424403E-2</v>
      </c>
      <c r="AV1237" s="16">
        <v>4.4444444444444398E-2</v>
      </c>
      <c r="AW1237" s="16">
        <v>0</v>
      </c>
      <c r="AX1237" s="16"/>
      <c r="AY1237" s="16">
        <v>0.108108108108108</v>
      </c>
      <c r="AZ1237" s="16">
        <v>5.5201698513800398E-2</v>
      </c>
      <c r="BA1237" s="16"/>
      <c r="BB1237" s="16">
        <v>0</v>
      </c>
      <c r="BC1237" s="16">
        <v>0.107142857142857</v>
      </c>
      <c r="BD1237" s="16">
        <v>5.9190031152648002E-2</v>
      </c>
      <c r="BE1237" s="16">
        <v>2.9850746268656699E-2</v>
      </c>
      <c r="BF1237" s="16"/>
      <c r="BG1237" s="16">
        <v>4.8387096774193498E-2</v>
      </c>
      <c r="BH1237" s="16">
        <v>4.4897959183673501E-2</v>
      </c>
      <c r="BI1237" s="16">
        <v>5.4054054054054099E-2</v>
      </c>
      <c r="BJ1237" s="16">
        <v>0.26086956521739102</v>
      </c>
      <c r="BK1237" s="16">
        <v>7.4074074074074098E-2</v>
      </c>
      <c r="BL1237" s="16">
        <v>0</v>
      </c>
    </row>
    <row r="1238" spans="2:64" x14ac:dyDescent="0.35">
      <c r="B1238" t="s">
        <v>557</v>
      </c>
      <c r="C1238" s="16">
        <v>5.5118110236220499E-2</v>
      </c>
      <c r="D1238" s="16">
        <v>3.4482758620689703E-2</v>
      </c>
      <c r="E1238" s="16">
        <v>3.125E-2</v>
      </c>
      <c r="F1238" s="16">
        <v>0.117021276595745</v>
      </c>
      <c r="G1238" s="16">
        <v>4.9079754601227002E-2</v>
      </c>
      <c r="H1238" s="16">
        <v>3.7974683544303799E-2</v>
      </c>
      <c r="I1238" s="16"/>
      <c r="J1238" s="16">
        <v>5.2447552447552399E-2</v>
      </c>
      <c r="K1238" s="16">
        <v>5.8823529411764698E-2</v>
      </c>
      <c r="L1238" s="16"/>
      <c r="M1238" s="16">
        <v>4.9342105263157902E-2</v>
      </c>
      <c r="N1238" s="16">
        <v>0.09</v>
      </c>
      <c r="O1238" s="16">
        <v>3.3333333333333298E-2</v>
      </c>
      <c r="P1238" s="16">
        <v>0.05</v>
      </c>
      <c r="Q1238" s="16"/>
      <c r="R1238" s="16">
        <v>5.6000000000000001E-2</v>
      </c>
      <c r="S1238" s="16">
        <v>9.8765432098765399E-2</v>
      </c>
      <c r="T1238" s="16">
        <v>3.9215686274509803E-2</v>
      </c>
      <c r="U1238" s="16">
        <v>0</v>
      </c>
      <c r="V1238" s="16"/>
      <c r="W1238" s="16">
        <v>0</v>
      </c>
      <c r="X1238" s="16">
        <v>4.1237113402061903E-2</v>
      </c>
      <c r="Y1238" s="16">
        <v>5.7692307692307702E-2</v>
      </c>
      <c r="Z1238" s="16">
        <v>4.3478260869565202E-2</v>
      </c>
      <c r="AA1238" s="16">
        <v>2.7027027027027001E-2</v>
      </c>
      <c r="AB1238" s="16">
        <v>6.1224489795918401E-2</v>
      </c>
      <c r="AC1238" s="16">
        <v>6.1224489795918401E-2</v>
      </c>
      <c r="AD1238" s="16">
        <v>0</v>
      </c>
      <c r="AE1238" s="16">
        <v>0.114285714285714</v>
      </c>
      <c r="AF1238" s="16">
        <v>0.28571428571428598</v>
      </c>
      <c r="AG1238" s="16">
        <v>0</v>
      </c>
      <c r="AH1238" s="16">
        <v>0</v>
      </c>
      <c r="AI1238" s="16"/>
      <c r="AJ1238" s="16">
        <v>7.4626865671641798E-2</v>
      </c>
      <c r="AK1238" s="16">
        <v>6.6666666666666693E-2</v>
      </c>
      <c r="AL1238" s="16">
        <v>5.1724137931034503E-2</v>
      </c>
      <c r="AM1238" s="16">
        <v>3.1914893617021302E-2</v>
      </c>
      <c r="AN1238" s="16">
        <v>7.4074074074074098E-2</v>
      </c>
      <c r="AO1238" s="16"/>
      <c r="AP1238" s="16">
        <v>5.5248618784530398E-2</v>
      </c>
      <c r="AQ1238" s="16">
        <v>4.8000000000000001E-2</v>
      </c>
      <c r="AR1238" s="16">
        <v>9.5238095238095205E-2</v>
      </c>
      <c r="AS1238" s="16"/>
      <c r="AT1238" s="16">
        <v>5.3030303030302997E-2</v>
      </c>
      <c r="AU1238" s="16">
        <v>5.4662379421221902E-2</v>
      </c>
      <c r="AV1238" s="16">
        <v>6.6666666666666693E-2</v>
      </c>
      <c r="AW1238" s="16">
        <v>0.05</v>
      </c>
      <c r="AX1238" s="16"/>
      <c r="AY1238" s="16">
        <v>5.4054054054054099E-2</v>
      </c>
      <c r="AZ1238" s="16">
        <v>5.5201698513800398E-2</v>
      </c>
      <c r="BA1238" s="16"/>
      <c r="BB1238" s="16">
        <v>5.5555555555555601E-2</v>
      </c>
      <c r="BC1238" s="16">
        <v>0.107142857142857</v>
      </c>
      <c r="BD1238" s="16">
        <v>3.7383177570093497E-2</v>
      </c>
      <c r="BE1238" s="16">
        <v>7.4626865671641798E-2</v>
      </c>
      <c r="BF1238" s="16"/>
      <c r="BG1238" s="16">
        <v>1.6129032258064498E-2</v>
      </c>
      <c r="BH1238" s="16">
        <v>4.08163265306122E-2</v>
      </c>
      <c r="BI1238" s="16">
        <v>3.37837837837838E-2</v>
      </c>
      <c r="BJ1238" s="16">
        <v>0.173913043478261</v>
      </c>
      <c r="BK1238" s="16">
        <v>0.296296296296296</v>
      </c>
      <c r="BL1238" s="16">
        <v>0</v>
      </c>
    </row>
    <row r="1239" spans="2:64" x14ac:dyDescent="0.35">
      <c r="B1239" t="s">
        <v>159</v>
      </c>
      <c r="C1239" s="16">
        <v>4.1338582677165399E-2</v>
      </c>
      <c r="D1239" s="16">
        <v>3.4482758620689703E-2</v>
      </c>
      <c r="E1239" s="16">
        <v>3.125E-2</v>
      </c>
      <c r="F1239" s="16">
        <v>2.1276595744680899E-2</v>
      </c>
      <c r="G1239" s="16">
        <v>3.6809815950920199E-2</v>
      </c>
      <c r="H1239" s="16">
        <v>6.3291139240506306E-2</v>
      </c>
      <c r="I1239" s="16"/>
      <c r="J1239" s="16">
        <v>4.1958041958042001E-2</v>
      </c>
      <c r="K1239" s="16">
        <v>4.0723981900452497E-2</v>
      </c>
      <c r="L1239" s="16"/>
      <c r="M1239" s="16">
        <v>3.94736842105263E-2</v>
      </c>
      <c r="N1239" s="16">
        <v>0.02</v>
      </c>
      <c r="O1239" s="16">
        <v>0.1</v>
      </c>
      <c r="P1239" s="16">
        <v>2.5000000000000001E-2</v>
      </c>
      <c r="Q1239" s="16"/>
      <c r="R1239" s="16">
        <v>4.3999999999999997E-2</v>
      </c>
      <c r="S1239" s="16">
        <v>1.2345679012345699E-2</v>
      </c>
      <c r="T1239" s="16">
        <v>5.22875816993464E-2</v>
      </c>
      <c r="U1239" s="16">
        <v>4.1666666666666699E-2</v>
      </c>
      <c r="V1239" s="16"/>
      <c r="W1239" s="16">
        <v>1.35135135135135E-2</v>
      </c>
      <c r="X1239" s="16">
        <v>3.09278350515464E-2</v>
      </c>
      <c r="Y1239" s="16">
        <v>7.69230769230769E-2</v>
      </c>
      <c r="Z1239" s="16">
        <v>0</v>
      </c>
      <c r="AA1239" s="16">
        <v>2.7027027027027001E-2</v>
      </c>
      <c r="AB1239" s="16">
        <v>0.102040816326531</v>
      </c>
      <c r="AC1239" s="16">
        <v>6.1224489795918401E-2</v>
      </c>
      <c r="AD1239" s="16">
        <v>0.11111111111111099</v>
      </c>
      <c r="AE1239" s="16">
        <v>0</v>
      </c>
      <c r="AF1239" s="16">
        <v>7.1428571428571397E-2</v>
      </c>
      <c r="AG1239" s="16">
        <v>0</v>
      </c>
      <c r="AH1239" s="16">
        <v>0</v>
      </c>
      <c r="AI1239" s="16"/>
      <c r="AJ1239" s="16">
        <v>7.4626865671641798E-2</v>
      </c>
      <c r="AK1239" s="16">
        <v>0.08</v>
      </c>
      <c r="AL1239" s="16">
        <v>3.4482758620689703E-2</v>
      </c>
      <c r="AM1239" s="16">
        <v>1.0638297872340399E-2</v>
      </c>
      <c r="AN1239" s="16">
        <v>3.7037037037037E-2</v>
      </c>
      <c r="AO1239" s="16"/>
      <c r="AP1239" s="16">
        <v>5.24861878453039E-2</v>
      </c>
      <c r="AQ1239" s="16">
        <v>1.6E-2</v>
      </c>
      <c r="AR1239" s="16">
        <v>0</v>
      </c>
      <c r="AS1239" s="16"/>
      <c r="AT1239" s="16">
        <v>3.03030303030303E-2</v>
      </c>
      <c r="AU1239" s="16">
        <v>3.53697749196141E-2</v>
      </c>
      <c r="AV1239" s="16">
        <v>2.2222222222222199E-2</v>
      </c>
      <c r="AW1239" s="16">
        <v>0.25</v>
      </c>
      <c r="AX1239" s="16"/>
      <c r="AY1239" s="16">
        <v>8.1081081081081099E-2</v>
      </c>
      <c r="AZ1239" s="16">
        <v>3.8216560509554097E-2</v>
      </c>
      <c r="BA1239" s="16"/>
      <c r="BB1239" s="16">
        <v>0</v>
      </c>
      <c r="BC1239" s="16">
        <v>2.3809523809523801E-2</v>
      </c>
      <c r="BD1239" s="16">
        <v>3.7383177570093497E-2</v>
      </c>
      <c r="BE1239" s="16">
        <v>0.104477611940299</v>
      </c>
      <c r="BF1239" s="16"/>
      <c r="BG1239" s="16">
        <v>3.2258064516128997E-2</v>
      </c>
      <c r="BH1239" s="16">
        <v>3.2653061224489799E-2</v>
      </c>
      <c r="BI1239" s="16">
        <v>5.4054054054054099E-2</v>
      </c>
      <c r="BJ1239" s="16">
        <v>4.3478260869565202E-2</v>
      </c>
      <c r="BK1239" s="16">
        <v>3.7037037037037E-2</v>
      </c>
      <c r="BL1239" s="16">
        <v>0.33333333333333298</v>
      </c>
    </row>
    <row r="1240" spans="2:64" x14ac:dyDescent="0.35">
      <c r="B1240" t="s">
        <v>558</v>
      </c>
      <c r="C1240" s="16">
        <v>0.559055118110236</v>
      </c>
      <c r="D1240" s="16">
        <v>0.72413793103448298</v>
      </c>
      <c r="E1240" s="16">
        <v>0.671875</v>
      </c>
      <c r="F1240" s="16">
        <v>0.53191489361702105</v>
      </c>
      <c r="G1240" s="16">
        <v>0.59509202453987697</v>
      </c>
      <c r="H1240" s="16">
        <v>0.462025316455696</v>
      </c>
      <c r="I1240" s="16"/>
      <c r="J1240" s="16">
        <v>0.55944055944055904</v>
      </c>
      <c r="K1240" s="16">
        <v>0.55656108597285103</v>
      </c>
      <c r="L1240" s="16"/>
      <c r="M1240" s="16">
        <v>0.58881578947368396</v>
      </c>
      <c r="N1240" s="16">
        <v>0.49</v>
      </c>
      <c r="O1240" s="16">
        <v>0.56666666666666698</v>
      </c>
      <c r="P1240" s="16">
        <v>0.47499999999999998</v>
      </c>
      <c r="Q1240" s="16"/>
      <c r="R1240" s="16">
        <v>0.62</v>
      </c>
      <c r="S1240" s="16">
        <v>0.56790123456790098</v>
      </c>
      <c r="T1240" s="16">
        <v>0.45098039215686297</v>
      </c>
      <c r="U1240" s="16">
        <v>0.58333333333333304</v>
      </c>
      <c r="V1240" s="16"/>
      <c r="W1240" s="16">
        <v>0.63513513513513498</v>
      </c>
      <c r="X1240" s="16">
        <v>0.58762886597938102</v>
      </c>
      <c r="Y1240" s="16">
        <v>0.51923076923076905</v>
      </c>
      <c r="Z1240" s="16">
        <v>0.565217391304348</v>
      </c>
      <c r="AA1240" s="16">
        <v>0.62162162162162204</v>
      </c>
      <c r="AB1240" s="16">
        <v>0.42857142857142899</v>
      </c>
      <c r="AC1240" s="16">
        <v>0.48979591836734698</v>
      </c>
      <c r="AD1240" s="16">
        <v>0.61111111111111105</v>
      </c>
      <c r="AE1240" s="16">
        <v>0.6</v>
      </c>
      <c r="AF1240" s="16">
        <v>0.35714285714285698</v>
      </c>
      <c r="AG1240" s="16">
        <v>0.7</v>
      </c>
      <c r="AH1240" s="16">
        <v>1</v>
      </c>
      <c r="AI1240" s="16"/>
      <c r="AJ1240" s="16">
        <v>0.50746268656716398</v>
      </c>
      <c r="AK1240" s="16">
        <v>0.37333333333333302</v>
      </c>
      <c r="AL1240" s="16">
        <v>0.62643678160919503</v>
      </c>
      <c r="AM1240" s="16">
        <v>0.62765957446808496</v>
      </c>
      <c r="AN1240" s="16">
        <v>0.66666666666666696</v>
      </c>
      <c r="AO1240" s="16"/>
      <c r="AP1240" s="16">
        <v>0.54696132596685099</v>
      </c>
      <c r="AQ1240" s="16">
        <v>0.58399999999999996</v>
      </c>
      <c r="AR1240" s="16">
        <v>0.61904761904761896</v>
      </c>
      <c r="AS1240" s="16"/>
      <c r="AT1240" s="16">
        <v>0.62121212121212099</v>
      </c>
      <c r="AU1240" s="16">
        <v>0.53054662379421202</v>
      </c>
      <c r="AV1240" s="16">
        <v>0.62222222222222201</v>
      </c>
      <c r="AW1240" s="16">
        <v>0.45</v>
      </c>
      <c r="AX1240" s="16"/>
      <c r="AY1240" s="16">
        <v>0.48648648648648701</v>
      </c>
      <c r="AZ1240" s="16">
        <v>0.56475583864118895</v>
      </c>
      <c r="BA1240" s="16"/>
      <c r="BB1240" s="16">
        <v>0.72222222222222199</v>
      </c>
      <c r="BC1240" s="16">
        <v>0.5</v>
      </c>
      <c r="BD1240" s="16">
        <v>0.58255451713395601</v>
      </c>
      <c r="BE1240" s="16">
        <v>0.43283582089552203</v>
      </c>
      <c r="BF1240" s="16"/>
      <c r="BG1240" s="16">
        <v>0.67741935483870996</v>
      </c>
      <c r="BH1240" s="16">
        <v>0.62448979591836695</v>
      </c>
      <c r="BI1240" s="16">
        <v>0.52702702702702697</v>
      </c>
      <c r="BJ1240" s="16">
        <v>0.217391304347826</v>
      </c>
      <c r="BK1240" s="16">
        <v>0.22222222222222199</v>
      </c>
      <c r="BL1240" s="16">
        <v>0</v>
      </c>
    </row>
    <row r="1241" spans="2:64" x14ac:dyDescent="0.35">
      <c r="B1241" t="s">
        <v>559</v>
      </c>
      <c r="C1241" s="16">
        <v>0.114173228346457</v>
      </c>
      <c r="D1241" s="16">
        <v>0.10344827586206901</v>
      </c>
      <c r="E1241" s="16">
        <v>6.25E-2</v>
      </c>
      <c r="F1241" s="16">
        <v>0.159574468085106</v>
      </c>
      <c r="G1241" s="16">
        <v>0.110429447852761</v>
      </c>
      <c r="H1241" s="16">
        <v>0.113924050632911</v>
      </c>
      <c r="I1241" s="16"/>
      <c r="J1241" s="16">
        <v>0.125874125874126</v>
      </c>
      <c r="K1241" s="16">
        <v>9.9547511312217202E-2</v>
      </c>
      <c r="L1241" s="16"/>
      <c r="M1241" s="16">
        <v>0.118421052631579</v>
      </c>
      <c r="N1241" s="16">
        <v>0.15</v>
      </c>
      <c r="O1241" s="16">
        <v>0.05</v>
      </c>
      <c r="P1241" s="16">
        <v>0.1</v>
      </c>
      <c r="Q1241" s="16"/>
      <c r="R1241" s="16">
        <v>0.104</v>
      </c>
      <c r="S1241" s="16">
        <v>0.148148148148148</v>
      </c>
      <c r="T1241" s="16">
        <v>0.12418300653594801</v>
      </c>
      <c r="U1241" s="16">
        <v>4.1666666666666699E-2</v>
      </c>
      <c r="V1241" s="16"/>
      <c r="W1241" s="16">
        <v>4.0540540540540501E-2</v>
      </c>
      <c r="X1241" s="16">
        <v>0.14432989690721601</v>
      </c>
      <c r="Y1241" s="16">
        <v>0.15384615384615399</v>
      </c>
      <c r="Z1241" s="16">
        <v>0.108695652173913</v>
      </c>
      <c r="AA1241" s="16">
        <v>5.4054054054054099E-2</v>
      </c>
      <c r="AB1241" s="16">
        <v>0.102040816326531</v>
      </c>
      <c r="AC1241" s="16">
        <v>0.122448979591837</v>
      </c>
      <c r="AD1241" s="16">
        <v>0</v>
      </c>
      <c r="AE1241" s="16">
        <v>0.2</v>
      </c>
      <c r="AF1241" s="16">
        <v>0.28571428571428598</v>
      </c>
      <c r="AG1241" s="16">
        <v>0</v>
      </c>
      <c r="AH1241" s="16">
        <v>0</v>
      </c>
      <c r="AI1241" s="16"/>
      <c r="AJ1241" s="16">
        <v>0.119402985074627</v>
      </c>
      <c r="AK1241" s="16">
        <v>0.12</v>
      </c>
      <c r="AL1241" s="16">
        <v>9.1954022988505704E-2</v>
      </c>
      <c r="AM1241" s="16">
        <v>0.10638297872340401</v>
      </c>
      <c r="AN1241" s="16">
        <v>7.4074074074074098E-2</v>
      </c>
      <c r="AO1241" s="16"/>
      <c r="AP1241" s="16">
        <v>0.121546961325967</v>
      </c>
      <c r="AQ1241" s="16">
        <v>8.7999999999999995E-2</v>
      </c>
      <c r="AR1241" s="16">
        <v>0.14285714285714299</v>
      </c>
      <c r="AS1241" s="16"/>
      <c r="AT1241" s="16">
        <v>0.12121212121212099</v>
      </c>
      <c r="AU1241" s="16">
        <v>0.11575562700964601</v>
      </c>
      <c r="AV1241" s="16">
        <v>0.11111111111111099</v>
      </c>
      <c r="AW1241" s="16">
        <v>0.05</v>
      </c>
      <c r="AX1241" s="16"/>
      <c r="AY1241" s="16">
        <v>0.162162162162162</v>
      </c>
      <c r="AZ1241" s="16">
        <v>0.11040339702760101</v>
      </c>
      <c r="BA1241" s="16"/>
      <c r="BB1241" s="16">
        <v>5.5555555555555601E-2</v>
      </c>
      <c r="BC1241" s="16">
        <v>0.214285714285714</v>
      </c>
      <c r="BD1241" s="16">
        <v>9.6573208722741402E-2</v>
      </c>
      <c r="BE1241" s="16">
        <v>0.104477611940299</v>
      </c>
      <c r="BF1241" s="16"/>
      <c r="BG1241" s="16">
        <v>6.4516129032258104E-2</v>
      </c>
      <c r="BH1241" s="16">
        <v>8.5714285714285701E-2</v>
      </c>
      <c r="BI1241" s="16">
        <v>8.7837837837837801E-2</v>
      </c>
      <c r="BJ1241" s="16">
        <v>0.434782608695652</v>
      </c>
      <c r="BK1241" s="16">
        <v>0.37037037037037002</v>
      </c>
      <c r="BL1241" s="16">
        <v>0</v>
      </c>
    </row>
    <row r="1242" spans="2:64" x14ac:dyDescent="0.35">
      <c r="B1242" t="s">
        <v>237</v>
      </c>
      <c r="C1242" s="16">
        <v>0.114173228346457</v>
      </c>
      <c r="D1242" s="16">
        <v>0.10344827586206901</v>
      </c>
      <c r="E1242" s="16">
        <v>6.25E-2</v>
      </c>
      <c r="F1242" s="16">
        <v>0.159574468085106</v>
      </c>
      <c r="G1242" s="16">
        <v>0.110429447852761</v>
      </c>
      <c r="H1242" s="16">
        <v>0.113924050632911</v>
      </c>
      <c r="I1242" s="16"/>
      <c r="J1242" s="16">
        <v>0.125874125874126</v>
      </c>
      <c r="K1242" s="16">
        <v>9.9547511312217202E-2</v>
      </c>
      <c r="L1242" s="16"/>
      <c r="M1242" s="16">
        <v>0.118421052631579</v>
      </c>
      <c r="N1242" s="16">
        <v>0.15</v>
      </c>
      <c r="O1242" s="16">
        <v>0.05</v>
      </c>
      <c r="P1242" s="16">
        <v>0.1</v>
      </c>
      <c r="Q1242" s="16"/>
      <c r="R1242" s="16">
        <v>0.104</v>
      </c>
      <c r="S1242" s="16">
        <v>0.148148148148148</v>
      </c>
      <c r="T1242" s="16">
        <v>0.12418300653594801</v>
      </c>
      <c r="U1242" s="16">
        <v>4.1666666666666699E-2</v>
      </c>
      <c r="V1242" s="16"/>
      <c r="W1242" s="16">
        <v>4.0540540540540501E-2</v>
      </c>
      <c r="X1242" s="16">
        <v>0.14432989690721601</v>
      </c>
      <c r="Y1242" s="16">
        <v>0.15384615384615399</v>
      </c>
      <c r="Z1242" s="16">
        <v>0.108695652173913</v>
      </c>
      <c r="AA1242" s="16">
        <v>5.4054054054054099E-2</v>
      </c>
      <c r="AB1242" s="16">
        <v>0.102040816326531</v>
      </c>
      <c r="AC1242" s="16">
        <v>0.122448979591837</v>
      </c>
      <c r="AD1242" s="16">
        <v>0</v>
      </c>
      <c r="AE1242" s="16">
        <v>0.2</v>
      </c>
      <c r="AF1242" s="16">
        <v>0.28571428571428598</v>
      </c>
      <c r="AG1242" s="16">
        <v>0</v>
      </c>
      <c r="AH1242" s="16">
        <v>0</v>
      </c>
      <c r="AI1242" s="16"/>
      <c r="AJ1242" s="16">
        <v>0.119402985074627</v>
      </c>
      <c r="AK1242" s="16">
        <v>0.12</v>
      </c>
      <c r="AL1242" s="16">
        <v>9.1954022988505704E-2</v>
      </c>
      <c r="AM1242" s="16">
        <v>0.10638297872340401</v>
      </c>
      <c r="AN1242" s="16">
        <v>7.4074074074074098E-2</v>
      </c>
      <c r="AO1242" s="16"/>
      <c r="AP1242" s="16">
        <v>0.121546961325967</v>
      </c>
      <c r="AQ1242" s="16">
        <v>8.7999999999999995E-2</v>
      </c>
      <c r="AR1242" s="16">
        <v>0.14285714285714299</v>
      </c>
      <c r="AS1242" s="16"/>
      <c r="AT1242" s="16">
        <v>0.12121212121212099</v>
      </c>
      <c r="AU1242" s="16">
        <v>0.11575562700964601</v>
      </c>
      <c r="AV1242" s="16">
        <v>0.11111111111111099</v>
      </c>
      <c r="AW1242" s="16">
        <v>0.05</v>
      </c>
      <c r="AX1242" s="16"/>
      <c r="AY1242" s="16">
        <v>0.162162162162162</v>
      </c>
      <c r="AZ1242" s="16">
        <v>0.11040339702760101</v>
      </c>
      <c r="BA1242" s="16"/>
      <c r="BB1242" s="16">
        <v>5.5555555555555601E-2</v>
      </c>
      <c r="BC1242" s="16">
        <v>0.214285714285714</v>
      </c>
      <c r="BD1242" s="16">
        <v>9.6573208722741402E-2</v>
      </c>
      <c r="BE1242" s="16">
        <v>0.104477611940299</v>
      </c>
      <c r="BF1242" s="16"/>
      <c r="BG1242" s="16">
        <v>6.4516129032258104E-2</v>
      </c>
      <c r="BH1242" s="16">
        <v>8.5714285714285701E-2</v>
      </c>
      <c r="BI1242" s="16">
        <v>8.7837837837837801E-2</v>
      </c>
      <c r="BJ1242" s="16">
        <v>0.434782608695652</v>
      </c>
      <c r="BK1242" s="16">
        <v>0.37037037037037002</v>
      </c>
      <c r="BL1242" s="16">
        <v>0</v>
      </c>
    </row>
    <row r="1243" spans="2:64" x14ac:dyDescent="0.35">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c r="AX1243" s="16"/>
      <c r="AY1243" s="16"/>
      <c r="AZ1243" s="16"/>
      <c r="BA1243" s="16"/>
      <c r="BB1243" s="16"/>
      <c r="BC1243" s="16"/>
      <c r="BD1243" s="16"/>
      <c r="BE1243" s="16"/>
      <c r="BF1243" s="16"/>
      <c r="BG1243" s="16"/>
      <c r="BH1243" s="16"/>
      <c r="BI1243" s="16"/>
      <c r="BJ1243" s="16"/>
      <c r="BK1243" s="16"/>
      <c r="BL1243" s="16"/>
    </row>
    <row r="1244" spans="2:64" x14ac:dyDescent="0.35">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c r="BE1244" s="16"/>
      <c r="BF1244" s="16"/>
      <c r="BG1244" s="16"/>
      <c r="BH1244" s="16"/>
      <c r="BI1244" s="16"/>
      <c r="BJ1244" s="16"/>
      <c r="BK1244" s="16"/>
      <c r="BL1244" s="16"/>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L29"/>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96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ht="72.5"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79</v>
      </c>
      <c r="C8" s="16">
        <v>0.58661417322834597</v>
      </c>
      <c r="D8" s="16">
        <v>0.68965517241379304</v>
      </c>
      <c r="E8" s="16">
        <v>0.6875</v>
      </c>
      <c r="F8" s="16">
        <v>0.71276595744680804</v>
      </c>
      <c r="G8" s="16">
        <v>0.55214723926380405</v>
      </c>
      <c r="H8" s="16">
        <v>0.487341772151899</v>
      </c>
      <c r="I8" s="16"/>
      <c r="J8" s="16">
        <v>0.54895104895104896</v>
      </c>
      <c r="K8" s="16">
        <v>0.63800904977375605</v>
      </c>
      <c r="L8" s="16"/>
      <c r="M8" s="16">
        <v>0.54934210526315796</v>
      </c>
      <c r="N8" s="16">
        <v>0.57999999999999996</v>
      </c>
      <c r="O8" s="16">
        <v>0.71666666666666701</v>
      </c>
      <c r="P8" s="16">
        <v>0.67500000000000004</v>
      </c>
      <c r="Q8" s="16"/>
      <c r="R8" s="16">
        <v>0.64400000000000002</v>
      </c>
      <c r="S8" s="16">
        <v>0.64197530864197505</v>
      </c>
      <c r="T8" s="16">
        <v>0.43790849673202598</v>
      </c>
      <c r="U8" s="16">
        <v>0.75</v>
      </c>
      <c r="V8" s="16"/>
      <c r="W8" s="16">
        <v>0.62162162162162204</v>
      </c>
      <c r="X8" s="16">
        <v>0.536082474226804</v>
      </c>
      <c r="Y8" s="16">
        <v>0.55769230769230804</v>
      </c>
      <c r="Z8" s="16">
        <v>0.52173913043478304</v>
      </c>
      <c r="AA8" s="16">
        <v>0.64864864864864902</v>
      </c>
      <c r="AB8" s="16">
        <v>0.57142857142857095</v>
      </c>
      <c r="AC8" s="16">
        <v>0.61224489795918402</v>
      </c>
      <c r="AD8" s="16">
        <v>0.72222222222222199</v>
      </c>
      <c r="AE8" s="16">
        <v>0.57142857142857095</v>
      </c>
      <c r="AF8" s="16">
        <v>0.64285714285714302</v>
      </c>
      <c r="AG8" s="16">
        <v>0.6</v>
      </c>
      <c r="AH8" s="16">
        <v>0.66666666666666696</v>
      </c>
      <c r="AI8" s="16"/>
      <c r="AJ8" s="16">
        <v>0.56716417910447803</v>
      </c>
      <c r="AK8" s="16">
        <v>0.61333333333333295</v>
      </c>
      <c r="AL8" s="16">
        <v>0.59770114942528696</v>
      </c>
      <c r="AM8" s="16">
        <v>0.51063829787234005</v>
      </c>
      <c r="AN8" s="16">
        <v>0.62962962962962998</v>
      </c>
      <c r="AO8" s="16"/>
      <c r="AP8" s="16">
        <v>0.59392265193370197</v>
      </c>
      <c r="AQ8" s="16">
        <v>0.57599999999999996</v>
      </c>
      <c r="AR8" s="16">
        <v>0.52380952380952395</v>
      </c>
      <c r="AS8" s="16"/>
      <c r="AT8" s="16">
        <v>0.75</v>
      </c>
      <c r="AU8" s="16">
        <v>0.52411575562700996</v>
      </c>
      <c r="AV8" s="16">
        <v>0.51111111111111096</v>
      </c>
      <c r="AW8" s="16">
        <v>0.65</v>
      </c>
      <c r="AX8" s="16"/>
      <c r="AY8" s="16">
        <v>0.64864864864864902</v>
      </c>
      <c r="AZ8" s="16">
        <v>0.581740976645435</v>
      </c>
      <c r="BA8" s="16"/>
      <c r="BB8" s="16">
        <v>0.58333333333333304</v>
      </c>
      <c r="BC8" s="16">
        <v>0.547619047619048</v>
      </c>
      <c r="BD8" s="16">
        <v>0.59501557632398705</v>
      </c>
      <c r="BE8" s="16">
        <v>0.59701492537313405</v>
      </c>
      <c r="BF8" s="16"/>
      <c r="BG8" s="16">
        <v>0.483870967741935</v>
      </c>
      <c r="BH8" s="16">
        <v>0.64489795918367299</v>
      </c>
      <c r="BI8" s="16">
        <v>0.57432432432432401</v>
      </c>
      <c r="BJ8" s="16">
        <v>0.39130434782608697</v>
      </c>
      <c r="BK8" s="16">
        <v>0.51851851851851805</v>
      </c>
      <c r="BL8" s="16">
        <v>0.66666666666666696</v>
      </c>
    </row>
    <row r="9" spans="2:64" x14ac:dyDescent="0.35">
      <c r="B9" s="17" t="s">
        <v>81</v>
      </c>
      <c r="C9" s="16">
        <v>0.46653543307086598</v>
      </c>
      <c r="D9" s="16">
        <v>0.48275862068965503</v>
      </c>
      <c r="E9" s="16">
        <v>0.453125</v>
      </c>
      <c r="F9" s="16">
        <v>0.46808510638297901</v>
      </c>
      <c r="G9" s="16">
        <v>0.47852760736196298</v>
      </c>
      <c r="H9" s="16">
        <v>0.455696202531646</v>
      </c>
      <c r="I9" s="16"/>
      <c r="J9" s="16">
        <v>0.41608391608391598</v>
      </c>
      <c r="K9" s="16">
        <v>0.53393665158370995</v>
      </c>
      <c r="L9" s="16"/>
      <c r="M9" s="16">
        <v>0.44078947368421101</v>
      </c>
      <c r="N9" s="16">
        <v>0.51</v>
      </c>
      <c r="O9" s="16">
        <v>0.5</v>
      </c>
      <c r="P9" s="16">
        <v>0.5</v>
      </c>
      <c r="Q9" s="16"/>
      <c r="R9" s="16">
        <v>0.46400000000000002</v>
      </c>
      <c r="S9" s="16">
        <v>0.39506172839506198</v>
      </c>
      <c r="T9" s="16">
        <v>0.48366013071895397</v>
      </c>
      <c r="U9" s="16">
        <v>0.625</v>
      </c>
      <c r="V9" s="16"/>
      <c r="W9" s="16">
        <v>0.32432432432432401</v>
      </c>
      <c r="X9" s="16">
        <v>0.48453608247422703</v>
      </c>
      <c r="Y9" s="16">
        <v>0.57692307692307698</v>
      </c>
      <c r="Z9" s="16">
        <v>0.45652173913043498</v>
      </c>
      <c r="AA9" s="16">
        <v>0.43243243243243201</v>
      </c>
      <c r="AB9" s="16">
        <v>0.530612244897959</v>
      </c>
      <c r="AC9" s="16">
        <v>0.30612244897959201</v>
      </c>
      <c r="AD9" s="16">
        <v>0.72222222222222199</v>
      </c>
      <c r="AE9" s="16">
        <v>0.48571428571428599</v>
      </c>
      <c r="AF9" s="16">
        <v>0.42857142857142899</v>
      </c>
      <c r="AG9" s="16">
        <v>0.7</v>
      </c>
      <c r="AH9" s="16">
        <v>0.66666666666666696</v>
      </c>
      <c r="AI9" s="16"/>
      <c r="AJ9" s="16">
        <v>0.462686567164179</v>
      </c>
      <c r="AK9" s="16">
        <v>0.52</v>
      </c>
      <c r="AL9" s="16">
        <v>0.5</v>
      </c>
      <c r="AM9" s="16">
        <v>0.41489361702127697</v>
      </c>
      <c r="AN9" s="16">
        <v>0.37037037037037002</v>
      </c>
      <c r="AO9" s="16"/>
      <c r="AP9" s="16">
        <v>0.46961325966850798</v>
      </c>
      <c r="AQ9" s="16">
        <v>0.46400000000000002</v>
      </c>
      <c r="AR9" s="16">
        <v>0.42857142857142899</v>
      </c>
      <c r="AS9" s="16"/>
      <c r="AT9" s="16">
        <v>0.37121212121212099</v>
      </c>
      <c r="AU9" s="16">
        <v>0.50803858520900302</v>
      </c>
      <c r="AV9" s="16">
        <v>0.51111111111111096</v>
      </c>
      <c r="AW9" s="16">
        <v>0.35</v>
      </c>
      <c r="AX9" s="16"/>
      <c r="AY9" s="16">
        <v>0.40540540540540498</v>
      </c>
      <c r="AZ9" s="16">
        <v>0.47133757961783401</v>
      </c>
      <c r="BA9" s="16"/>
      <c r="BB9" s="16">
        <v>0.44444444444444398</v>
      </c>
      <c r="BC9" s="16">
        <v>0.46428571428571402</v>
      </c>
      <c r="BD9" s="16">
        <v>0.47040498442367601</v>
      </c>
      <c r="BE9" s="16">
        <v>0.462686567164179</v>
      </c>
      <c r="BF9" s="16"/>
      <c r="BG9" s="16">
        <v>0.45161290322580599</v>
      </c>
      <c r="BH9" s="16">
        <v>0.48571428571428599</v>
      </c>
      <c r="BI9" s="16">
        <v>0.43918918918918898</v>
      </c>
      <c r="BJ9" s="16">
        <v>0.434782608695652</v>
      </c>
      <c r="BK9" s="16">
        <v>0.44444444444444398</v>
      </c>
      <c r="BL9" s="16">
        <v>1</v>
      </c>
    </row>
    <row r="10" spans="2:64" x14ac:dyDescent="0.35">
      <c r="B10" s="17" t="s">
        <v>82</v>
      </c>
      <c r="C10" s="16">
        <v>0.46259842519685002</v>
      </c>
      <c r="D10" s="16">
        <v>0.13793103448275901</v>
      </c>
      <c r="E10" s="16">
        <v>0.46875</v>
      </c>
      <c r="F10" s="16">
        <v>0.43617021276595702</v>
      </c>
      <c r="G10" s="16">
        <v>0.49079754601226999</v>
      </c>
      <c r="H10" s="16">
        <v>0.506329113924051</v>
      </c>
      <c r="I10" s="16"/>
      <c r="J10" s="16">
        <v>0.52097902097902105</v>
      </c>
      <c r="K10" s="16">
        <v>0.38914027149321301</v>
      </c>
      <c r="L10" s="16"/>
      <c r="M10" s="16">
        <v>0.49013157894736797</v>
      </c>
      <c r="N10" s="16">
        <v>0.5</v>
      </c>
      <c r="O10" s="16">
        <v>0.38333333333333303</v>
      </c>
      <c r="P10" s="16">
        <v>0.27500000000000002</v>
      </c>
      <c r="Q10" s="16"/>
      <c r="R10" s="16">
        <v>0.45200000000000001</v>
      </c>
      <c r="S10" s="16">
        <v>0.44444444444444398</v>
      </c>
      <c r="T10" s="16">
        <v>0.50326797385620903</v>
      </c>
      <c r="U10" s="16">
        <v>0.375</v>
      </c>
      <c r="V10" s="16"/>
      <c r="W10" s="16">
        <v>0.51351351351351304</v>
      </c>
      <c r="X10" s="16">
        <v>0.48453608247422703</v>
      </c>
      <c r="Y10" s="16">
        <v>0.30769230769230799</v>
      </c>
      <c r="Z10" s="16">
        <v>0.41304347826087001</v>
      </c>
      <c r="AA10" s="16">
        <v>0.43243243243243201</v>
      </c>
      <c r="AB10" s="16">
        <v>0.42857142857142899</v>
      </c>
      <c r="AC10" s="16">
        <v>0.61224489795918402</v>
      </c>
      <c r="AD10" s="16">
        <v>0.44444444444444398</v>
      </c>
      <c r="AE10" s="16">
        <v>0.54285714285714304</v>
      </c>
      <c r="AF10" s="16">
        <v>0.5</v>
      </c>
      <c r="AG10" s="16">
        <v>0.3</v>
      </c>
      <c r="AH10" s="16">
        <v>0.33333333333333298</v>
      </c>
      <c r="AI10" s="16"/>
      <c r="AJ10" s="16">
        <v>0.50746268656716398</v>
      </c>
      <c r="AK10" s="16">
        <v>0.44</v>
      </c>
      <c r="AL10" s="16">
        <v>0.43678160919540199</v>
      </c>
      <c r="AM10" s="16">
        <v>0.54255319148936199</v>
      </c>
      <c r="AN10" s="16">
        <v>0.37037037037037002</v>
      </c>
      <c r="AO10" s="16"/>
      <c r="AP10" s="16">
        <v>0.45303867403314901</v>
      </c>
      <c r="AQ10" s="16">
        <v>0.45600000000000002</v>
      </c>
      <c r="AR10" s="16">
        <v>0.66666666666666696</v>
      </c>
      <c r="AS10" s="16"/>
      <c r="AT10" s="16">
        <v>0.44696969696969702</v>
      </c>
      <c r="AU10" s="16">
        <v>0.46945337620578798</v>
      </c>
      <c r="AV10" s="16">
        <v>0.51111111111111096</v>
      </c>
      <c r="AW10" s="16">
        <v>0.35</v>
      </c>
      <c r="AX10" s="16"/>
      <c r="AY10" s="16">
        <v>0.40540540540540498</v>
      </c>
      <c r="AZ10" s="16">
        <v>0.467091295116773</v>
      </c>
      <c r="BA10" s="16"/>
      <c r="BB10" s="16">
        <v>0.33333333333333298</v>
      </c>
      <c r="BC10" s="16">
        <v>0.46428571428571402</v>
      </c>
      <c r="BD10" s="16">
        <v>0.47663551401869197</v>
      </c>
      <c r="BE10" s="16">
        <v>0.462686567164179</v>
      </c>
      <c r="BF10" s="16"/>
      <c r="BG10" s="16">
        <v>0.38709677419354799</v>
      </c>
      <c r="BH10" s="16">
        <v>0.46530612244898001</v>
      </c>
      <c r="BI10" s="16">
        <v>0.53378378378378399</v>
      </c>
      <c r="BJ10" s="16">
        <v>0.34782608695652201</v>
      </c>
      <c r="BK10" s="16">
        <v>0.33333333333333298</v>
      </c>
      <c r="BL10" s="16">
        <v>0.33333333333333298</v>
      </c>
    </row>
    <row r="11" spans="2:64" x14ac:dyDescent="0.35">
      <c r="B11" s="17" t="s">
        <v>83</v>
      </c>
      <c r="C11" s="16">
        <v>0.31692913385826799</v>
      </c>
      <c r="D11" s="16">
        <v>0.27586206896551702</v>
      </c>
      <c r="E11" s="16">
        <v>0.25</v>
      </c>
      <c r="F11" s="16">
        <v>0.319148936170213</v>
      </c>
      <c r="G11" s="16">
        <v>0.36196319018404899</v>
      </c>
      <c r="H11" s="16">
        <v>0.30379746835443</v>
      </c>
      <c r="I11" s="16"/>
      <c r="J11" s="16">
        <v>0.286713286713287</v>
      </c>
      <c r="K11" s="16">
        <v>0.35294117647058798</v>
      </c>
      <c r="L11" s="16"/>
      <c r="M11" s="16">
        <v>0.34210526315789502</v>
      </c>
      <c r="N11" s="16">
        <v>0.24</v>
      </c>
      <c r="O11" s="16">
        <v>0.33333333333333298</v>
      </c>
      <c r="P11" s="16">
        <v>0.3</v>
      </c>
      <c r="Q11" s="16"/>
      <c r="R11" s="16">
        <v>0.27600000000000002</v>
      </c>
      <c r="S11" s="16">
        <v>0.407407407407407</v>
      </c>
      <c r="T11" s="16">
        <v>0.33986928104575198</v>
      </c>
      <c r="U11" s="16">
        <v>0.29166666666666702</v>
      </c>
      <c r="V11" s="16"/>
      <c r="W11" s="16">
        <v>0.28378378378378399</v>
      </c>
      <c r="X11" s="16">
        <v>0.35051546391752603</v>
      </c>
      <c r="Y11" s="16">
        <v>0.34615384615384598</v>
      </c>
      <c r="Z11" s="16">
        <v>0.34782608695652201</v>
      </c>
      <c r="AA11" s="16">
        <v>0.29729729729729698</v>
      </c>
      <c r="AB11" s="16">
        <v>0.24489795918367299</v>
      </c>
      <c r="AC11" s="16">
        <v>0.34693877551020402</v>
      </c>
      <c r="AD11" s="16">
        <v>0.27777777777777801</v>
      </c>
      <c r="AE11" s="16">
        <v>0.25714285714285701</v>
      </c>
      <c r="AF11" s="16">
        <v>0.28571428571428598</v>
      </c>
      <c r="AG11" s="16">
        <v>0.35</v>
      </c>
      <c r="AH11" s="16">
        <v>1</v>
      </c>
      <c r="AI11" s="16"/>
      <c r="AJ11" s="16">
        <v>0.20895522388059701</v>
      </c>
      <c r="AK11" s="16">
        <v>0.33333333333333298</v>
      </c>
      <c r="AL11" s="16">
        <v>0.36781609195402298</v>
      </c>
      <c r="AM11" s="16">
        <v>0.319148936170213</v>
      </c>
      <c r="AN11" s="16">
        <v>0.33333333333333298</v>
      </c>
      <c r="AO11" s="16"/>
      <c r="AP11" s="16">
        <v>0.29558011049723798</v>
      </c>
      <c r="AQ11" s="16">
        <v>0.38400000000000001</v>
      </c>
      <c r="AR11" s="16">
        <v>0.28571428571428598</v>
      </c>
      <c r="AS11" s="16"/>
      <c r="AT11" s="16">
        <v>0.25757575757575801</v>
      </c>
      <c r="AU11" s="16">
        <v>0.34083601286173598</v>
      </c>
      <c r="AV11" s="16">
        <v>0.33333333333333298</v>
      </c>
      <c r="AW11" s="16">
        <v>0.3</v>
      </c>
      <c r="AX11" s="16"/>
      <c r="AY11" s="16">
        <v>0.35135135135135098</v>
      </c>
      <c r="AZ11" s="16">
        <v>0.31422505307855603</v>
      </c>
      <c r="BA11" s="16"/>
      <c r="BB11" s="16">
        <v>0.33333333333333298</v>
      </c>
      <c r="BC11" s="16">
        <v>0.35714285714285698</v>
      </c>
      <c r="BD11" s="16">
        <v>0.31464174454828697</v>
      </c>
      <c r="BE11" s="16">
        <v>0.26865671641791</v>
      </c>
      <c r="BF11" s="16"/>
      <c r="BG11" s="16">
        <v>0.69354838709677402</v>
      </c>
      <c r="BH11" s="16">
        <v>0.43265306122448999</v>
      </c>
      <c r="BI11" s="16">
        <v>8.1081081081081099E-2</v>
      </c>
      <c r="BJ11" s="16">
        <v>0</v>
      </c>
      <c r="BK11" s="16">
        <v>0</v>
      </c>
      <c r="BL11" s="16">
        <v>0</v>
      </c>
    </row>
    <row r="12" spans="2:64" x14ac:dyDescent="0.35">
      <c r="B12" s="17" t="s">
        <v>84</v>
      </c>
      <c r="C12" s="16">
        <v>0.238188976377953</v>
      </c>
      <c r="D12" s="16">
        <v>3.4482758620689703E-2</v>
      </c>
      <c r="E12" s="16">
        <v>0.21875</v>
      </c>
      <c r="F12" s="16">
        <v>0.23404255319148901</v>
      </c>
      <c r="G12" s="16">
        <v>0.23926380368098199</v>
      </c>
      <c r="H12" s="16">
        <v>0.284810126582278</v>
      </c>
      <c r="I12" s="16"/>
      <c r="J12" s="16">
        <v>0.25524475524475498</v>
      </c>
      <c r="K12" s="16">
        <v>0.217194570135747</v>
      </c>
      <c r="L12" s="16"/>
      <c r="M12" s="16">
        <v>0.217105263157895</v>
      </c>
      <c r="N12" s="16">
        <v>0.24</v>
      </c>
      <c r="O12" s="16">
        <v>0.28333333333333299</v>
      </c>
      <c r="P12" s="16">
        <v>0.32500000000000001</v>
      </c>
      <c r="Q12" s="16"/>
      <c r="R12" s="16">
        <v>0.224</v>
      </c>
      <c r="S12" s="16">
        <v>0.234567901234568</v>
      </c>
      <c r="T12" s="16">
        <v>0.29411764705882398</v>
      </c>
      <c r="U12" s="16">
        <v>4.1666666666666699E-2</v>
      </c>
      <c r="V12" s="16"/>
      <c r="W12" s="16">
        <v>0.17567567567567599</v>
      </c>
      <c r="X12" s="16">
        <v>0.298969072164948</v>
      </c>
      <c r="Y12" s="16">
        <v>0.17307692307692299</v>
      </c>
      <c r="Z12" s="16">
        <v>0.23913043478260901</v>
      </c>
      <c r="AA12" s="16">
        <v>0.29729729729729698</v>
      </c>
      <c r="AB12" s="16">
        <v>0.22448979591836701</v>
      </c>
      <c r="AC12" s="16">
        <v>0.26530612244898</v>
      </c>
      <c r="AD12" s="16">
        <v>0.16666666666666699</v>
      </c>
      <c r="AE12" s="16">
        <v>0.25714285714285701</v>
      </c>
      <c r="AF12" s="16">
        <v>0.25</v>
      </c>
      <c r="AG12" s="16">
        <v>0.25</v>
      </c>
      <c r="AH12" s="16">
        <v>0</v>
      </c>
      <c r="AI12" s="16"/>
      <c r="AJ12" s="16">
        <v>0.29850746268656703</v>
      </c>
      <c r="AK12" s="16">
        <v>0.33333333333333298</v>
      </c>
      <c r="AL12" s="16">
        <v>0.160919540229885</v>
      </c>
      <c r="AM12" s="16">
        <v>0.170212765957447</v>
      </c>
      <c r="AN12" s="16">
        <v>0.25925925925925902</v>
      </c>
      <c r="AO12" s="16"/>
      <c r="AP12" s="16">
        <v>0.24861878453038699</v>
      </c>
      <c r="AQ12" s="16">
        <v>0.20799999999999999</v>
      </c>
      <c r="AR12" s="16">
        <v>0.238095238095238</v>
      </c>
      <c r="AS12" s="16"/>
      <c r="AT12" s="16">
        <v>0.12878787878787901</v>
      </c>
      <c r="AU12" s="16">
        <v>0.263665594855305</v>
      </c>
      <c r="AV12" s="16">
        <v>0.31111111111111101</v>
      </c>
      <c r="AW12" s="16">
        <v>0.4</v>
      </c>
      <c r="AX12" s="16"/>
      <c r="AY12" s="16">
        <v>0.162162162162162</v>
      </c>
      <c r="AZ12" s="16">
        <v>0.24416135881104001</v>
      </c>
      <c r="BA12" s="16"/>
      <c r="BB12" s="16">
        <v>0.194444444444444</v>
      </c>
      <c r="BC12" s="16">
        <v>0.226190476190476</v>
      </c>
      <c r="BD12" s="16">
        <v>0.22429906542056099</v>
      </c>
      <c r="BE12" s="16">
        <v>0.34328358208955201</v>
      </c>
      <c r="BF12" s="16"/>
      <c r="BG12" s="16">
        <v>0.19354838709677399</v>
      </c>
      <c r="BH12" s="16">
        <v>0.14285714285714299</v>
      </c>
      <c r="BI12" s="16">
        <v>0.337837837837838</v>
      </c>
      <c r="BJ12" s="16">
        <v>0.39130434782608697</v>
      </c>
      <c r="BK12" s="16">
        <v>0.48148148148148101</v>
      </c>
      <c r="BL12" s="16">
        <v>0.66666666666666696</v>
      </c>
    </row>
    <row r="13" spans="2:64" x14ac:dyDescent="0.35">
      <c r="B13" s="17" t="s">
        <v>85</v>
      </c>
      <c r="C13" s="16">
        <v>0.169291338582677</v>
      </c>
      <c r="D13" s="16">
        <v>0.27586206896551702</v>
      </c>
      <c r="E13" s="16">
        <v>0.203125</v>
      </c>
      <c r="F13" s="16">
        <v>0.10638297872340401</v>
      </c>
      <c r="G13" s="16">
        <v>0.17791411042944799</v>
      </c>
      <c r="H13" s="16">
        <v>0.164556962025316</v>
      </c>
      <c r="I13" s="16"/>
      <c r="J13" s="16">
        <v>0.178321678321678</v>
      </c>
      <c r="K13" s="16">
        <v>0.158371040723982</v>
      </c>
      <c r="L13" s="16"/>
      <c r="M13" s="16">
        <v>0.19078947368421101</v>
      </c>
      <c r="N13" s="16">
        <v>0.14000000000000001</v>
      </c>
      <c r="O13" s="16">
        <v>0.116666666666667</v>
      </c>
      <c r="P13" s="16">
        <v>0.15</v>
      </c>
      <c r="Q13" s="16"/>
      <c r="R13" s="16">
        <v>0.16800000000000001</v>
      </c>
      <c r="S13" s="16">
        <v>0.172839506172839</v>
      </c>
      <c r="T13" s="16">
        <v>0.15686274509803899</v>
      </c>
      <c r="U13" s="16">
        <v>0.25</v>
      </c>
      <c r="V13" s="16"/>
      <c r="W13" s="16">
        <v>0.18918918918918901</v>
      </c>
      <c r="X13" s="16">
        <v>0.15463917525773199</v>
      </c>
      <c r="Y13" s="16">
        <v>0.115384615384615</v>
      </c>
      <c r="Z13" s="16">
        <v>0.23913043478260901</v>
      </c>
      <c r="AA13" s="16">
        <v>0.21621621621621601</v>
      </c>
      <c r="AB13" s="16">
        <v>0.122448979591837</v>
      </c>
      <c r="AC13" s="16">
        <v>0.16326530612244899</v>
      </c>
      <c r="AD13" s="16">
        <v>5.5555555555555601E-2</v>
      </c>
      <c r="AE13" s="16">
        <v>0.17142857142857101</v>
      </c>
      <c r="AF13" s="16">
        <v>0.25</v>
      </c>
      <c r="AG13" s="16">
        <v>0.15</v>
      </c>
      <c r="AH13" s="16">
        <v>0.33333333333333298</v>
      </c>
      <c r="AI13" s="16"/>
      <c r="AJ13" s="16">
        <v>0.134328358208955</v>
      </c>
      <c r="AK13" s="16">
        <v>0.10666666666666701</v>
      </c>
      <c r="AL13" s="16">
        <v>0.21264367816092</v>
      </c>
      <c r="AM13" s="16">
        <v>0.20212765957446799</v>
      </c>
      <c r="AN13" s="16">
        <v>0.18518518518518501</v>
      </c>
      <c r="AO13" s="16"/>
      <c r="AP13" s="16">
        <v>0.16574585635359099</v>
      </c>
      <c r="AQ13" s="16">
        <v>0.192</v>
      </c>
      <c r="AR13" s="16">
        <v>9.5238095238095205E-2</v>
      </c>
      <c r="AS13" s="16"/>
      <c r="AT13" s="16">
        <v>0.189393939393939</v>
      </c>
      <c r="AU13" s="16">
        <v>0.17041800643086799</v>
      </c>
      <c r="AV13" s="16">
        <v>0.155555555555556</v>
      </c>
      <c r="AW13" s="16">
        <v>0.05</v>
      </c>
      <c r="AX13" s="16"/>
      <c r="AY13" s="16">
        <v>0.135135135135135</v>
      </c>
      <c r="AZ13" s="16">
        <v>0.17197452229299401</v>
      </c>
      <c r="BA13" s="16"/>
      <c r="BB13" s="16">
        <v>8.3333333333333301E-2</v>
      </c>
      <c r="BC13" s="16">
        <v>0.202380952380952</v>
      </c>
      <c r="BD13" s="16">
        <v>0.19003115264797499</v>
      </c>
      <c r="BE13" s="16">
        <v>7.4626865671641798E-2</v>
      </c>
      <c r="BF13" s="16"/>
      <c r="BG13" s="16">
        <v>0.27419354838709697</v>
      </c>
      <c r="BH13" s="16">
        <v>0.15102040816326501</v>
      </c>
      <c r="BI13" s="16">
        <v>0.168918918918919</v>
      </c>
      <c r="BJ13" s="16">
        <v>0.173913043478261</v>
      </c>
      <c r="BK13" s="16">
        <v>0.11111111111111099</v>
      </c>
      <c r="BL13" s="16">
        <v>0</v>
      </c>
    </row>
    <row r="14" spans="2:64" ht="29" x14ac:dyDescent="0.35">
      <c r="B14" s="17" t="s">
        <v>86</v>
      </c>
      <c r="C14" s="16">
        <v>0.13779527559055099</v>
      </c>
      <c r="D14" s="16">
        <v>3.4482758620689703E-2</v>
      </c>
      <c r="E14" s="16">
        <v>0.15625</v>
      </c>
      <c r="F14" s="16">
        <v>0.10638297872340401</v>
      </c>
      <c r="G14" s="16">
        <v>0.159509202453988</v>
      </c>
      <c r="H14" s="16">
        <v>0.145569620253165</v>
      </c>
      <c r="I14" s="16"/>
      <c r="J14" s="16">
        <v>0.12237762237762199</v>
      </c>
      <c r="K14" s="16">
        <v>0.158371040723982</v>
      </c>
      <c r="L14" s="16"/>
      <c r="M14" s="16">
        <v>0.14144736842105299</v>
      </c>
      <c r="N14" s="16">
        <v>0.15</v>
      </c>
      <c r="O14" s="16">
        <v>0.116666666666667</v>
      </c>
      <c r="P14" s="16">
        <v>0.125</v>
      </c>
      <c r="Q14" s="16"/>
      <c r="R14" s="16">
        <v>0.112</v>
      </c>
      <c r="S14" s="16">
        <v>0.18518518518518501</v>
      </c>
      <c r="T14" s="16">
        <v>0.16339869281045799</v>
      </c>
      <c r="U14" s="16">
        <v>8.3333333333333301E-2</v>
      </c>
      <c r="V14" s="16"/>
      <c r="W14" s="16">
        <v>9.45945945945946E-2</v>
      </c>
      <c r="X14" s="16">
        <v>0.10309278350515499</v>
      </c>
      <c r="Y14" s="16">
        <v>0.269230769230769</v>
      </c>
      <c r="Z14" s="16">
        <v>0.15217391304347799</v>
      </c>
      <c r="AA14" s="16">
        <v>0.162162162162162</v>
      </c>
      <c r="AB14" s="16">
        <v>0.122448979591837</v>
      </c>
      <c r="AC14" s="16">
        <v>0.16326530612244899</v>
      </c>
      <c r="AD14" s="16">
        <v>0.16666666666666699</v>
      </c>
      <c r="AE14" s="16">
        <v>8.5714285714285701E-2</v>
      </c>
      <c r="AF14" s="16">
        <v>7.1428571428571397E-2</v>
      </c>
      <c r="AG14" s="16">
        <v>0.2</v>
      </c>
      <c r="AH14" s="16">
        <v>0</v>
      </c>
      <c r="AI14" s="16"/>
      <c r="AJ14" s="16">
        <v>0.19402985074626899</v>
      </c>
      <c r="AK14" s="16">
        <v>0.08</v>
      </c>
      <c r="AL14" s="16">
        <v>0.13793103448275901</v>
      </c>
      <c r="AM14" s="16">
        <v>0.10638297872340401</v>
      </c>
      <c r="AN14" s="16">
        <v>0.11111111111111099</v>
      </c>
      <c r="AO14" s="16"/>
      <c r="AP14" s="16">
        <v>0.13259668508287301</v>
      </c>
      <c r="AQ14" s="16">
        <v>0.14399999999999999</v>
      </c>
      <c r="AR14" s="16">
        <v>0.19047619047618999</v>
      </c>
      <c r="AS14" s="16"/>
      <c r="AT14" s="16">
        <v>0.11363636363636399</v>
      </c>
      <c r="AU14" s="16">
        <v>0.154340836012862</v>
      </c>
      <c r="AV14" s="16">
        <v>0.133333333333333</v>
      </c>
      <c r="AW14" s="16">
        <v>0.05</v>
      </c>
      <c r="AX14" s="16"/>
      <c r="AY14" s="16">
        <v>0.108108108108108</v>
      </c>
      <c r="AZ14" s="16">
        <v>0.14012738853503201</v>
      </c>
      <c r="BA14" s="16"/>
      <c r="BB14" s="16">
        <v>0.11111111111111099</v>
      </c>
      <c r="BC14" s="16">
        <v>0.119047619047619</v>
      </c>
      <c r="BD14" s="16">
        <v>0.146417445482866</v>
      </c>
      <c r="BE14" s="16">
        <v>0.134328358208955</v>
      </c>
      <c r="BF14" s="16"/>
      <c r="BG14" s="16">
        <v>6.4516129032258104E-2</v>
      </c>
      <c r="BH14" s="16">
        <v>0.13469387755102</v>
      </c>
      <c r="BI14" s="16">
        <v>0.14864864864864899</v>
      </c>
      <c r="BJ14" s="16">
        <v>0.173913043478261</v>
      </c>
      <c r="BK14" s="16">
        <v>0.25925925925925902</v>
      </c>
      <c r="BL14" s="16">
        <v>0</v>
      </c>
    </row>
    <row r="15" spans="2:64" x14ac:dyDescent="0.35">
      <c r="B15" s="17" t="s">
        <v>87</v>
      </c>
      <c r="C15" s="16">
        <v>0.127952755905512</v>
      </c>
      <c r="D15" s="16">
        <v>0.34482758620689702</v>
      </c>
      <c r="E15" s="16">
        <v>7.8125E-2</v>
      </c>
      <c r="F15" s="16">
        <v>0.117021276595745</v>
      </c>
      <c r="G15" s="16">
        <v>0.110429447852761</v>
      </c>
      <c r="H15" s="16">
        <v>0.132911392405063</v>
      </c>
      <c r="I15" s="16"/>
      <c r="J15" s="16">
        <v>0.12237762237762199</v>
      </c>
      <c r="K15" s="16">
        <v>0.13574660633484201</v>
      </c>
      <c r="L15" s="16"/>
      <c r="M15" s="16">
        <v>0.14802631578947401</v>
      </c>
      <c r="N15" s="16">
        <v>0.11</v>
      </c>
      <c r="O15" s="16">
        <v>0.05</v>
      </c>
      <c r="P15" s="16">
        <v>0.15</v>
      </c>
      <c r="Q15" s="16"/>
      <c r="R15" s="16">
        <v>0.12</v>
      </c>
      <c r="S15" s="16">
        <v>0.12345679012345701</v>
      </c>
      <c r="T15" s="16">
        <v>0.13071895424836599</v>
      </c>
      <c r="U15" s="16">
        <v>0.20833333333333301</v>
      </c>
      <c r="V15" s="16"/>
      <c r="W15" s="16">
        <v>0.17567567567567599</v>
      </c>
      <c r="X15" s="16">
        <v>0.11340206185567001</v>
      </c>
      <c r="Y15" s="16">
        <v>0.230769230769231</v>
      </c>
      <c r="Z15" s="16">
        <v>8.6956521739130405E-2</v>
      </c>
      <c r="AA15" s="16">
        <v>2.7027027027027001E-2</v>
      </c>
      <c r="AB15" s="16">
        <v>0.122448979591837</v>
      </c>
      <c r="AC15" s="16">
        <v>8.1632653061224497E-2</v>
      </c>
      <c r="AD15" s="16">
        <v>0.27777777777777801</v>
      </c>
      <c r="AE15" s="16">
        <v>0.114285714285714</v>
      </c>
      <c r="AF15" s="16">
        <v>0.14285714285714299</v>
      </c>
      <c r="AG15" s="16">
        <v>0.05</v>
      </c>
      <c r="AH15" s="16">
        <v>0</v>
      </c>
      <c r="AI15" s="16"/>
      <c r="AJ15" s="16">
        <v>0.119402985074627</v>
      </c>
      <c r="AK15" s="16">
        <v>0.08</v>
      </c>
      <c r="AL15" s="16">
        <v>0.13218390804597699</v>
      </c>
      <c r="AM15" s="16">
        <v>0.19148936170212799</v>
      </c>
      <c r="AN15" s="16">
        <v>0.18518518518518501</v>
      </c>
      <c r="AO15" s="16"/>
      <c r="AP15" s="16">
        <v>0.12707182320442001</v>
      </c>
      <c r="AQ15" s="16">
        <v>0.152</v>
      </c>
      <c r="AR15" s="16">
        <v>0</v>
      </c>
      <c r="AS15" s="16"/>
      <c r="AT15" s="16">
        <v>0.15151515151515199</v>
      </c>
      <c r="AU15" s="16">
        <v>0.12540192926044999</v>
      </c>
      <c r="AV15" s="16">
        <v>2.2222222222222199E-2</v>
      </c>
      <c r="AW15" s="16">
        <v>0.25</v>
      </c>
      <c r="AX15" s="16"/>
      <c r="AY15" s="16">
        <v>0.162162162162162</v>
      </c>
      <c r="AZ15" s="16">
        <v>0.12526539278131599</v>
      </c>
      <c r="BA15" s="16"/>
      <c r="BB15" s="16">
        <v>0.11111111111111099</v>
      </c>
      <c r="BC15" s="16">
        <v>0.13095238095238099</v>
      </c>
      <c r="BD15" s="16">
        <v>0.13084112149532701</v>
      </c>
      <c r="BE15" s="16">
        <v>0.119402985074627</v>
      </c>
      <c r="BF15" s="16"/>
      <c r="BG15" s="16">
        <v>0.16129032258064499</v>
      </c>
      <c r="BH15" s="16">
        <v>0.155102040816327</v>
      </c>
      <c r="BI15" s="16">
        <v>0.108108108108108</v>
      </c>
      <c r="BJ15" s="16">
        <v>4.3478260869565202E-2</v>
      </c>
      <c r="BK15" s="16">
        <v>0</v>
      </c>
      <c r="BL15" s="16">
        <v>0</v>
      </c>
    </row>
    <row r="16" spans="2:64" x14ac:dyDescent="0.35">
      <c r="B16" s="17" t="s">
        <v>88</v>
      </c>
      <c r="C16" s="16">
        <v>0.110236220472441</v>
      </c>
      <c r="D16" s="16">
        <v>0.10344827586206901</v>
      </c>
      <c r="E16" s="16">
        <v>0.125</v>
      </c>
      <c r="F16" s="16">
        <v>0.13829787234042601</v>
      </c>
      <c r="G16" s="16">
        <v>9.8159509202454004E-2</v>
      </c>
      <c r="H16" s="16">
        <v>0.10126582278481</v>
      </c>
      <c r="I16" s="16"/>
      <c r="J16" s="16">
        <v>0.101398601398601</v>
      </c>
      <c r="K16" s="16">
        <v>0.122171945701357</v>
      </c>
      <c r="L16" s="16"/>
      <c r="M16" s="16">
        <v>0.10197368421052599</v>
      </c>
      <c r="N16" s="16">
        <v>0.09</v>
      </c>
      <c r="O16" s="16">
        <v>0.18333333333333299</v>
      </c>
      <c r="P16" s="16">
        <v>0.125</v>
      </c>
      <c r="Q16" s="16"/>
      <c r="R16" s="16">
        <v>0.108</v>
      </c>
      <c r="S16" s="16">
        <v>0.12345679012345701</v>
      </c>
      <c r="T16" s="16">
        <v>0.12418300653594801</v>
      </c>
      <c r="U16" s="16">
        <v>0</v>
      </c>
      <c r="V16" s="16"/>
      <c r="W16" s="16">
        <v>0.14864864864864899</v>
      </c>
      <c r="X16" s="16">
        <v>0.123711340206186</v>
      </c>
      <c r="Y16" s="16">
        <v>0.115384615384615</v>
      </c>
      <c r="Z16" s="16">
        <v>4.3478260869565202E-2</v>
      </c>
      <c r="AA16" s="16">
        <v>0.135135135135135</v>
      </c>
      <c r="AB16" s="16">
        <v>0.183673469387755</v>
      </c>
      <c r="AC16" s="16">
        <v>4.08163265306122E-2</v>
      </c>
      <c r="AD16" s="16">
        <v>5.5555555555555601E-2</v>
      </c>
      <c r="AE16" s="16">
        <v>0.17142857142857101</v>
      </c>
      <c r="AF16" s="16">
        <v>7.1428571428571397E-2</v>
      </c>
      <c r="AG16" s="16">
        <v>0</v>
      </c>
      <c r="AH16" s="16">
        <v>0</v>
      </c>
      <c r="AI16" s="16"/>
      <c r="AJ16" s="16">
        <v>0.134328358208955</v>
      </c>
      <c r="AK16" s="16">
        <v>0.10666666666666701</v>
      </c>
      <c r="AL16" s="16">
        <v>7.4712643678160898E-2</v>
      </c>
      <c r="AM16" s="16">
        <v>0.117021276595745</v>
      </c>
      <c r="AN16" s="16">
        <v>0.11111111111111099</v>
      </c>
      <c r="AO16" s="16"/>
      <c r="AP16" s="16">
        <v>0.113259668508287</v>
      </c>
      <c r="AQ16" s="16">
        <v>9.6000000000000002E-2</v>
      </c>
      <c r="AR16" s="16">
        <v>0.14285714285714299</v>
      </c>
      <c r="AS16" s="16"/>
      <c r="AT16" s="16">
        <v>0.14393939393939401</v>
      </c>
      <c r="AU16" s="16">
        <v>0.10610932475884199</v>
      </c>
      <c r="AV16" s="16">
        <v>4.4444444444444398E-2</v>
      </c>
      <c r="AW16" s="16">
        <v>0.1</v>
      </c>
      <c r="AX16" s="16"/>
      <c r="AY16" s="16">
        <v>0.135135135135135</v>
      </c>
      <c r="AZ16" s="16">
        <v>0.10828025477707</v>
      </c>
      <c r="BA16" s="16"/>
      <c r="BB16" s="16">
        <v>0.25</v>
      </c>
      <c r="BC16" s="16">
        <v>8.3333333333333301E-2</v>
      </c>
      <c r="BD16" s="16">
        <v>9.6573208722741402E-2</v>
      </c>
      <c r="BE16" s="16">
        <v>0.134328358208955</v>
      </c>
      <c r="BF16" s="16"/>
      <c r="BG16" s="16">
        <v>3.2258064516128997E-2</v>
      </c>
      <c r="BH16" s="16">
        <v>7.7551020408163293E-2</v>
      </c>
      <c r="BI16" s="16">
        <v>0.162162162162162</v>
      </c>
      <c r="BJ16" s="16">
        <v>0.217391304347826</v>
      </c>
      <c r="BK16" s="16">
        <v>0.18518518518518501</v>
      </c>
      <c r="BL16" s="16">
        <v>0.33333333333333298</v>
      </c>
    </row>
    <row r="17" spans="2:64" x14ac:dyDescent="0.35">
      <c r="B17" s="17" t="s">
        <v>89</v>
      </c>
      <c r="C17" s="16">
        <v>0.102362204724409</v>
      </c>
      <c r="D17" s="16">
        <v>0.17241379310344801</v>
      </c>
      <c r="E17" s="16">
        <v>0.15625</v>
      </c>
      <c r="F17" s="16">
        <v>0.12765957446808501</v>
      </c>
      <c r="G17" s="16">
        <v>7.3619631901840496E-2</v>
      </c>
      <c r="H17" s="16">
        <v>8.2278481012658194E-2</v>
      </c>
      <c r="I17" s="16"/>
      <c r="J17" s="16">
        <v>0.132867132867133</v>
      </c>
      <c r="K17" s="16">
        <v>6.3348416289592799E-2</v>
      </c>
      <c r="L17" s="16"/>
      <c r="M17" s="16">
        <v>9.8684210526315805E-2</v>
      </c>
      <c r="N17" s="16">
        <v>0.12</v>
      </c>
      <c r="O17" s="16">
        <v>0.1</v>
      </c>
      <c r="P17" s="16">
        <v>0.1</v>
      </c>
      <c r="Q17" s="16"/>
      <c r="R17" s="16">
        <v>0.13200000000000001</v>
      </c>
      <c r="S17" s="16">
        <v>4.9382716049382699E-2</v>
      </c>
      <c r="T17" s="16">
        <v>7.8431372549019607E-2</v>
      </c>
      <c r="U17" s="16">
        <v>0.125</v>
      </c>
      <c r="V17" s="16"/>
      <c r="W17" s="16">
        <v>0.17567567567567599</v>
      </c>
      <c r="X17" s="16">
        <v>0.10309278350515499</v>
      </c>
      <c r="Y17" s="16">
        <v>7.69230769230769E-2</v>
      </c>
      <c r="Z17" s="16">
        <v>0.15217391304347799</v>
      </c>
      <c r="AA17" s="16">
        <v>8.1081081081081099E-2</v>
      </c>
      <c r="AB17" s="16">
        <v>0.102040816326531</v>
      </c>
      <c r="AC17" s="16">
        <v>0.122448979591837</v>
      </c>
      <c r="AD17" s="16">
        <v>0</v>
      </c>
      <c r="AE17" s="16">
        <v>2.8571428571428598E-2</v>
      </c>
      <c r="AF17" s="16">
        <v>7.1428571428571397E-2</v>
      </c>
      <c r="AG17" s="16">
        <v>0.05</v>
      </c>
      <c r="AH17" s="16">
        <v>0</v>
      </c>
      <c r="AI17" s="16"/>
      <c r="AJ17" s="16">
        <v>5.9701492537313397E-2</v>
      </c>
      <c r="AK17" s="16">
        <v>0.12</v>
      </c>
      <c r="AL17" s="16">
        <v>0.114942528735632</v>
      </c>
      <c r="AM17" s="16">
        <v>8.5106382978723402E-2</v>
      </c>
      <c r="AN17" s="16">
        <v>0.11111111111111099</v>
      </c>
      <c r="AO17" s="16"/>
      <c r="AP17" s="16">
        <v>0.10773480662983401</v>
      </c>
      <c r="AQ17" s="16">
        <v>0.08</v>
      </c>
      <c r="AR17" s="16">
        <v>0.14285714285714299</v>
      </c>
      <c r="AS17" s="16"/>
      <c r="AT17" s="16">
        <v>0.18181818181818199</v>
      </c>
      <c r="AU17" s="16">
        <v>6.4308681672025705E-2</v>
      </c>
      <c r="AV17" s="16">
        <v>0.11111111111111099</v>
      </c>
      <c r="AW17" s="16">
        <v>0.15</v>
      </c>
      <c r="AX17" s="16"/>
      <c r="AY17" s="16">
        <v>5.4054054054054099E-2</v>
      </c>
      <c r="AZ17" s="16">
        <v>0.106157112526539</v>
      </c>
      <c r="BA17" s="16"/>
      <c r="BB17" s="16">
        <v>0.11111111111111099</v>
      </c>
      <c r="BC17" s="16">
        <v>0.14285714285714299</v>
      </c>
      <c r="BD17" s="16">
        <v>9.0342679127725894E-2</v>
      </c>
      <c r="BE17" s="16">
        <v>0.104477611940299</v>
      </c>
      <c r="BF17" s="16"/>
      <c r="BG17" s="16">
        <v>3.2258064516128997E-2</v>
      </c>
      <c r="BH17" s="16">
        <v>6.1224489795918401E-2</v>
      </c>
      <c r="BI17" s="16">
        <v>0.141891891891892</v>
      </c>
      <c r="BJ17" s="16">
        <v>0.26086956521739102</v>
      </c>
      <c r="BK17" s="16">
        <v>0.296296296296296</v>
      </c>
      <c r="BL17" s="16">
        <v>0</v>
      </c>
    </row>
    <row r="18" spans="2:64" x14ac:dyDescent="0.35">
      <c r="B18" s="17" t="s">
        <v>90</v>
      </c>
      <c r="C18" s="16">
        <v>4.7244094488188997E-2</v>
      </c>
      <c r="D18" s="16">
        <v>0.10344827586206901</v>
      </c>
      <c r="E18" s="16">
        <v>3.125E-2</v>
      </c>
      <c r="F18" s="16">
        <v>2.1276595744680899E-2</v>
      </c>
      <c r="G18" s="16">
        <v>4.2944785276073601E-2</v>
      </c>
      <c r="H18" s="16">
        <v>6.3291139240506306E-2</v>
      </c>
      <c r="I18" s="16"/>
      <c r="J18" s="16">
        <v>4.5454545454545497E-2</v>
      </c>
      <c r="K18" s="16">
        <v>4.9773755656108601E-2</v>
      </c>
      <c r="L18" s="16"/>
      <c r="M18" s="16">
        <v>4.2763157894736802E-2</v>
      </c>
      <c r="N18" s="16">
        <v>0.02</v>
      </c>
      <c r="O18" s="16">
        <v>3.3333333333333298E-2</v>
      </c>
      <c r="P18" s="16">
        <v>0.125</v>
      </c>
      <c r="Q18" s="16"/>
      <c r="R18" s="16">
        <v>4.8000000000000001E-2</v>
      </c>
      <c r="S18" s="16">
        <v>2.4691358024691398E-2</v>
      </c>
      <c r="T18" s="16">
        <v>5.8823529411764698E-2</v>
      </c>
      <c r="U18" s="16">
        <v>4.1666666666666699E-2</v>
      </c>
      <c r="V18" s="16"/>
      <c r="W18" s="16">
        <v>6.7567567567567599E-2</v>
      </c>
      <c r="X18" s="16">
        <v>6.18556701030928E-2</v>
      </c>
      <c r="Y18" s="16">
        <v>5.7692307692307702E-2</v>
      </c>
      <c r="Z18" s="16">
        <v>2.1739130434782601E-2</v>
      </c>
      <c r="AA18" s="16">
        <v>5.4054054054054099E-2</v>
      </c>
      <c r="AB18" s="16">
        <v>2.04081632653061E-2</v>
      </c>
      <c r="AC18" s="16">
        <v>4.08163265306122E-2</v>
      </c>
      <c r="AD18" s="16">
        <v>0</v>
      </c>
      <c r="AE18" s="16">
        <v>5.7142857142857099E-2</v>
      </c>
      <c r="AF18" s="16">
        <v>0</v>
      </c>
      <c r="AG18" s="16">
        <v>0.1</v>
      </c>
      <c r="AH18" s="16">
        <v>0</v>
      </c>
      <c r="AI18" s="16"/>
      <c r="AJ18" s="16">
        <v>8.9552238805970102E-2</v>
      </c>
      <c r="AK18" s="16">
        <v>1.3333333333333299E-2</v>
      </c>
      <c r="AL18" s="16">
        <v>4.5977011494252901E-2</v>
      </c>
      <c r="AM18" s="16">
        <v>8.5106382978723402E-2</v>
      </c>
      <c r="AN18" s="16">
        <v>3.7037037037037E-2</v>
      </c>
      <c r="AO18" s="16"/>
      <c r="AP18" s="16">
        <v>3.8674033149171297E-2</v>
      </c>
      <c r="AQ18" s="16">
        <v>6.4000000000000001E-2</v>
      </c>
      <c r="AR18" s="16">
        <v>9.5238095238095205E-2</v>
      </c>
      <c r="AS18" s="16"/>
      <c r="AT18" s="16">
        <v>3.7878787878787901E-2</v>
      </c>
      <c r="AU18" s="16">
        <v>5.1446945337620599E-2</v>
      </c>
      <c r="AV18" s="16">
        <v>6.6666666666666693E-2</v>
      </c>
      <c r="AW18" s="16">
        <v>0</v>
      </c>
      <c r="AX18" s="16"/>
      <c r="AY18" s="16">
        <v>0.135135135135135</v>
      </c>
      <c r="AZ18" s="16">
        <v>4.0339702760084903E-2</v>
      </c>
      <c r="BA18" s="16"/>
      <c r="BB18" s="16">
        <v>8.3333333333333301E-2</v>
      </c>
      <c r="BC18" s="16">
        <v>7.1428571428571397E-2</v>
      </c>
      <c r="BD18" s="16">
        <v>4.67289719626168E-2</v>
      </c>
      <c r="BE18" s="16">
        <v>0</v>
      </c>
      <c r="BF18" s="16"/>
      <c r="BG18" s="16">
        <v>0</v>
      </c>
      <c r="BH18" s="16">
        <v>5.3061224489795902E-2</v>
      </c>
      <c r="BI18" s="16">
        <v>3.37837837837838E-2</v>
      </c>
      <c r="BJ18" s="16">
        <v>8.6956521739130405E-2</v>
      </c>
      <c r="BK18" s="16">
        <v>0.148148148148148</v>
      </c>
      <c r="BL18" s="16">
        <v>0</v>
      </c>
    </row>
    <row r="19" spans="2:64" ht="29" x14ac:dyDescent="0.35">
      <c r="B19" s="17" t="s">
        <v>91</v>
      </c>
      <c r="C19" s="16">
        <v>4.1338582677165399E-2</v>
      </c>
      <c r="D19" s="16">
        <v>0.13793103448275901</v>
      </c>
      <c r="E19" s="16">
        <v>3.125E-2</v>
      </c>
      <c r="F19" s="16">
        <v>5.31914893617021E-2</v>
      </c>
      <c r="G19" s="16">
        <v>3.0674846625766899E-2</v>
      </c>
      <c r="H19" s="16">
        <v>3.1645569620253201E-2</v>
      </c>
      <c r="I19" s="16"/>
      <c r="J19" s="16">
        <v>3.4965034965035002E-2</v>
      </c>
      <c r="K19" s="16">
        <v>4.9773755656108601E-2</v>
      </c>
      <c r="L19" s="16"/>
      <c r="M19" s="16">
        <v>4.2763157894736802E-2</v>
      </c>
      <c r="N19" s="16">
        <v>0.05</v>
      </c>
      <c r="O19" s="16">
        <v>0.05</v>
      </c>
      <c r="P19" s="16">
        <v>0</v>
      </c>
      <c r="Q19" s="16"/>
      <c r="R19" s="16">
        <v>0.06</v>
      </c>
      <c r="S19" s="16">
        <v>1.2345679012345699E-2</v>
      </c>
      <c r="T19" s="16">
        <v>2.61437908496732E-2</v>
      </c>
      <c r="U19" s="16">
        <v>4.1666666666666699E-2</v>
      </c>
      <c r="V19" s="16"/>
      <c r="W19" s="16">
        <v>5.4054054054054099E-2</v>
      </c>
      <c r="X19" s="16">
        <v>3.09278350515464E-2</v>
      </c>
      <c r="Y19" s="16">
        <v>5.7692307692307702E-2</v>
      </c>
      <c r="Z19" s="16">
        <v>4.3478260869565202E-2</v>
      </c>
      <c r="AA19" s="16">
        <v>8.1081081081081099E-2</v>
      </c>
      <c r="AB19" s="16">
        <v>2.04081632653061E-2</v>
      </c>
      <c r="AC19" s="16">
        <v>4.08163265306122E-2</v>
      </c>
      <c r="AD19" s="16">
        <v>0</v>
      </c>
      <c r="AE19" s="16">
        <v>0</v>
      </c>
      <c r="AF19" s="16">
        <v>3.5714285714285698E-2</v>
      </c>
      <c r="AG19" s="16">
        <v>0.1</v>
      </c>
      <c r="AH19" s="16">
        <v>0</v>
      </c>
      <c r="AI19" s="16"/>
      <c r="AJ19" s="16">
        <v>2.9850746268656699E-2</v>
      </c>
      <c r="AK19" s="16">
        <v>5.3333333333333302E-2</v>
      </c>
      <c r="AL19" s="16">
        <v>5.1724137931034503E-2</v>
      </c>
      <c r="AM19" s="16">
        <v>3.1914893617021302E-2</v>
      </c>
      <c r="AN19" s="16">
        <v>3.7037037037037E-2</v>
      </c>
      <c r="AO19" s="16"/>
      <c r="AP19" s="16">
        <v>4.4198895027624301E-2</v>
      </c>
      <c r="AQ19" s="16">
        <v>0.04</v>
      </c>
      <c r="AR19" s="16">
        <v>0</v>
      </c>
      <c r="AS19" s="16"/>
      <c r="AT19" s="16">
        <v>4.5454545454545497E-2</v>
      </c>
      <c r="AU19" s="16">
        <v>3.8585209003215402E-2</v>
      </c>
      <c r="AV19" s="16">
        <v>6.6666666666666693E-2</v>
      </c>
      <c r="AW19" s="16">
        <v>0</v>
      </c>
      <c r="AX19" s="16"/>
      <c r="AY19" s="16">
        <v>5.4054054054054099E-2</v>
      </c>
      <c r="AZ19" s="16">
        <v>4.0339702760084903E-2</v>
      </c>
      <c r="BA19" s="16"/>
      <c r="BB19" s="16">
        <v>0.11111111111111099</v>
      </c>
      <c r="BC19" s="16">
        <v>1.1904761904761901E-2</v>
      </c>
      <c r="BD19" s="16">
        <v>3.7383177570093497E-2</v>
      </c>
      <c r="BE19" s="16">
        <v>5.9701492537313397E-2</v>
      </c>
      <c r="BF19" s="16"/>
      <c r="BG19" s="16">
        <v>1.6129032258064498E-2</v>
      </c>
      <c r="BH19" s="16">
        <v>3.6734693877551003E-2</v>
      </c>
      <c r="BI19" s="16">
        <v>5.4054054054054099E-2</v>
      </c>
      <c r="BJ19" s="16">
        <v>8.6956521739130405E-2</v>
      </c>
      <c r="BK19" s="16">
        <v>3.7037037037037E-2</v>
      </c>
      <c r="BL19" s="16">
        <v>0</v>
      </c>
    </row>
    <row r="20" spans="2:64" ht="29" x14ac:dyDescent="0.35">
      <c r="B20" s="17" t="s">
        <v>92</v>
      </c>
      <c r="C20" s="16">
        <v>2.55905511811024E-2</v>
      </c>
      <c r="D20" s="16">
        <v>3.4482758620689703E-2</v>
      </c>
      <c r="E20" s="16">
        <v>0</v>
      </c>
      <c r="F20" s="16">
        <v>2.1276595744680899E-2</v>
      </c>
      <c r="G20" s="16">
        <v>3.0674846625766899E-2</v>
      </c>
      <c r="H20" s="16">
        <v>3.1645569620253201E-2</v>
      </c>
      <c r="I20" s="16"/>
      <c r="J20" s="16">
        <v>3.4965034965035002E-2</v>
      </c>
      <c r="K20" s="16">
        <v>1.35746606334842E-2</v>
      </c>
      <c r="L20" s="16"/>
      <c r="M20" s="16">
        <v>1.9736842105263198E-2</v>
      </c>
      <c r="N20" s="16">
        <v>0.05</v>
      </c>
      <c r="O20" s="16">
        <v>1.6666666666666701E-2</v>
      </c>
      <c r="P20" s="16">
        <v>2.5000000000000001E-2</v>
      </c>
      <c r="Q20" s="16"/>
      <c r="R20" s="16">
        <v>2.8000000000000001E-2</v>
      </c>
      <c r="S20" s="16">
        <v>0</v>
      </c>
      <c r="T20" s="16">
        <v>2.61437908496732E-2</v>
      </c>
      <c r="U20" s="16">
        <v>8.3333333333333301E-2</v>
      </c>
      <c r="V20" s="16"/>
      <c r="W20" s="16">
        <v>4.0540540540540501E-2</v>
      </c>
      <c r="X20" s="16">
        <v>1.03092783505155E-2</v>
      </c>
      <c r="Y20" s="16">
        <v>1.9230769230769201E-2</v>
      </c>
      <c r="Z20" s="16">
        <v>2.1739130434782601E-2</v>
      </c>
      <c r="AA20" s="16">
        <v>2.7027027027027001E-2</v>
      </c>
      <c r="AB20" s="16">
        <v>2.04081632653061E-2</v>
      </c>
      <c r="AC20" s="16">
        <v>2.04081632653061E-2</v>
      </c>
      <c r="AD20" s="16">
        <v>0</v>
      </c>
      <c r="AE20" s="16">
        <v>5.7142857142857099E-2</v>
      </c>
      <c r="AF20" s="16">
        <v>3.5714285714285698E-2</v>
      </c>
      <c r="AG20" s="16">
        <v>0.05</v>
      </c>
      <c r="AH20" s="16">
        <v>0</v>
      </c>
      <c r="AI20" s="16"/>
      <c r="AJ20" s="16">
        <v>4.47761194029851E-2</v>
      </c>
      <c r="AK20" s="16">
        <v>2.66666666666667E-2</v>
      </c>
      <c r="AL20" s="16">
        <v>1.72413793103448E-2</v>
      </c>
      <c r="AM20" s="16">
        <v>1.0638297872340399E-2</v>
      </c>
      <c r="AN20" s="16">
        <v>3.7037037037037E-2</v>
      </c>
      <c r="AO20" s="16"/>
      <c r="AP20" s="16">
        <v>3.0386740331491701E-2</v>
      </c>
      <c r="AQ20" s="16">
        <v>1.6E-2</v>
      </c>
      <c r="AR20" s="16">
        <v>0</v>
      </c>
      <c r="AS20" s="16"/>
      <c r="AT20" s="16">
        <v>1.5151515151515201E-2</v>
      </c>
      <c r="AU20" s="16">
        <v>3.2154340836012901E-2</v>
      </c>
      <c r="AV20" s="16">
        <v>2.2222222222222199E-2</v>
      </c>
      <c r="AW20" s="16">
        <v>0</v>
      </c>
      <c r="AX20" s="16"/>
      <c r="AY20" s="16">
        <v>2.7027027027027001E-2</v>
      </c>
      <c r="AZ20" s="16">
        <v>2.54777070063694E-2</v>
      </c>
      <c r="BA20" s="16"/>
      <c r="BB20" s="16">
        <v>2.7777777777777801E-2</v>
      </c>
      <c r="BC20" s="16">
        <v>5.95238095238095E-2</v>
      </c>
      <c r="BD20" s="16">
        <v>1.86915887850467E-2</v>
      </c>
      <c r="BE20" s="16">
        <v>1.49253731343284E-2</v>
      </c>
      <c r="BF20" s="16"/>
      <c r="BG20" s="16">
        <v>1.6129032258064498E-2</v>
      </c>
      <c r="BH20" s="16">
        <v>2.04081632653061E-2</v>
      </c>
      <c r="BI20" s="16">
        <v>2.7027027027027001E-2</v>
      </c>
      <c r="BJ20" s="16">
        <v>8.6956521739130405E-2</v>
      </c>
      <c r="BK20" s="16">
        <v>3.7037037037037E-2</v>
      </c>
      <c r="BL20" s="16">
        <v>0</v>
      </c>
    </row>
    <row r="21" spans="2:64" x14ac:dyDescent="0.35">
      <c r="B21" s="17" t="s">
        <v>93</v>
      </c>
      <c r="C21" s="16">
        <v>2.3622047244094498E-2</v>
      </c>
      <c r="D21" s="16">
        <v>6.8965517241379296E-2</v>
      </c>
      <c r="E21" s="16">
        <v>0</v>
      </c>
      <c r="F21" s="16">
        <v>1.0638297872340399E-2</v>
      </c>
      <c r="G21" s="16">
        <v>2.4539877300613501E-2</v>
      </c>
      <c r="H21" s="16">
        <v>3.1645569620253201E-2</v>
      </c>
      <c r="I21" s="16"/>
      <c r="J21" s="16">
        <v>3.1468531468531499E-2</v>
      </c>
      <c r="K21" s="16">
        <v>1.35746606334842E-2</v>
      </c>
      <c r="L21" s="16"/>
      <c r="M21" s="16">
        <v>2.6315789473684199E-2</v>
      </c>
      <c r="N21" s="16">
        <v>0.04</v>
      </c>
      <c r="O21" s="16">
        <v>0</v>
      </c>
      <c r="P21" s="16">
        <v>0</v>
      </c>
      <c r="Q21" s="16"/>
      <c r="R21" s="16">
        <v>2.4E-2</v>
      </c>
      <c r="S21" s="16">
        <v>3.7037037037037E-2</v>
      </c>
      <c r="T21" s="16">
        <v>1.9607843137254902E-2</v>
      </c>
      <c r="U21" s="16">
        <v>0</v>
      </c>
      <c r="V21" s="16"/>
      <c r="W21" s="16">
        <v>2.7027027027027001E-2</v>
      </c>
      <c r="X21" s="16">
        <v>3.09278350515464E-2</v>
      </c>
      <c r="Y21" s="16">
        <v>1.9230769230769201E-2</v>
      </c>
      <c r="Z21" s="16">
        <v>0</v>
      </c>
      <c r="AA21" s="16">
        <v>2.7027027027027001E-2</v>
      </c>
      <c r="AB21" s="16">
        <v>0</v>
      </c>
      <c r="AC21" s="16">
        <v>6.1224489795918401E-2</v>
      </c>
      <c r="AD21" s="16">
        <v>0</v>
      </c>
      <c r="AE21" s="16">
        <v>2.8571428571428598E-2</v>
      </c>
      <c r="AF21" s="16">
        <v>3.5714285714285698E-2</v>
      </c>
      <c r="AG21" s="16">
        <v>0</v>
      </c>
      <c r="AH21" s="16">
        <v>0</v>
      </c>
      <c r="AI21" s="16"/>
      <c r="AJ21" s="16">
        <v>1.49253731343284E-2</v>
      </c>
      <c r="AK21" s="16">
        <v>0</v>
      </c>
      <c r="AL21" s="16">
        <v>3.4482758620689703E-2</v>
      </c>
      <c r="AM21" s="16">
        <v>3.1914893617021302E-2</v>
      </c>
      <c r="AN21" s="16">
        <v>3.7037037037037E-2</v>
      </c>
      <c r="AO21" s="16"/>
      <c r="AP21" s="16">
        <v>2.2099447513812199E-2</v>
      </c>
      <c r="AQ21" s="16">
        <v>1.6E-2</v>
      </c>
      <c r="AR21" s="16">
        <v>9.5238095238095205E-2</v>
      </c>
      <c r="AS21" s="16"/>
      <c r="AT21" s="16">
        <v>2.27272727272727E-2</v>
      </c>
      <c r="AU21" s="16">
        <v>2.8938906752411599E-2</v>
      </c>
      <c r="AV21" s="16">
        <v>0</v>
      </c>
      <c r="AW21" s="16">
        <v>0</v>
      </c>
      <c r="AX21" s="16"/>
      <c r="AY21" s="16">
        <v>2.7027027027027001E-2</v>
      </c>
      <c r="AZ21" s="16">
        <v>2.3354564755838601E-2</v>
      </c>
      <c r="BA21" s="16"/>
      <c r="BB21" s="16">
        <v>5.5555555555555601E-2</v>
      </c>
      <c r="BC21" s="16">
        <v>8.3333333333333301E-2</v>
      </c>
      <c r="BD21" s="16">
        <v>6.2305295950155796E-3</v>
      </c>
      <c r="BE21" s="16">
        <v>1.49253731343284E-2</v>
      </c>
      <c r="BF21" s="16"/>
      <c r="BG21" s="16">
        <v>1.6129032258064498E-2</v>
      </c>
      <c r="BH21" s="16">
        <v>2.04081632653061E-2</v>
      </c>
      <c r="BI21" s="16">
        <v>6.7567567567567597E-3</v>
      </c>
      <c r="BJ21" s="16">
        <v>0.13043478260869601</v>
      </c>
      <c r="BK21" s="16">
        <v>7.4074074074074098E-2</v>
      </c>
      <c r="BL21" s="16">
        <v>0</v>
      </c>
    </row>
    <row r="22" spans="2:64" ht="29" x14ac:dyDescent="0.35">
      <c r="B22" s="17" t="s">
        <v>94</v>
      </c>
      <c r="C22" s="16">
        <v>2.16535433070866E-2</v>
      </c>
      <c r="D22" s="16">
        <v>0</v>
      </c>
      <c r="E22" s="16">
        <v>1.5625E-2</v>
      </c>
      <c r="F22" s="16">
        <v>3.1914893617021302E-2</v>
      </c>
      <c r="G22" s="16">
        <v>1.84049079754601E-2</v>
      </c>
      <c r="H22" s="16">
        <v>2.53164556962025E-2</v>
      </c>
      <c r="I22" s="16"/>
      <c r="J22" s="16">
        <v>2.0979020979021001E-2</v>
      </c>
      <c r="K22" s="16">
        <v>2.2624434389140299E-2</v>
      </c>
      <c r="L22" s="16"/>
      <c r="M22" s="16">
        <v>2.30263157894737E-2</v>
      </c>
      <c r="N22" s="16">
        <v>0.03</v>
      </c>
      <c r="O22" s="16">
        <v>1.6666666666666701E-2</v>
      </c>
      <c r="P22" s="16">
        <v>0</v>
      </c>
      <c r="Q22" s="16"/>
      <c r="R22" s="16">
        <v>0.02</v>
      </c>
      <c r="S22" s="16">
        <v>2.4691358024691398E-2</v>
      </c>
      <c r="T22" s="16">
        <v>2.61437908496732E-2</v>
      </c>
      <c r="U22" s="16">
        <v>0</v>
      </c>
      <c r="V22" s="16"/>
      <c r="W22" s="16">
        <v>1.35135135135135E-2</v>
      </c>
      <c r="X22" s="16">
        <v>3.09278350515464E-2</v>
      </c>
      <c r="Y22" s="16">
        <v>0</v>
      </c>
      <c r="Z22" s="16">
        <v>4.3478260869565202E-2</v>
      </c>
      <c r="AA22" s="16">
        <v>0</v>
      </c>
      <c r="AB22" s="16">
        <v>2.04081632653061E-2</v>
      </c>
      <c r="AC22" s="16">
        <v>2.04081632653061E-2</v>
      </c>
      <c r="AD22" s="16">
        <v>0</v>
      </c>
      <c r="AE22" s="16">
        <v>2.8571428571428598E-2</v>
      </c>
      <c r="AF22" s="16">
        <v>7.1428571428571397E-2</v>
      </c>
      <c r="AG22" s="16">
        <v>0</v>
      </c>
      <c r="AH22" s="16">
        <v>0</v>
      </c>
      <c r="AI22" s="16"/>
      <c r="AJ22" s="16">
        <v>2.9850746268656699E-2</v>
      </c>
      <c r="AK22" s="16">
        <v>0</v>
      </c>
      <c r="AL22" s="16">
        <v>3.4482758620689703E-2</v>
      </c>
      <c r="AM22" s="16">
        <v>1.0638297872340399E-2</v>
      </c>
      <c r="AN22" s="16">
        <v>7.4074074074074098E-2</v>
      </c>
      <c r="AO22" s="16"/>
      <c r="AP22" s="16">
        <v>2.4861878453038701E-2</v>
      </c>
      <c r="AQ22" s="16">
        <v>1.6E-2</v>
      </c>
      <c r="AR22" s="16">
        <v>0</v>
      </c>
      <c r="AS22" s="16"/>
      <c r="AT22" s="16">
        <v>3.03030303030303E-2</v>
      </c>
      <c r="AU22" s="16">
        <v>1.9292604501607701E-2</v>
      </c>
      <c r="AV22" s="16">
        <v>0</v>
      </c>
      <c r="AW22" s="16">
        <v>0.05</v>
      </c>
      <c r="AX22" s="16"/>
      <c r="AY22" s="16">
        <v>2.7027027027027001E-2</v>
      </c>
      <c r="AZ22" s="16">
        <v>2.1231422505307899E-2</v>
      </c>
      <c r="BA22" s="16"/>
      <c r="BB22" s="16">
        <v>5.5555555555555601E-2</v>
      </c>
      <c r="BC22" s="16">
        <v>0</v>
      </c>
      <c r="BD22" s="16">
        <v>2.80373831775701E-2</v>
      </c>
      <c r="BE22" s="16">
        <v>0</v>
      </c>
      <c r="BF22" s="16"/>
      <c r="BG22" s="16">
        <v>0</v>
      </c>
      <c r="BH22" s="16">
        <v>2.04081632653061E-2</v>
      </c>
      <c r="BI22" s="16">
        <v>4.0540540540540501E-2</v>
      </c>
      <c r="BJ22" s="16">
        <v>0</v>
      </c>
      <c r="BK22" s="16">
        <v>0</v>
      </c>
      <c r="BL22" s="16">
        <v>0</v>
      </c>
    </row>
    <row r="23" spans="2:64" x14ac:dyDescent="0.35">
      <c r="B23" s="17" t="s">
        <v>95</v>
      </c>
      <c r="C23" s="16">
        <v>1.9685039370078701E-3</v>
      </c>
      <c r="D23" s="16">
        <v>0</v>
      </c>
      <c r="E23" s="16">
        <v>0</v>
      </c>
      <c r="F23" s="16">
        <v>0</v>
      </c>
      <c r="G23" s="16">
        <v>0</v>
      </c>
      <c r="H23" s="16">
        <v>6.3291139240506302E-3</v>
      </c>
      <c r="I23" s="16"/>
      <c r="J23" s="16">
        <v>3.4965034965035E-3</v>
      </c>
      <c r="K23" s="16">
        <v>0</v>
      </c>
      <c r="L23" s="16"/>
      <c r="M23" s="16">
        <v>3.28947368421053E-3</v>
      </c>
      <c r="N23" s="16">
        <v>0</v>
      </c>
      <c r="O23" s="16">
        <v>0</v>
      </c>
      <c r="P23" s="16">
        <v>0</v>
      </c>
      <c r="Q23" s="16"/>
      <c r="R23" s="16">
        <v>0</v>
      </c>
      <c r="S23" s="16">
        <v>0</v>
      </c>
      <c r="T23" s="16">
        <v>6.5359477124183E-3</v>
      </c>
      <c r="U23" s="16">
        <v>0</v>
      </c>
      <c r="V23" s="16"/>
      <c r="W23" s="16">
        <v>0</v>
      </c>
      <c r="X23" s="16">
        <v>0</v>
      </c>
      <c r="Y23" s="16">
        <v>0</v>
      </c>
      <c r="Z23" s="16">
        <v>0</v>
      </c>
      <c r="AA23" s="16">
        <v>2.7027027027027001E-2</v>
      </c>
      <c r="AB23" s="16">
        <v>0</v>
      </c>
      <c r="AC23" s="16">
        <v>0</v>
      </c>
      <c r="AD23" s="16">
        <v>0</v>
      </c>
      <c r="AE23" s="16">
        <v>0</v>
      </c>
      <c r="AF23" s="16">
        <v>0</v>
      </c>
      <c r="AG23" s="16">
        <v>0</v>
      </c>
      <c r="AH23" s="16">
        <v>0</v>
      </c>
      <c r="AI23" s="16"/>
      <c r="AJ23" s="16">
        <v>0</v>
      </c>
      <c r="AK23" s="16">
        <v>0</v>
      </c>
      <c r="AL23" s="16">
        <v>0</v>
      </c>
      <c r="AM23" s="16">
        <v>1.0638297872340399E-2</v>
      </c>
      <c r="AN23" s="16">
        <v>0</v>
      </c>
      <c r="AO23" s="16"/>
      <c r="AP23" s="16">
        <v>2.7624309392265201E-3</v>
      </c>
      <c r="AQ23" s="16">
        <v>0</v>
      </c>
      <c r="AR23" s="16">
        <v>0</v>
      </c>
      <c r="AS23" s="16"/>
      <c r="AT23" s="16">
        <v>0</v>
      </c>
      <c r="AU23" s="16">
        <v>0</v>
      </c>
      <c r="AV23" s="16">
        <v>2.2222222222222199E-2</v>
      </c>
      <c r="AW23" s="16">
        <v>0</v>
      </c>
      <c r="AX23" s="16"/>
      <c r="AY23" s="16">
        <v>0</v>
      </c>
      <c r="AZ23" s="16">
        <v>2.1231422505307899E-3</v>
      </c>
      <c r="BA23" s="16"/>
      <c r="BB23" s="16">
        <v>0</v>
      </c>
      <c r="BC23" s="16">
        <v>0</v>
      </c>
      <c r="BD23" s="16">
        <v>3.1152647975077898E-3</v>
      </c>
      <c r="BE23" s="16">
        <v>0</v>
      </c>
      <c r="BF23" s="16"/>
      <c r="BG23" s="16">
        <v>0</v>
      </c>
      <c r="BH23" s="16">
        <v>0</v>
      </c>
      <c r="BI23" s="16">
        <v>6.7567567567567597E-3</v>
      </c>
      <c r="BJ23" s="16">
        <v>0</v>
      </c>
      <c r="BK23" s="16">
        <v>0</v>
      </c>
      <c r="BL23" s="16">
        <v>0</v>
      </c>
    </row>
    <row r="24" spans="2:64" x14ac:dyDescent="0.35">
      <c r="B24" s="17" t="s">
        <v>61</v>
      </c>
      <c r="C24" s="18">
        <v>1.9685039370078701E-3</v>
      </c>
      <c r="D24" s="18">
        <v>0</v>
      </c>
      <c r="E24" s="18">
        <v>0</v>
      </c>
      <c r="F24" s="18">
        <v>0</v>
      </c>
      <c r="G24" s="18">
        <v>0</v>
      </c>
      <c r="H24" s="18">
        <v>6.3291139240506302E-3</v>
      </c>
      <c r="I24" s="18"/>
      <c r="J24" s="18">
        <v>3.4965034965035E-3</v>
      </c>
      <c r="K24" s="18">
        <v>0</v>
      </c>
      <c r="L24" s="18"/>
      <c r="M24" s="18">
        <v>3.28947368421053E-3</v>
      </c>
      <c r="N24" s="18">
        <v>0</v>
      </c>
      <c r="O24" s="18">
        <v>0</v>
      </c>
      <c r="P24" s="18">
        <v>0</v>
      </c>
      <c r="Q24" s="18"/>
      <c r="R24" s="18">
        <v>0</v>
      </c>
      <c r="S24" s="18">
        <v>0</v>
      </c>
      <c r="T24" s="18">
        <v>6.5359477124183E-3</v>
      </c>
      <c r="U24" s="18">
        <v>0</v>
      </c>
      <c r="V24" s="18"/>
      <c r="W24" s="18">
        <v>0</v>
      </c>
      <c r="X24" s="18">
        <v>0</v>
      </c>
      <c r="Y24" s="18">
        <v>0</v>
      </c>
      <c r="Z24" s="18">
        <v>0</v>
      </c>
      <c r="AA24" s="18">
        <v>0</v>
      </c>
      <c r="AB24" s="18">
        <v>0</v>
      </c>
      <c r="AC24" s="18">
        <v>0</v>
      </c>
      <c r="AD24" s="18">
        <v>0</v>
      </c>
      <c r="AE24" s="18">
        <v>0</v>
      </c>
      <c r="AF24" s="18">
        <v>3.5714285714285698E-2</v>
      </c>
      <c r="AG24" s="18">
        <v>0</v>
      </c>
      <c r="AH24" s="18">
        <v>0</v>
      </c>
      <c r="AI24" s="18"/>
      <c r="AJ24" s="18">
        <v>0</v>
      </c>
      <c r="AK24" s="18">
        <v>0</v>
      </c>
      <c r="AL24" s="18">
        <v>0</v>
      </c>
      <c r="AM24" s="18">
        <v>1.0638297872340399E-2</v>
      </c>
      <c r="AN24" s="18">
        <v>0</v>
      </c>
      <c r="AO24" s="18"/>
      <c r="AP24" s="18">
        <v>2.7624309392265201E-3</v>
      </c>
      <c r="AQ24" s="18">
        <v>0</v>
      </c>
      <c r="AR24" s="18">
        <v>0</v>
      </c>
      <c r="AS24" s="18"/>
      <c r="AT24" s="18">
        <v>0</v>
      </c>
      <c r="AU24" s="18">
        <v>3.21543408360129E-3</v>
      </c>
      <c r="AV24" s="18">
        <v>0</v>
      </c>
      <c r="AW24" s="18">
        <v>0</v>
      </c>
      <c r="AX24" s="18"/>
      <c r="AY24" s="18">
        <v>2.7027027027027001E-2</v>
      </c>
      <c r="AZ24" s="18">
        <v>0</v>
      </c>
      <c r="BA24" s="18"/>
      <c r="BB24" s="18">
        <v>0</v>
      </c>
      <c r="BC24" s="18">
        <v>0</v>
      </c>
      <c r="BD24" s="18">
        <v>3.1152647975077898E-3</v>
      </c>
      <c r="BE24" s="18">
        <v>0</v>
      </c>
      <c r="BF24" s="18"/>
      <c r="BG24" s="18">
        <v>0</v>
      </c>
      <c r="BH24" s="18">
        <v>4.0816326530612197E-3</v>
      </c>
      <c r="BI24" s="18">
        <v>0</v>
      </c>
      <c r="BJ24" s="18">
        <v>0</v>
      </c>
      <c r="BK24" s="18">
        <v>0</v>
      </c>
      <c r="BL24" s="18">
        <v>0</v>
      </c>
    </row>
    <row r="25" spans="2:64" x14ac:dyDescent="0.35">
      <c r="B25" s="15"/>
    </row>
    <row r="26" spans="2:64" x14ac:dyDescent="0.35">
      <c r="B26" t="s">
        <v>637</v>
      </c>
    </row>
    <row r="27" spans="2:64" x14ac:dyDescent="0.35">
      <c r="B27" t="s">
        <v>98</v>
      </c>
    </row>
    <row r="29" spans="2:64" x14ac:dyDescent="0.35">
      <c r="B2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L24"/>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109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99</v>
      </c>
      <c r="C8" s="16">
        <v>2.3622047244094498E-2</v>
      </c>
      <c r="D8" s="16">
        <v>0</v>
      </c>
      <c r="E8" s="16">
        <v>4.6875E-2</v>
      </c>
      <c r="F8" s="16">
        <v>2.1276595744680899E-2</v>
      </c>
      <c r="G8" s="16">
        <v>1.84049079754601E-2</v>
      </c>
      <c r="H8" s="16">
        <v>2.53164556962025E-2</v>
      </c>
      <c r="I8" s="16"/>
      <c r="J8" s="16">
        <v>1.7482517482517501E-2</v>
      </c>
      <c r="K8" s="16">
        <v>3.1674208144796399E-2</v>
      </c>
      <c r="L8" s="16"/>
      <c r="M8" s="16">
        <v>1.6447368421052599E-2</v>
      </c>
      <c r="N8" s="16">
        <v>0.02</v>
      </c>
      <c r="O8" s="16">
        <v>0.05</v>
      </c>
      <c r="P8" s="16">
        <v>0.05</v>
      </c>
      <c r="Q8" s="16"/>
      <c r="R8" s="16">
        <v>1.6E-2</v>
      </c>
      <c r="S8" s="16">
        <v>1.2345679012345699E-2</v>
      </c>
      <c r="T8" s="16">
        <v>3.2679738562091498E-2</v>
      </c>
      <c r="U8" s="16">
        <v>8.3333333333333301E-2</v>
      </c>
      <c r="V8" s="16"/>
      <c r="W8" s="16">
        <v>2.7027027027027001E-2</v>
      </c>
      <c r="X8" s="16">
        <v>4.1237113402061903E-2</v>
      </c>
      <c r="Y8" s="16">
        <v>0</v>
      </c>
      <c r="Z8" s="16">
        <v>0</v>
      </c>
      <c r="AA8" s="16">
        <v>5.4054054054054099E-2</v>
      </c>
      <c r="AB8" s="16">
        <v>2.04081632653061E-2</v>
      </c>
      <c r="AC8" s="16">
        <v>0</v>
      </c>
      <c r="AD8" s="16">
        <v>5.5555555555555601E-2</v>
      </c>
      <c r="AE8" s="16">
        <v>0</v>
      </c>
      <c r="AF8" s="16">
        <v>3.5714285714285698E-2</v>
      </c>
      <c r="AG8" s="16">
        <v>0.05</v>
      </c>
      <c r="AH8" s="16">
        <v>0</v>
      </c>
      <c r="AI8" s="16"/>
      <c r="AJ8" s="16">
        <v>5.9701492537313397E-2</v>
      </c>
      <c r="AK8" s="16">
        <v>1.3333333333333299E-2</v>
      </c>
      <c r="AL8" s="16">
        <v>1.72413793103448E-2</v>
      </c>
      <c r="AM8" s="16">
        <v>1.0638297872340399E-2</v>
      </c>
      <c r="AN8" s="16">
        <v>0</v>
      </c>
      <c r="AO8" s="16"/>
      <c r="AP8" s="16">
        <v>2.4861878453038701E-2</v>
      </c>
      <c r="AQ8" s="16">
        <v>2.4E-2</v>
      </c>
      <c r="AR8" s="16">
        <v>0</v>
      </c>
      <c r="AS8" s="16"/>
      <c r="AT8" s="16">
        <v>2.27272727272727E-2</v>
      </c>
      <c r="AU8" s="16">
        <v>1.6077170418006399E-2</v>
      </c>
      <c r="AV8" s="16">
        <v>4.4444444444444398E-2</v>
      </c>
      <c r="AW8" s="16">
        <v>0.1</v>
      </c>
      <c r="AX8" s="16"/>
      <c r="AY8" s="16">
        <v>5.4054054054054099E-2</v>
      </c>
      <c r="AZ8" s="16">
        <v>2.1231422505307899E-2</v>
      </c>
      <c r="BA8" s="16"/>
      <c r="BB8" s="16">
        <v>0</v>
      </c>
      <c r="BC8" s="16">
        <v>2.3809523809523801E-2</v>
      </c>
      <c r="BD8" s="16">
        <v>2.4922118380062301E-2</v>
      </c>
      <c r="BE8" s="16">
        <v>2.9850746268656699E-2</v>
      </c>
      <c r="BF8" s="16"/>
      <c r="BG8" s="16">
        <v>0</v>
      </c>
      <c r="BH8" s="16">
        <v>1.6326530612244899E-2</v>
      </c>
      <c r="BI8" s="16">
        <v>4.0540540540540501E-2</v>
      </c>
      <c r="BJ8" s="16">
        <v>4.3478260869565202E-2</v>
      </c>
      <c r="BK8" s="16">
        <v>3.7037037037037E-2</v>
      </c>
      <c r="BL8" s="16">
        <v>0</v>
      </c>
    </row>
    <row r="9" spans="2:64" x14ac:dyDescent="0.35">
      <c r="B9" s="17" t="s">
        <v>49</v>
      </c>
      <c r="C9" s="16">
        <v>3.9370078740157497E-3</v>
      </c>
      <c r="D9" s="16">
        <v>0</v>
      </c>
      <c r="E9" s="16">
        <v>0</v>
      </c>
      <c r="F9" s="16">
        <v>0</v>
      </c>
      <c r="G9" s="16">
        <v>1.22699386503067E-2</v>
      </c>
      <c r="H9" s="16">
        <v>0</v>
      </c>
      <c r="I9" s="16"/>
      <c r="J9" s="16">
        <v>6.9930069930069904E-3</v>
      </c>
      <c r="K9" s="16">
        <v>0</v>
      </c>
      <c r="L9" s="16"/>
      <c r="M9" s="16">
        <v>6.5789473684210497E-3</v>
      </c>
      <c r="N9" s="16">
        <v>0</v>
      </c>
      <c r="O9" s="16">
        <v>0</v>
      </c>
      <c r="P9" s="16">
        <v>0</v>
      </c>
      <c r="Q9" s="16"/>
      <c r="R9" s="16">
        <v>8.0000000000000002E-3</v>
      </c>
      <c r="S9" s="16">
        <v>0</v>
      </c>
      <c r="T9" s="16">
        <v>0</v>
      </c>
      <c r="U9" s="16">
        <v>0</v>
      </c>
      <c r="V9" s="16"/>
      <c r="W9" s="16">
        <v>0</v>
      </c>
      <c r="X9" s="16">
        <v>1.03092783505155E-2</v>
      </c>
      <c r="Y9" s="16">
        <v>0</v>
      </c>
      <c r="Z9" s="16">
        <v>0</v>
      </c>
      <c r="AA9" s="16">
        <v>0</v>
      </c>
      <c r="AB9" s="16">
        <v>0</v>
      </c>
      <c r="AC9" s="16">
        <v>2.04081632653061E-2</v>
      </c>
      <c r="AD9" s="16">
        <v>0</v>
      </c>
      <c r="AE9" s="16">
        <v>0</v>
      </c>
      <c r="AF9" s="16">
        <v>0</v>
      </c>
      <c r="AG9" s="16">
        <v>0</v>
      </c>
      <c r="AH9" s="16">
        <v>0</v>
      </c>
      <c r="AI9" s="16"/>
      <c r="AJ9" s="16">
        <v>0</v>
      </c>
      <c r="AK9" s="16">
        <v>0</v>
      </c>
      <c r="AL9" s="16">
        <v>5.74712643678161E-3</v>
      </c>
      <c r="AM9" s="16">
        <v>0</v>
      </c>
      <c r="AN9" s="16">
        <v>3.7037037037037E-2</v>
      </c>
      <c r="AO9" s="16"/>
      <c r="AP9" s="16">
        <v>2.7624309392265201E-3</v>
      </c>
      <c r="AQ9" s="16">
        <v>8.0000000000000002E-3</v>
      </c>
      <c r="AR9" s="16">
        <v>0</v>
      </c>
      <c r="AS9" s="16"/>
      <c r="AT9" s="16">
        <v>7.5757575757575803E-3</v>
      </c>
      <c r="AU9" s="16">
        <v>3.21543408360129E-3</v>
      </c>
      <c r="AV9" s="16">
        <v>0</v>
      </c>
      <c r="AW9" s="16">
        <v>0</v>
      </c>
      <c r="AX9" s="16"/>
      <c r="AY9" s="16">
        <v>0</v>
      </c>
      <c r="AZ9" s="16">
        <v>4.2462845010615702E-3</v>
      </c>
      <c r="BA9" s="16"/>
      <c r="BB9" s="16">
        <v>0</v>
      </c>
      <c r="BC9" s="16">
        <v>0</v>
      </c>
      <c r="BD9" s="16">
        <v>6.2305295950155796E-3</v>
      </c>
      <c r="BE9" s="16">
        <v>0</v>
      </c>
      <c r="BF9" s="16"/>
      <c r="BG9" s="16">
        <v>0</v>
      </c>
      <c r="BH9" s="16">
        <v>4.0816326530612197E-3</v>
      </c>
      <c r="BI9" s="16">
        <v>6.7567567567567597E-3</v>
      </c>
      <c r="BJ9" s="16">
        <v>0</v>
      </c>
      <c r="BK9" s="16">
        <v>0</v>
      </c>
      <c r="BL9" s="16">
        <v>0</v>
      </c>
    </row>
    <row r="10" spans="2:64" x14ac:dyDescent="0.35">
      <c r="B10" s="17" t="s">
        <v>100</v>
      </c>
      <c r="C10" s="16">
        <v>5.9055118110236202E-3</v>
      </c>
      <c r="D10" s="16">
        <v>0</v>
      </c>
      <c r="E10" s="16">
        <v>3.125E-2</v>
      </c>
      <c r="F10" s="16">
        <v>0</v>
      </c>
      <c r="G10" s="16">
        <v>6.13496932515337E-3</v>
      </c>
      <c r="H10" s="16">
        <v>0</v>
      </c>
      <c r="I10" s="16"/>
      <c r="J10" s="16">
        <v>6.9930069930069904E-3</v>
      </c>
      <c r="K10" s="16">
        <v>4.5248868778280504E-3</v>
      </c>
      <c r="L10" s="16"/>
      <c r="M10" s="16">
        <v>6.5789473684210497E-3</v>
      </c>
      <c r="N10" s="16">
        <v>0.01</v>
      </c>
      <c r="O10" s="16">
        <v>0</v>
      </c>
      <c r="P10" s="16">
        <v>0</v>
      </c>
      <c r="Q10" s="16"/>
      <c r="R10" s="16">
        <v>8.0000000000000002E-3</v>
      </c>
      <c r="S10" s="16">
        <v>0</v>
      </c>
      <c r="T10" s="16">
        <v>0</v>
      </c>
      <c r="U10" s="16">
        <v>4.1666666666666699E-2</v>
      </c>
      <c r="V10" s="16"/>
      <c r="W10" s="16">
        <v>1.35135135135135E-2</v>
      </c>
      <c r="X10" s="16">
        <v>0</v>
      </c>
      <c r="Y10" s="16">
        <v>0</v>
      </c>
      <c r="Z10" s="16">
        <v>0</v>
      </c>
      <c r="AA10" s="16">
        <v>0</v>
      </c>
      <c r="AB10" s="16">
        <v>2.04081632653061E-2</v>
      </c>
      <c r="AC10" s="16">
        <v>2.04081632653061E-2</v>
      </c>
      <c r="AD10" s="16">
        <v>0</v>
      </c>
      <c r="AE10" s="16">
        <v>0</v>
      </c>
      <c r="AF10" s="16">
        <v>0</v>
      </c>
      <c r="AG10" s="16">
        <v>0</v>
      </c>
      <c r="AH10" s="16">
        <v>0</v>
      </c>
      <c r="AI10" s="16"/>
      <c r="AJ10" s="16">
        <v>0</v>
      </c>
      <c r="AK10" s="16">
        <v>1.3333333333333299E-2</v>
      </c>
      <c r="AL10" s="16">
        <v>5.74712643678161E-3</v>
      </c>
      <c r="AM10" s="16">
        <v>0</v>
      </c>
      <c r="AN10" s="16">
        <v>0</v>
      </c>
      <c r="AO10" s="16"/>
      <c r="AP10" s="16">
        <v>8.2872928176795594E-3</v>
      </c>
      <c r="AQ10" s="16">
        <v>0</v>
      </c>
      <c r="AR10" s="16">
        <v>0</v>
      </c>
      <c r="AS10" s="16"/>
      <c r="AT10" s="16">
        <v>0</v>
      </c>
      <c r="AU10" s="16">
        <v>3.21543408360129E-3</v>
      </c>
      <c r="AV10" s="16">
        <v>0</v>
      </c>
      <c r="AW10" s="16">
        <v>0.1</v>
      </c>
      <c r="AX10" s="16"/>
      <c r="AY10" s="16">
        <v>0</v>
      </c>
      <c r="AZ10" s="16">
        <v>6.3694267515923596E-3</v>
      </c>
      <c r="BA10" s="16"/>
      <c r="BB10" s="16">
        <v>0</v>
      </c>
      <c r="BC10" s="16">
        <v>0</v>
      </c>
      <c r="BD10" s="16">
        <v>0</v>
      </c>
      <c r="BE10" s="16">
        <v>4.47761194029851E-2</v>
      </c>
      <c r="BF10" s="16"/>
      <c r="BG10" s="16">
        <v>0</v>
      </c>
      <c r="BH10" s="16">
        <v>4.0816326530612197E-3</v>
      </c>
      <c r="BI10" s="16">
        <v>6.7567567567567597E-3</v>
      </c>
      <c r="BJ10" s="16">
        <v>4.3478260869565202E-2</v>
      </c>
      <c r="BK10" s="16">
        <v>0</v>
      </c>
      <c r="BL10" s="16">
        <v>0</v>
      </c>
    </row>
    <row r="11" spans="2:64" x14ac:dyDescent="0.35">
      <c r="B11" s="17" t="s">
        <v>101</v>
      </c>
      <c r="C11" s="16">
        <v>1.1811023622047201E-2</v>
      </c>
      <c r="D11" s="16">
        <v>3.4482758620689703E-2</v>
      </c>
      <c r="E11" s="16">
        <v>1.5625E-2</v>
      </c>
      <c r="F11" s="16">
        <v>0</v>
      </c>
      <c r="G11" s="16">
        <v>1.84049079754601E-2</v>
      </c>
      <c r="H11" s="16">
        <v>6.3291139240506302E-3</v>
      </c>
      <c r="I11" s="16"/>
      <c r="J11" s="16">
        <v>1.7482517482517501E-2</v>
      </c>
      <c r="K11" s="16">
        <v>4.5248868778280504E-3</v>
      </c>
      <c r="L11" s="16"/>
      <c r="M11" s="16">
        <v>1.6447368421052599E-2</v>
      </c>
      <c r="N11" s="16">
        <v>0</v>
      </c>
      <c r="O11" s="16">
        <v>1.6666666666666701E-2</v>
      </c>
      <c r="P11" s="16">
        <v>0</v>
      </c>
      <c r="Q11" s="16"/>
      <c r="R11" s="16">
        <v>8.0000000000000002E-3</v>
      </c>
      <c r="S11" s="16">
        <v>0</v>
      </c>
      <c r="T11" s="16">
        <v>1.9607843137254902E-2</v>
      </c>
      <c r="U11" s="16">
        <v>4.1666666666666699E-2</v>
      </c>
      <c r="V11" s="16"/>
      <c r="W11" s="16">
        <v>0</v>
      </c>
      <c r="X11" s="16">
        <v>2.06185567010309E-2</v>
      </c>
      <c r="Y11" s="16">
        <v>0</v>
      </c>
      <c r="Z11" s="16">
        <v>0</v>
      </c>
      <c r="AA11" s="16">
        <v>5.4054054054054099E-2</v>
      </c>
      <c r="AB11" s="16">
        <v>0</v>
      </c>
      <c r="AC11" s="16">
        <v>0</v>
      </c>
      <c r="AD11" s="16">
        <v>0</v>
      </c>
      <c r="AE11" s="16">
        <v>2.8571428571428598E-2</v>
      </c>
      <c r="AF11" s="16">
        <v>0</v>
      </c>
      <c r="AG11" s="16">
        <v>0.05</v>
      </c>
      <c r="AH11" s="16">
        <v>0</v>
      </c>
      <c r="AI11" s="16"/>
      <c r="AJ11" s="16">
        <v>1.49253731343284E-2</v>
      </c>
      <c r="AK11" s="16">
        <v>0</v>
      </c>
      <c r="AL11" s="16">
        <v>5.74712643678161E-3</v>
      </c>
      <c r="AM11" s="16">
        <v>2.1276595744680899E-2</v>
      </c>
      <c r="AN11" s="16">
        <v>0</v>
      </c>
      <c r="AO11" s="16"/>
      <c r="AP11" s="16">
        <v>1.1049723756906099E-2</v>
      </c>
      <c r="AQ11" s="16">
        <v>8.0000000000000002E-3</v>
      </c>
      <c r="AR11" s="16">
        <v>4.7619047619047603E-2</v>
      </c>
      <c r="AS11" s="16"/>
      <c r="AT11" s="16">
        <v>3.03030303030303E-2</v>
      </c>
      <c r="AU11" s="16">
        <v>6.4308681672025697E-3</v>
      </c>
      <c r="AV11" s="16">
        <v>0</v>
      </c>
      <c r="AW11" s="16">
        <v>0</v>
      </c>
      <c r="AX11" s="16"/>
      <c r="AY11" s="16">
        <v>0</v>
      </c>
      <c r="AZ11" s="16">
        <v>1.27388535031847E-2</v>
      </c>
      <c r="BA11" s="16"/>
      <c r="BB11" s="16">
        <v>0</v>
      </c>
      <c r="BC11" s="16">
        <v>1.1904761904761901E-2</v>
      </c>
      <c r="BD11" s="16">
        <v>1.2461059190031199E-2</v>
      </c>
      <c r="BE11" s="16">
        <v>1.49253731343284E-2</v>
      </c>
      <c r="BF11" s="16"/>
      <c r="BG11" s="16">
        <v>0</v>
      </c>
      <c r="BH11" s="16">
        <v>1.2244897959183701E-2</v>
      </c>
      <c r="BI11" s="16">
        <v>2.0270270270270299E-2</v>
      </c>
      <c r="BJ11" s="16">
        <v>0</v>
      </c>
      <c r="BK11" s="16">
        <v>0</v>
      </c>
      <c r="BL11" s="16">
        <v>0</v>
      </c>
    </row>
    <row r="12" spans="2:64" x14ac:dyDescent="0.35">
      <c r="B12" s="17" t="s">
        <v>102</v>
      </c>
      <c r="C12" s="16">
        <v>5.9055118110236202E-3</v>
      </c>
      <c r="D12" s="16">
        <v>3.4482758620689703E-2</v>
      </c>
      <c r="E12" s="16">
        <v>0</v>
      </c>
      <c r="F12" s="16">
        <v>1.0638297872340399E-2</v>
      </c>
      <c r="G12" s="16">
        <v>6.13496932515337E-3</v>
      </c>
      <c r="H12" s="16">
        <v>0</v>
      </c>
      <c r="I12" s="16"/>
      <c r="J12" s="16">
        <v>3.4965034965035E-3</v>
      </c>
      <c r="K12" s="16">
        <v>9.0497737556561094E-3</v>
      </c>
      <c r="L12" s="16"/>
      <c r="M12" s="16">
        <v>3.28947368421053E-3</v>
      </c>
      <c r="N12" s="16">
        <v>0.01</v>
      </c>
      <c r="O12" s="16">
        <v>1.6666666666666701E-2</v>
      </c>
      <c r="P12" s="16">
        <v>0</v>
      </c>
      <c r="Q12" s="16"/>
      <c r="R12" s="16">
        <v>4.0000000000000001E-3</v>
      </c>
      <c r="S12" s="16">
        <v>1.2345679012345699E-2</v>
      </c>
      <c r="T12" s="16">
        <v>0</v>
      </c>
      <c r="U12" s="16">
        <v>4.1666666666666699E-2</v>
      </c>
      <c r="V12" s="16"/>
      <c r="W12" s="16">
        <v>1.35135135135135E-2</v>
      </c>
      <c r="X12" s="16">
        <v>1.03092783505155E-2</v>
      </c>
      <c r="Y12" s="16">
        <v>0</v>
      </c>
      <c r="Z12" s="16">
        <v>0</v>
      </c>
      <c r="AA12" s="16">
        <v>0</v>
      </c>
      <c r="AB12" s="16">
        <v>0</v>
      </c>
      <c r="AC12" s="16">
        <v>0</v>
      </c>
      <c r="AD12" s="16">
        <v>0</v>
      </c>
      <c r="AE12" s="16">
        <v>0</v>
      </c>
      <c r="AF12" s="16">
        <v>3.5714285714285698E-2</v>
      </c>
      <c r="AG12" s="16">
        <v>0</v>
      </c>
      <c r="AH12" s="16">
        <v>0</v>
      </c>
      <c r="AI12" s="16"/>
      <c r="AJ12" s="16">
        <v>0</v>
      </c>
      <c r="AK12" s="16">
        <v>0</v>
      </c>
      <c r="AL12" s="16">
        <v>1.1494252873563199E-2</v>
      </c>
      <c r="AM12" s="16">
        <v>0</v>
      </c>
      <c r="AN12" s="16">
        <v>0</v>
      </c>
      <c r="AO12" s="16"/>
      <c r="AP12" s="16">
        <v>8.2872928176795594E-3</v>
      </c>
      <c r="AQ12" s="16">
        <v>0</v>
      </c>
      <c r="AR12" s="16">
        <v>0</v>
      </c>
      <c r="AS12" s="16"/>
      <c r="AT12" s="16">
        <v>7.5757575757575803E-3</v>
      </c>
      <c r="AU12" s="16">
        <v>6.4308681672025697E-3</v>
      </c>
      <c r="AV12" s="16">
        <v>0</v>
      </c>
      <c r="AW12" s="16">
        <v>0</v>
      </c>
      <c r="AX12" s="16"/>
      <c r="AY12" s="16">
        <v>0</v>
      </c>
      <c r="AZ12" s="16">
        <v>6.3694267515923596E-3</v>
      </c>
      <c r="BA12" s="16"/>
      <c r="BB12" s="16">
        <v>0</v>
      </c>
      <c r="BC12" s="16">
        <v>1.1904761904761901E-2</v>
      </c>
      <c r="BD12" s="16">
        <v>6.2305295950155796E-3</v>
      </c>
      <c r="BE12" s="16">
        <v>0</v>
      </c>
      <c r="BF12" s="16"/>
      <c r="BG12" s="16">
        <v>0</v>
      </c>
      <c r="BH12" s="16">
        <v>0</v>
      </c>
      <c r="BI12" s="16">
        <v>1.35135135135135E-2</v>
      </c>
      <c r="BJ12" s="16">
        <v>4.3478260869565202E-2</v>
      </c>
      <c r="BK12" s="16">
        <v>0</v>
      </c>
      <c r="BL12" s="16">
        <v>0</v>
      </c>
    </row>
    <row r="13" spans="2:64" x14ac:dyDescent="0.35">
      <c r="B13" s="17" t="s">
        <v>103</v>
      </c>
      <c r="C13" s="16">
        <v>2.16535433070866E-2</v>
      </c>
      <c r="D13" s="16">
        <v>0</v>
      </c>
      <c r="E13" s="16">
        <v>1.5625E-2</v>
      </c>
      <c r="F13" s="16">
        <v>3.1914893617021302E-2</v>
      </c>
      <c r="G13" s="16">
        <v>3.6809815950920199E-2</v>
      </c>
      <c r="H13" s="16">
        <v>6.3291139240506302E-3</v>
      </c>
      <c r="I13" s="16"/>
      <c r="J13" s="16">
        <v>1.7482517482517501E-2</v>
      </c>
      <c r="K13" s="16">
        <v>2.7149321266968299E-2</v>
      </c>
      <c r="L13" s="16"/>
      <c r="M13" s="16">
        <v>9.8684210526315801E-3</v>
      </c>
      <c r="N13" s="16">
        <v>0.04</v>
      </c>
      <c r="O13" s="16">
        <v>6.6666666666666693E-2</v>
      </c>
      <c r="P13" s="16">
        <v>0</v>
      </c>
      <c r="Q13" s="16"/>
      <c r="R13" s="16">
        <v>2.4E-2</v>
      </c>
      <c r="S13" s="16">
        <v>2.4691358024691398E-2</v>
      </c>
      <c r="T13" s="16">
        <v>1.9607843137254902E-2</v>
      </c>
      <c r="U13" s="16">
        <v>0</v>
      </c>
      <c r="V13" s="16"/>
      <c r="W13" s="16">
        <v>2.7027027027027001E-2</v>
      </c>
      <c r="X13" s="16">
        <v>0</v>
      </c>
      <c r="Y13" s="16">
        <v>3.8461538461538498E-2</v>
      </c>
      <c r="Z13" s="16">
        <v>2.1739130434782601E-2</v>
      </c>
      <c r="AA13" s="16">
        <v>2.7027027027027001E-2</v>
      </c>
      <c r="AB13" s="16">
        <v>2.04081632653061E-2</v>
      </c>
      <c r="AC13" s="16">
        <v>2.04081632653061E-2</v>
      </c>
      <c r="AD13" s="16">
        <v>0</v>
      </c>
      <c r="AE13" s="16">
        <v>5.7142857142857099E-2</v>
      </c>
      <c r="AF13" s="16">
        <v>0</v>
      </c>
      <c r="AG13" s="16">
        <v>0.05</v>
      </c>
      <c r="AH13" s="16">
        <v>0</v>
      </c>
      <c r="AI13" s="16"/>
      <c r="AJ13" s="16">
        <v>2.9850746268656699E-2</v>
      </c>
      <c r="AK13" s="16">
        <v>5.3333333333333302E-2</v>
      </c>
      <c r="AL13" s="16">
        <v>0</v>
      </c>
      <c r="AM13" s="16">
        <v>2.1276595744680899E-2</v>
      </c>
      <c r="AN13" s="16">
        <v>0</v>
      </c>
      <c r="AO13" s="16"/>
      <c r="AP13" s="16">
        <v>1.6574585635359101E-2</v>
      </c>
      <c r="AQ13" s="16">
        <v>3.2000000000000001E-2</v>
      </c>
      <c r="AR13" s="16">
        <v>4.7619047619047603E-2</v>
      </c>
      <c r="AS13" s="16"/>
      <c r="AT13" s="16">
        <v>3.7878787878787901E-2</v>
      </c>
      <c r="AU13" s="16">
        <v>1.6077170418006399E-2</v>
      </c>
      <c r="AV13" s="16">
        <v>0</v>
      </c>
      <c r="AW13" s="16">
        <v>0.05</v>
      </c>
      <c r="AX13" s="16"/>
      <c r="AY13" s="16">
        <v>2.7027027027027001E-2</v>
      </c>
      <c r="AZ13" s="16">
        <v>2.1231422505307899E-2</v>
      </c>
      <c r="BA13" s="16"/>
      <c r="BB13" s="16">
        <v>8.3333333333333301E-2</v>
      </c>
      <c r="BC13" s="16">
        <v>2.3809523809523801E-2</v>
      </c>
      <c r="BD13" s="16">
        <v>9.3457943925233603E-3</v>
      </c>
      <c r="BE13" s="16">
        <v>4.47761194029851E-2</v>
      </c>
      <c r="BF13" s="16"/>
      <c r="BG13" s="16">
        <v>0</v>
      </c>
      <c r="BH13" s="16">
        <v>2.04081632653061E-2</v>
      </c>
      <c r="BI13" s="16">
        <v>2.7027027027027001E-2</v>
      </c>
      <c r="BJ13" s="16">
        <v>4.3478260869565202E-2</v>
      </c>
      <c r="BK13" s="16">
        <v>3.7037037037037E-2</v>
      </c>
      <c r="BL13" s="16">
        <v>0</v>
      </c>
    </row>
    <row r="14" spans="2:64" x14ac:dyDescent="0.35">
      <c r="B14" s="17" t="s">
        <v>104</v>
      </c>
      <c r="C14" s="16">
        <v>2.7559055118110201E-2</v>
      </c>
      <c r="D14" s="16">
        <v>3.4482758620689703E-2</v>
      </c>
      <c r="E14" s="16">
        <v>3.125E-2</v>
      </c>
      <c r="F14" s="16">
        <v>5.31914893617021E-2</v>
      </c>
      <c r="G14" s="16">
        <v>2.4539877300613501E-2</v>
      </c>
      <c r="H14" s="16">
        <v>1.26582278481013E-2</v>
      </c>
      <c r="I14" s="16"/>
      <c r="J14" s="16">
        <v>2.44755244755245E-2</v>
      </c>
      <c r="K14" s="16">
        <v>3.1674208144796399E-2</v>
      </c>
      <c r="L14" s="16"/>
      <c r="M14" s="16">
        <v>1.6447368421052599E-2</v>
      </c>
      <c r="N14" s="16">
        <v>0.05</v>
      </c>
      <c r="O14" s="16">
        <v>0.05</v>
      </c>
      <c r="P14" s="16">
        <v>2.5000000000000001E-2</v>
      </c>
      <c r="Q14" s="16"/>
      <c r="R14" s="16">
        <v>3.2000000000000001E-2</v>
      </c>
      <c r="S14" s="16">
        <v>7.4074074074074098E-2</v>
      </c>
      <c r="T14" s="16">
        <v>0</v>
      </c>
      <c r="U14" s="16">
        <v>0</v>
      </c>
      <c r="V14" s="16"/>
      <c r="W14" s="16">
        <v>1.35135135135135E-2</v>
      </c>
      <c r="X14" s="16">
        <v>3.09278350515464E-2</v>
      </c>
      <c r="Y14" s="16">
        <v>3.8461538461538498E-2</v>
      </c>
      <c r="Z14" s="16">
        <v>4.3478260869565202E-2</v>
      </c>
      <c r="AA14" s="16">
        <v>2.7027027027027001E-2</v>
      </c>
      <c r="AB14" s="16">
        <v>2.04081632653061E-2</v>
      </c>
      <c r="AC14" s="16">
        <v>0</v>
      </c>
      <c r="AD14" s="16">
        <v>0.11111111111111099</v>
      </c>
      <c r="AE14" s="16">
        <v>5.7142857142857099E-2</v>
      </c>
      <c r="AF14" s="16">
        <v>0</v>
      </c>
      <c r="AG14" s="16">
        <v>0</v>
      </c>
      <c r="AH14" s="16">
        <v>0</v>
      </c>
      <c r="AI14" s="16"/>
      <c r="AJ14" s="16">
        <v>7.4626865671641798E-2</v>
      </c>
      <c r="AK14" s="16">
        <v>2.66666666666667E-2</v>
      </c>
      <c r="AL14" s="16">
        <v>2.2988505747126398E-2</v>
      </c>
      <c r="AM14" s="16">
        <v>1.0638297872340399E-2</v>
      </c>
      <c r="AN14" s="16">
        <v>0</v>
      </c>
      <c r="AO14" s="16"/>
      <c r="AP14" s="16">
        <v>2.4861878453038701E-2</v>
      </c>
      <c r="AQ14" s="16">
        <v>3.2000000000000001E-2</v>
      </c>
      <c r="AR14" s="16">
        <v>4.7619047619047603E-2</v>
      </c>
      <c r="AS14" s="16"/>
      <c r="AT14" s="16">
        <v>3.7878787878787901E-2</v>
      </c>
      <c r="AU14" s="16">
        <v>2.2508038585209E-2</v>
      </c>
      <c r="AV14" s="16">
        <v>2.2222222222222199E-2</v>
      </c>
      <c r="AW14" s="16">
        <v>0.05</v>
      </c>
      <c r="AX14" s="16"/>
      <c r="AY14" s="16">
        <v>5.4054054054054099E-2</v>
      </c>
      <c r="AZ14" s="16">
        <v>2.54777070063694E-2</v>
      </c>
      <c r="BA14" s="16"/>
      <c r="BB14" s="16">
        <v>0</v>
      </c>
      <c r="BC14" s="16">
        <v>3.5714285714285698E-2</v>
      </c>
      <c r="BD14" s="16">
        <v>2.1806853582554499E-2</v>
      </c>
      <c r="BE14" s="16">
        <v>5.9701492537313397E-2</v>
      </c>
      <c r="BF14" s="16"/>
      <c r="BG14" s="16">
        <v>1.6129032258064498E-2</v>
      </c>
      <c r="BH14" s="16">
        <v>2.8571428571428598E-2</v>
      </c>
      <c r="BI14" s="16">
        <v>2.7027027027027001E-2</v>
      </c>
      <c r="BJ14" s="16">
        <v>0</v>
      </c>
      <c r="BK14" s="16">
        <v>0</v>
      </c>
      <c r="BL14" s="16">
        <v>0.66666666666666696</v>
      </c>
    </row>
    <row r="15" spans="2:64" x14ac:dyDescent="0.35">
      <c r="B15" s="17" t="s">
        <v>105</v>
      </c>
      <c r="C15" s="16">
        <v>2.9527559055118099E-2</v>
      </c>
      <c r="D15" s="16">
        <v>3.4482758620689703E-2</v>
      </c>
      <c r="E15" s="16">
        <v>6.25E-2</v>
      </c>
      <c r="F15" s="16">
        <v>2.1276595744680899E-2</v>
      </c>
      <c r="G15" s="16">
        <v>2.4539877300613501E-2</v>
      </c>
      <c r="H15" s="16">
        <v>2.53164556962025E-2</v>
      </c>
      <c r="I15" s="16"/>
      <c r="J15" s="16">
        <v>3.4965034965035002E-2</v>
      </c>
      <c r="K15" s="16">
        <v>2.2624434389140299E-2</v>
      </c>
      <c r="L15" s="16"/>
      <c r="M15" s="16">
        <v>2.30263157894737E-2</v>
      </c>
      <c r="N15" s="16">
        <v>0.03</v>
      </c>
      <c r="O15" s="16">
        <v>6.6666666666666693E-2</v>
      </c>
      <c r="P15" s="16">
        <v>2.5000000000000001E-2</v>
      </c>
      <c r="Q15" s="16"/>
      <c r="R15" s="16">
        <v>0.04</v>
      </c>
      <c r="S15" s="16">
        <v>4.9382716049382699E-2</v>
      </c>
      <c r="T15" s="16">
        <v>6.5359477124183E-3</v>
      </c>
      <c r="U15" s="16">
        <v>0</v>
      </c>
      <c r="V15" s="16"/>
      <c r="W15" s="16">
        <v>4.0540540540540501E-2</v>
      </c>
      <c r="X15" s="16">
        <v>1.03092783505155E-2</v>
      </c>
      <c r="Y15" s="16">
        <v>1.9230769230769201E-2</v>
      </c>
      <c r="Z15" s="16">
        <v>4.3478260869565202E-2</v>
      </c>
      <c r="AA15" s="16">
        <v>8.1081081081081099E-2</v>
      </c>
      <c r="AB15" s="16">
        <v>2.04081632653061E-2</v>
      </c>
      <c r="AC15" s="16">
        <v>4.08163265306122E-2</v>
      </c>
      <c r="AD15" s="16">
        <v>5.5555555555555601E-2</v>
      </c>
      <c r="AE15" s="16">
        <v>2.8571428571428598E-2</v>
      </c>
      <c r="AF15" s="16">
        <v>0</v>
      </c>
      <c r="AG15" s="16">
        <v>0</v>
      </c>
      <c r="AH15" s="16">
        <v>0</v>
      </c>
      <c r="AI15" s="16"/>
      <c r="AJ15" s="16">
        <v>5.9701492537313397E-2</v>
      </c>
      <c r="AK15" s="16">
        <v>0.04</v>
      </c>
      <c r="AL15" s="16">
        <v>1.72413793103448E-2</v>
      </c>
      <c r="AM15" s="16">
        <v>2.1276595744680899E-2</v>
      </c>
      <c r="AN15" s="16">
        <v>3.7037037037037E-2</v>
      </c>
      <c r="AO15" s="16"/>
      <c r="AP15" s="16">
        <v>3.3149171270718203E-2</v>
      </c>
      <c r="AQ15" s="16">
        <v>2.4E-2</v>
      </c>
      <c r="AR15" s="16">
        <v>0</v>
      </c>
      <c r="AS15" s="16"/>
      <c r="AT15" s="16">
        <v>3.03030303030303E-2</v>
      </c>
      <c r="AU15" s="16">
        <v>1.9292604501607701E-2</v>
      </c>
      <c r="AV15" s="16">
        <v>0.11111111111111099</v>
      </c>
      <c r="AW15" s="16">
        <v>0</v>
      </c>
      <c r="AX15" s="16"/>
      <c r="AY15" s="16">
        <v>5.4054054054054099E-2</v>
      </c>
      <c r="AZ15" s="16">
        <v>2.7600849256900199E-2</v>
      </c>
      <c r="BA15" s="16"/>
      <c r="BB15" s="16">
        <v>2.7777777777777801E-2</v>
      </c>
      <c r="BC15" s="16">
        <v>2.3809523809523801E-2</v>
      </c>
      <c r="BD15" s="16">
        <v>3.1152647975077899E-2</v>
      </c>
      <c r="BE15" s="16">
        <v>2.9850746268656699E-2</v>
      </c>
      <c r="BF15" s="16"/>
      <c r="BG15" s="16">
        <v>0</v>
      </c>
      <c r="BH15" s="16">
        <v>2.8571428571428598E-2</v>
      </c>
      <c r="BI15" s="16">
        <v>4.0540540540540501E-2</v>
      </c>
      <c r="BJ15" s="16">
        <v>0</v>
      </c>
      <c r="BK15" s="16">
        <v>7.4074074074074098E-2</v>
      </c>
      <c r="BL15" s="16">
        <v>0</v>
      </c>
    </row>
    <row r="16" spans="2:64" x14ac:dyDescent="0.35">
      <c r="B16" s="17" t="s">
        <v>106</v>
      </c>
      <c r="C16" s="16">
        <v>6.1023622047244097E-2</v>
      </c>
      <c r="D16" s="16">
        <v>0.13793103448275901</v>
      </c>
      <c r="E16" s="16">
        <v>0.109375</v>
      </c>
      <c r="F16" s="16">
        <v>8.5106382978723402E-2</v>
      </c>
      <c r="G16" s="16">
        <v>1.84049079754601E-2</v>
      </c>
      <c r="H16" s="16">
        <v>5.6962025316455701E-2</v>
      </c>
      <c r="I16" s="16"/>
      <c r="J16" s="16">
        <v>6.2937062937062901E-2</v>
      </c>
      <c r="K16" s="16">
        <v>5.8823529411764698E-2</v>
      </c>
      <c r="L16" s="16"/>
      <c r="M16" s="16">
        <v>7.8947368421052599E-2</v>
      </c>
      <c r="N16" s="16">
        <v>0.01</v>
      </c>
      <c r="O16" s="16">
        <v>6.6666666666666693E-2</v>
      </c>
      <c r="P16" s="16">
        <v>0.05</v>
      </c>
      <c r="Q16" s="16"/>
      <c r="R16" s="16">
        <v>7.1999999999999995E-2</v>
      </c>
      <c r="S16" s="16">
        <v>7.4074074074074098E-2</v>
      </c>
      <c r="T16" s="16">
        <v>4.5751633986928102E-2</v>
      </c>
      <c r="U16" s="16">
        <v>0</v>
      </c>
      <c r="V16" s="16"/>
      <c r="W16" s="16">
        <v>4.0540540540540501E-2</v>
      </c>
      <c r="X16" s="16">
        <v>4.1237113402061903E-2</v>
      </c>
      <c r="Y16" s="16">
        <v>5.7692307692307702E-2</v>
      </c>
      <c r="Z16" s="16">
        <v>6.5217391304347797E-2</v>
      </c>
      <c r="AA16" s="16">
        <v>0.108108108108108</v>
      </c>
      <c r="AB16" s="16">
        <v>8.1632653061224497E-2</v>
      </c>
      <c r="AC16" s="16">
        <v>0.122448979591837</v>
      </c>
      <c r="AD16" s="16">
        <v>0</v>
      </c>
      <c r="AE16" s="16">
        <v>2.8571428571428598E-2</v>
      </c>
      <c r="AF16" s="16">
        <v>3.5714285714285698E-2</v>
      </c>
      <c r="AG16" s="16">
        <v>0.05</v>
      </c>
      <c r="AH16" s="16">
        <v>0.33333333333333298</v>
      </c>
      <c r="AI16" s="16"/>
      <c r="AJ16" s="16">
        <v>4.47761194029851E-2</v>
      </c>
      <c r="AK16" s="16">
        <v>2.66666666666667E-2</v>
      </c>
      <c r="AL16" s="16">
        <v>5.1724137931034503E-2</v>
      </c>
      <c r="AM16" s="16">
        <v>8.5106382978723402E-2</v>
      </c>
      <c r="AN16" s="16">
        <v>0.148148148148148</v>
      </c>
      <c r="AO16" s="16"/>
      <c r="AP16" s="16">
        <v>6.0773480662983402E-2</v>
      </c>
      <c r="AQ16" s="16">
        <v>6.4000000000000001E-2</v>
      </c>
      <c r="AR16" s="16">
        <v>4.7619047619047603E-2</v>
      </c>
      <c r="AS16" s="16"/>
      <c r="AT16" s="16">
        <v>7.5757575757575801E-2</v>
      </c>
      <c r="AU16" s="16">
        <v>5.78778135048231E-2</v>
      </c>
      <c r="AV16" s="16">
        <v>6.6666666666666693E-2</v>
      </c>
      <c r="AW16" s="16">
        <v>0</v>
      </c>
      <c r="AX16" s="16"/>
      <c r="AY16" s="16">
        <v>0.108108108108108</v>
      </c>
      <c r="AZ16" s="16">
        <v>5.7324840764331197E-2</v>
      </c>
      <c r="BA16" s="16"/>
      <c r="BB16" s="16">
        <v>5.5555555555555601E-2</v>
      </c>
      <c r="BC16" s="16">
        <v>8.3333333333333301E-2</v>
      </c>
      <c r="BD16" s="16">
        <v>5.9190031152648002E-2</v>
      </c>
      <c r="BE16" s="16">
        <v>4.47761194029851E-2</v>
      </c>
      <c r="BF16" s="16"/>
      <c r="BG16" s="16">
        <v>8.0645161290322606E-2</v>
      </c>
      <c r="BH16" s="16">
        <v>5.7142857142857099E-2</v>
      </c>
      <c r="BI16" s="16">
        <v>6.7567567567567599E-2</v>
      </c>
      <c r="BJ16" s="16">
        <v>8.6956521739130405E-2</v>
      </c>
      <c r="BK16" s="16">
        <v>0</v>
      </c>
      <c r="BL16" s="16">
        <v>0</v>
      </c>
    </row>
    <row r="17" spans="2:64" x14ac:dyDescent="0.35">
      <c r="B17" s="17" t="s">
        <v>107</v>
      </c>
      <c r="C17" s="16">
        <v>0.10629921259842499</v>
      </c>
      <c r="D17" s="16">
        <v>0.10344827586206901</v>
      </c>
      <c r="E17" s="16">
        <v>0.140625</v>
      </c>
      <c r="F17" s="16">
        <v>0.117021276595745</v>
      </c>
      <c r="G17" s="16">
        <v>9.8159509202454004E-2</v>
      </c>
      <c r="H17" s="16">
        <v>9.49367088607595E-2</v>
      </c>
      <c r="I17" s="16"/>
      <c r="J17" s="16">
        <v>0.111888111888112</v>
      </c>
      <c r="K17" s="16">
        <v>9.9547511312217202E-2</v>
      </c>
      <c r="L17" s="16"/>
      <c r="M17" s="16">
        <v>0.105263157894737</v>
      </c>
      <c r="N17" s="16">
        <v>0.11</v>
      </c>
      <c r="O17" s="16">
        <v>0.1</v>
      </c>
      <c r="P17" s="16">
        <v>0.125</v>
      </c>
      <c r="Q17" s="16"/>
      <c r="R17" s="16">
        <v>0.124</v>
      </c>
      <c r="S17" s="16">
        <v>3.7037037037037E-2</v>
      </c>
      <c r="T17" s="16">
        <v>0.10457516339869299</v>
      </c>
      <c r="U17" s="16">
        <v>0.16666666666666699</v>
      </c>
      <c r="V17" s="16"/>
      <c r="W17" s="16">
        <v>0.21621621621621601</v>
      </c>
      <c r="X17" s="16">
        <v>0.10309278350515499</v>
      </c>
      <c r="Y17" s="16">
        <v>9.6153846153846201E-2</v>
      </c>
      <c r="Z17" s="16">
        <v>2.1739130434782601E-2</v>
      </c>
      <c r="AA17" s="16">
        <v>2.7027027027027001E-2</v>
      </c>
      <c r="AB17" s="16">
        <v>6.1224489795918401E-2</v>
      </c>
      <c r="AC17" s="16">
        <v>0.14285714285714299</v>
      </c>
      <c r="AD17" s="16">
        <v>0.27777777777777801</v>
      </c>
      <c r="AE17" s="16">
        <v>5.7142857142857099E-2</v>
      </c>
      <c r="AF17" s="16">
        <v>3.5714285714285698E-2</v>
      </c>
      <c r="AG17" s="16">
        <v>0.15</v>
      </c>
      <c r="AH17" s="16">
        <v>0</v>
      </c>
      <c r="AI17" s="16"/>
      <c r="AJ17" s="16">
        <v>0.17910447761194001</v>
      </c>
      <c r="AK17" s="16">
        <v>6.6666666666666693E-2</v>
      </c>
      <c r="AL17" s="16">
        <v>0.109195402298851</v>
      </c>
      <c r="AM17" s="16">
        <v>6.3829787234042507E-2</v>
      </c>
      <c r="AN17" s="16">
        <v>7.4074074074074098E-2</v>
      </c>
      <c r="AO17" s="16"/>
      <c r="AP17" s="16">
        <v>9.3922651933701695E-2</v>
      </c>
      <c r="AQ17" s="16">
        <v>0.12</v>
      </c>
      <c r="AR17" s="16">
        <v>0.238095238095238</v>
      </c>
      <c r="AS17" s="16"/>
      <c r="AT17" s="16">
        <v>0.15909090909090901</v>
      </c>
      <c r="AU17" s="16">
        <v>8.0385852090032198E-2</v>
      </c>
      <c r="AV17" s="16">
        <v>0.133333333333333</v>
      </c>
      <c r="AW17" s="16">
        <v>0.1</v>
      </c>
      <c r="AX17" s="16"/>
      <c r="AY17" s="16">
        <v>0.162162162162162</v>
      </c>
      <c r="AZ17" s="16">
        <v>0.101910828025478</v>
      </c>
      <c r="BA17" s="16"/>
      <c r="BB17" s="16">
        <v>0.13888888888888901</v>
      </c>
      <c r="BC17" s="16">
        <v>8.3333333333333301E-2</v>
      </c>
      <c r="BD17" s="16">
        <v>0.109034267912773</v>
      </c>
      <c r="BE17" s="16">
        <v>0.104477611940299</v>
      </c>
      <c r="BF17" s="16"/>
      <c r="BG17" s="16">
        <v>4.8387096774193498E-2</v>
      </c>
      <c r="BH17" s="16">
        <v>0.118367346938776</v>
      </c>
      <c r="BI17" s="16">
        <v>0.108108108108108</v>
      </c>
      <c r="BJ17" s="16">
        <v>0.217391304347826</v>
      </c>
      <c r="BK17" s="16">
        <v>3.7037037037037E-2</v>
      </c>
      <c r="BL17" s="16">
        <v>0</v>
      </c>
    </row>
    <row r="18" spans="2:64" x14ac:dyDescent="0.35">
      <c r="B18" s="17" t="s">
        <v>108</v>
      </c>
      <c r="C18" s="16">
        <v>0.68700787401574803</v>
      </c>
      <c r="D18" s="16">
        <v>0.58620689655172398</v>
      </c>
      <c r="E18" s="16">
        <v>0.53125</v>
      </c>
      <c r="F18" s="16">
        <v>0.63829787234042601</v>
      </c>
      <c r="G18" s="16">
        <v>0.71779141104294497</v>
      </c>
      <c r="H18" s="16">
        <v>0.765822784810127</v>
      </c>
      <c r="I18" s="16"/>
      <c r="J18" s="16">
        <v>0.68181818181818199</v>
      </c>
      <c r="K18" s="16">
        <v>0.69230769230769196</v>
      </c>
      <c r="L18" s="16"/>
      <c r="M18" s="16">
        <v>0.71052631578947401</v>
      </c>
      <c r="N18" s="16">
        <v>0.71</v>
      </c>
      <c r="O18" s="16">
        <v>0.483333333333333</v>
      </c>
      <c r="P18" s="16">
        <v>0.72499999999999998</v>
      </c>
      <c r="Q18" s="16"/>
      <c r="R18" s="16">
        <v>0.65200000000000002</v>
      </c>
      <c r="S18" s="16">
        <v>0.67901234567901203</v>
      </c>
      <c r="T18" s="16">
        <v>0.76470588235294101</v>
      </c>
      <c r="U18" s="16">
        <v>0.58333333333333304</v>
      </c>
      <c r="V18" s="16"/>
      <c r="W18" s="16">
        <v>0.59459459459459496</v>
      </c>
      <c r="X18" s="16">
        <v>0.731958762886598</v>
      </c>
      <c r="Y18" s="16">
        <v>0.73076923076923095</v>
      </c>
      <c r="Z18" s="16">
        <v>0.80434782608695699</v>
      </c>
      <c r="AA18" s="16">
        <v>0.62162162162162204</v>
      </c>
      <c r="AB18" s="16">
        <v>0.71428571428571397</v>
      </c>
      <c r="AC18" s="16">
        <v>0.59183673469387799</v>
      </c>
      <c r="AD18" s="16">
        <v>0.44444444444444398</v>
      </c>
      <c r="AE18" s="16">
        <v>0.74285714285714299</v>
      </c>
      <c r="AF18" s="16">
        <v>0.82142857142857095</v>
      </c>
      <c r="AG18" s="16">
        <v>0.65</v>
      </c>
      <c r="AH18" s="16">
        <v>0.66666666666666696</v>
      </c>
      <c r="AI18" s="16"/>
      <c r="AJ18" s="16">
        <v>0.52238805970149205</v>
      </c>
      <c r="AK18" s="16">
        <v>0.73333333333333295</v>
      </c>
      <c r="AL18" s="16">
        <v>0.74712643678160895</v>
      </c>
      <c r="AM18" s="16">
        <v>0.75531914893617003</v>
      </c>
      <c r="AN18" s="16">
        <v>0.62962962962962998</v>
      </c>
      <c r="AO18" s="16"/>
      <c r="AP18" s="16">
        <v>0.70165745856353601</v>
      </c>
      <c r="AQ18" s="16">
        <v>0.66400000000000003</v>
      </c>
      <c r="AR18" s="16">
        <v>0.57142857142857095</v>
      </c>
      <c r="AS18" s="16"/>
      <c r="AT18" s="16">
        <v>0.56818181818181801</v>
      </c>
      <c r="AU18" s="16">
        <v>0.75884244372990395</v>
      </c>
      <c r="AV18" s="16">
        <v>0.6</v>
      </c>
      <c r="AW18" s="16">
        <v>0.55000000000000004</v>
      </c>
      <c r="AX18" s="16"/>
      <c r="AY18" s="16">
        <v>0.51351351351351304</v>
      </c>
      <c r="AZ18" s="16">
        <v>0.70063694267515897</v>
      </c>
      <c r="BA18" s="16"/>
      <c r="BB18" s="16">
        <v>0.63888888888888895</v>
      </c>
      <c r="BC18" s="16">
        <v>0.702380952380952</v>
      </c>
      <c r="BD18" s="16">
        <v>0.70404984423675998</v>
      </c>
      <c r="BE18" s="16">
        <v>0.61194029850746301</v>
      </c>
      <c r="BF18" s="16"/>
      <c r="BG18" s="16">
        <v>0.85483870967741904</v>
      </c>
      <c r="BH18" s="16">
        <v>0.69795918367346899</v>
      </c>
      <c r="BI18" s="16">
        <v>0.61486486486486502</v>
      </c>
      <c r="BJ18" s="16">
        <v>0.52173913043478304</v>
      </c>
      <c r="BK18" s="16">
        <v>0.77777777777777801</v>
      </c>
      <c r="BL18" s="16">
        <v>0.33333333333333298</v>
      </c>
    </row>
    <row r="19" spans="2:64" x14ac:dyDescent="0.35">
      <c r="B19" s="17" t="s">
        <v>61</v>
      </c>
      <c r="C19" s="18">
        <v>1.5748031496062999E-2</v>
      </c>
      <c r="D19" s="18">
        <v>3.4482758620689703E-2</v>
      </c>
      <c r="E19" s="18">
        <v>1.5625E-2</v>
      </c>
      <c r="F19" s="18">
        <v>2.1276595744680899E-2</v>
      </c>
      <c r="G19" s="18">
        <v>1.84049079754601E-2</v>
      </c>
      <c r="H19" s="18">
        <v>6.3291139240506302E-3</v>
      </c>
      <c r="I19" s="18"/>
      <c r="J19" s="18">
        <v>1.3986013986014E-2</v>
      </c>
      <c r="K19" s="18">
        <v>1.8099547511312201E-2</v>
      </c>
      <c r="L19" s="18"/>
      <c r="M19" s="18">
        <v>6.5789473684210497E-3</v>
      </c>
      <c r="N19" s="18">
        <v>0.01</v>
      </c>
      <c r="O19" s="18">
        <v>8.3333333333333301E-2</v>
      </c>
      <c r="P19" s="18">
        <v>0</v>
      </c>
      <c r="Q19" s="18"/>
      <c r="R19" s="18">
        <v>1.2E-2</v>
      </c>
      <c r="S19" s="18">
        <v>3.7037037037037E-2</v>
      </c>
      <c r="T19" s="18">
        <v>6.5359477124183E-3</v>
      </c>
      <c r="U19" s="18">
        <v>4.1666666666666699E-2</v>
      </c>
      <c r="V19" s="18"/>
      <c r="W19" s="18">
        <v>1.35135135135135E-2</v>
      </c>
      <c r="X19" s="18">
        <v>0</v>
      </c>
      <c r="Y19" s="18">
        <v>1.9230769230769201E-2</v>
      </c>
      <c r="Z19" s="18">
        <v>0</v>
      </c>
      <c r="AA19" s="18">
        <v>0</v>
      </c>
      <c r="AB19" s="18">
        <v>4.08163265306122E-2</v>
      </c>
      <c r="AC19" s="18">
        <v>4.08163265306122E-2</v>
      </c>
      <c r="AD19" s="18">
        <v>5.5555555555555601E-2</v>
      </c>
      <c r="AE19" s="18">
        <v>0</v>
      </c>
      <c r="AF19" s="18">
        <v>3.5714285714285698E-2</v>
      </c>
      <c r="AG19" s="18">
        <v>0</v>
      </c>
      <c r="AH19" s="18">
        <v>0</v>
      </c>
      <c r="AI19" s="18"/>
      <c r="AJ19" s="18">
        <v>1.49253731343284E-2</v>
      </c>
      <c r="AK19" s="18">
        <v>2.66666666666667E-2</v>
      </c>
      <c r="AL19" s="18">
        <v>5.74712643678161E-3</v>
      </c>
      <c r="AM19" s="18">
        <v>1.0638297872340399E-2</v>
      </c>
      <c r="AN19" s="18">
        <v>7.4074074074074098E-2</v>
      </c>
      <c r="AO19" s="18"/>
      <c r="AP19" s="18">
        <v>1.38121546961326E-2</v>
      </c>
      <c r="AQ19" s="18">
        <v>2.4E-2</v>
      </c>
      <c r="AR19" s="18">
        <v>0</v>
      </c>
      <c r="AS19" s="18"/>
      <c r="AT19" s="18">
        <v>2.27272727272727E-2</v>
      </c>
      <c r="AU19" s="18">
        <v>9.6463022508038593E-3</v>
      </c>
      <c r="AV19" s="18">
        <v>2.2222222222222199E-2</v>
      </c>
      <c r="AW19" s="18">
        <v>0.05</v>
      </c>
      <c r="AX19" s="18"/>
      <c r="AY19" s="18">
        <v>2.7027027027027001E-2</v>
      </c>
      <c r="AZ19" s="18">
        <v>1.4861995753715501E-2</v>
      </c>
      <c r="BA19" s="18"/>
      <c r="BB19" s="18">
        <v>5.5555555555555601E-2</v>
      </c>
      <c r="BC19" s="18">
        <v>0</v>
      </c>
      <c r="BD19" s="18">
        <v>1.5576323987538899E-2</v>
      </c>
      <c r="BE19" s="18">
        <v>1.49253731343284E-2</v>
      </c>
      <c r="BF19" s="18"/>
      <c r="BG19" s="18">
        <v>0</v>
      </c>
      <c r="BH19" s="18">
        <v>1.2244897959183701E-2</v>
      </c>
      <c r="BI19" s="18">
        <v>2.7027027027027001E-2</v>
      </c>
      <c r="BJ19" s="18">
        <v>0</v>
      </c>
      <c r="BK19" s="18">
        <v>3.7037037037037E-2</v>
      </c>
      <c r="BL19" s="18">
        <v>0</v>
      </c>
    </row>
    <row r="20" spans="2:64" x14ac:dyDescent="0.35">
      <c r="B20" s="15"/>
    </row>
    <row r="21" spans="2:64" x14ac:dyDescent="0.35">
      <c r="B21" t="s">
        <v>637</v>
      </c>
    </row>
    <row r="22" spans="2:64" x14ac:dyDescent="0.35">
      <c r="B22" t="s">
        <v>98</v>
      </c>
    </row>
    <row r="24" spans="2:64" x14ac:dyDescent="0.35">
      <c r="B24"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120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110</v>
      </c>
      <c r="C8" s="16">
        <v>0.26377952755905498</v>
      </c>
      <c r="D8" s="16">
        <v>0.48275862068965503</v>
      </c>
      <c r="E8" s="16">
        <v>0.40625</v>
      </c>
      <c r="F8" s="16">
        <v>0.28723404255319201</v>
      </c>
      <c r="G8" s="16">
        <v>0.26380368098159501</v>
      </c>
      <c r="H8" s="16">
        <v>0.151898734177215</v>
      </c>
      <c r="I8" s="16"/>
      <c r="J8" s="16">
        <v>0.241258741258741</v>
      </c>
      <c r="K8" s="16">
        <v>0.289592760180996</v>
      </c>
      <c r="L8" s="16"/>
      <c r="M8" s="16">
        <v>0.27631578947368401</v>
      </c>
      <c r="N8" s="16">
        <v>0.27</v>
      </c>
      <c r="O8" s="16">
        <v>0.266666666666667</v>
      </c>
      <c r="P8" s="16">
        <v>0.15</v>
      </c>
      <c r="Q8" s="16"/>
      <c r="R8" s="16">
        <v>0.33200000000000002</v>
      </c>
      <c r="S8" s="16">
        <v>0.24691358024691401</v>
      </c>
      <c r="T8" s="16">
        <v>0.15686274509803899</v>
      </c>
      <c r="U8" s="16">
        <v>0.29166666666666702</v>
      </c>
      <c r="V8" s="16"/>
      <c r="W8" s="16">
        <v>0.20270270270270299</v>
      </c>
      <c r="X8" s="16">
        <v>0.15463917525773199</v>
      </c>
      <c r="Y8" s="16">
        <v>0.230769230769231</v>
      </c>
      <c r="Z8" s="16">
        <v>0.23913043478260901</v>
      </c>
      <c r="AA8" s="16">
        <v>0.27027027027027001</v>
      </c>
      <c r="AB8" s="16">
        <v>0.40816326530612201</v>
      </c>
      <c r="AC8" s="16">
        <v>0.32653061224489799</v>
      </c>
      <c r="AD8" s="16">
        <v>0.55555555555555602</v>
      </c>
      <c r="AE8" s="16">
        <v>0.28571428571428598</v>
      </c>
      <c r="AF8" s="16">
        <v>0.17857142857142899</v>
      </c>
      <c r="AG8" s="16">
        <v>0.5</v>
      </c>
      <c r="AH8" s="16">
        <v>0</v>
      </c>
      <c r="AI8" s="16"/>
      <c r="AJ8" s="16">
        <v>0.20895522388059701</v>
      </c>
      <c r="AK8" s="16">
        <v>0.22666666666666699</v>
      </c>
      <c r="AL8" s="16">
        <v>0.31609195402298901</v>
      </c>
      <c r="AM8" s="16">
        <v>0.28723404255319201</v>
      </c>
      <c r="AN8" s="16">
        <v>0.33333333333333298</v>
      </c>
      <c r="AO8" s="16"/>
      <c r="AP8" s="16">
        <v>0.262430939226519</v>
      </c>
      <c r="AQ8" s="16">
        <v>0.27200000000000002</v>
      </c>
      <c r="AR8" s="16">
        <v>0.238095238095238</v>
      </c>
      <c r="AS8" s="16"/>
      <c r="AT8" s="16">
        <v>0.28030303030303</v>
      </c>
      <c r="AU8" s="16">
        <v>0.25080385852089998</v>
      </c>
      <c r="AV8" s="16">
        <v>0.31111111111111101</v>
      </c>
      <c r="AW8" s="16">
        <v>0.25</v>
      </c>
      <c r="AX8" s="16"/>
      <c r="AY8" s="16">
        <v>0.24324324324324301</v>
      </c>
      <c r="AZ8" s="16">
        <v>0.26539278131634803</v>
      </c>
      <c r="BA8" s="16"/>
      <c r="BB8" s="16">
        <v>0.36111111111111099</v>
      </c>
      <c r="BC8" s="16">
        <v>0.238095238095238</v>
      </c>
      <c r="BD8" s="16">
        <v>0.274143302180685</v>
      </c>
      <c r="BE8" s="16">
        <v>0.19402985074626899</v>
      </c>
      <c r="BF8" s="16"/>
      <c r="BG8" s="16">
        <v>0.30645161290322598</v>
      </c>
      <c r="BH8" s="16">
        <v>0.27346938775510199</v>
      </c>
      <c r="BI8" s="16">
        <v>0.27027027027027001</v>
      </c>
      <c r="BJ8" s="16">
        <v>0.13043478260869601</v>
      </c>
      <c r="BK8" s="16">
        <v>0.18518518518518501</v>
      </c>
      <c r="BL8" s="16">
        <v>0</v>
      </c>
    </row>
    <row r="9" spans="2:64" x14ac:dyDescent="0.35">
      <c r="B9" s="17" t="s">
        <v>111</v>
      </c>
      <c r="C9" s="16">
        <v>0.30708661417322802</v>
      </c>
      <c r="D9" s="16">
        <v>0.20689655172413801</v>
      </c>
      <c r="E9" s="16">
        <v>0.125</v>
      </c>
      <c r="F9" s="16">
        <v>0.319148936170213</v>
      </c>
      <c r="G9" s="16">
        <v>0.28834355828220898</v>
      </c>
      <c r="H9" s="16">
        <v>0.411392405063291</v>
      </c>
      <c r="I9" s="16"/>
      <c r="J9" s="16">
        <v>0.32867132867132898</v>
      </c>
      <c r="K9" s="16">
        <v>0.28054298642533898</v>
      </c>
      <c r="L9" s="16"/>
      <c r="M9" s="16">
        <v>0.32894736842105299</v>
      </c>
      <c r="N9" s="16">
        <v>0.33</v>
      </c>
      <c r="O9" s="16">
        <v>0.18333333333333299</v>
      </c>
      <c r="P9" s="16">
        <v>0.22500000000000001</v>
      </c>
      <c r="Q9" s="16"/>
      <c r="R9" s="16">
        <v>0.26</v>
      </c>
      <c r="S9" s="16">
        <v>0.33333333333333298</v>
      </c>
      <c r="T9" s="16">
        <v>0.39215686274509798</v>
      </c>
      <c r="U9" s="16">
        <v>0.16666666666666699</v>
      </c>
      <c r="V9" s="16"/>
      <c r="W9" s="16">
        <v>0.41891891891891903</v>
      </c>
      <c r="X9" s="16">
        <v>0.39175257731958801</v>
      </c>
      <c r="Y9" s="16">
        <v>0.30769230769230799</v>
      </c>
      <c r="Z9" s="16">
        <v>0.34782608695652201</v>
      </c>
      <c r="AA9" s="16">
        <v>0.29729729729729698</v>
      </c>
      <c r="AB9" s="16">
        <v>0.22448979591836701</v>
      </c>
      <c r="AC9" s="16">
        <v>0.22448979591836701</v>
      </c>
      <c r="AD9" s="16">
        <v>0.11111111111111099</v>
      </c>
      <c r="AE9" s="16">
        <v>0.28571428571428598</v>
      </c>
      <c r="AF9" s="16">
        <v>0.25</v>
      </c>
      <c r="AG9" s="16">
        <v>0.15</v>
      </c>
      <c r="AH9" s="16">
        <v>0</v>
      </c>
      <c r="AI9" s="16"/>
      <c r="AJ9" s="16">
        <v>0.38805970149253699</v>
      </c>
      <c r="AK9" s="16">
        <v>0.37333333333333302</v>
      </c>
      <c r="AL9" s="16">
        <v>0.27011494252873602</v>
      </c>
      <c r="AM9" s="16">
        <v>0.29787234042553201</v>
      </c>
      <c r="AN9" s="16">
        <v>0.18518518518518501</v>
      </c>
      <c r="AO9" s="16"/>
      <c r="AP9" s="16">
        <v>0.30939226519336999</v>
      </c>
      <c r="AQ9" s="16">
        <v>0.29599999999999999</v>
      </c>
      <c r="AR9" s="16">
        <v>0.33333333333333298</v>
      </c>
      <c r="AS9" s="16"/>
      <c r="AT9" s="16">
        <v>0.25</v>
      </c>
      <c r="AU9" s="16">
        <v>0.34726688102893899</v>
      </c>
      <c r="AV9" s="16">
        <v>0.24444444444444399</v>
      </c>
      <c r="AW9" s="16">
        <v>0.2</v>
      </c>
      <c r="AX9" s="16"/>
      <c r="AY9" s="16">
        <v>0.32432432432432401</v>
      </c>
      <c r="AZ9" s="16">
        <v>0.305732484076433</v>
      </c>
      <c r="BA9" s="16"/>
      <c r="BB9" s="16">
        <v>0.22222222222222199</v>
      </c>
      <c r="BC9" s="16">
        <v>0.34523809523809501</v>
      </c>
      <c r="BD9" s="16">
        <v>0.30218068535825499</v>
      </c>
      <c r="BE9" s="16">
        <v>0.328358208955224</v>
      </c>
      <c r="BF9" s="16"/>
      <c r="BG9" s="16">
        <v>0.19354838709677399</v>
      </c>
      <c r="BH9" s="16">
        <v>0.28163265306122398</v>
      </c>
      <c r="BI9" s="16">
        <v>0.337837837837838</v>
      </c>
      <c r="BJ9" s="16">
        <v>0.52173913043478304</v>
      </c>
      <c r="BK9" s="16">
        <v>0.407407407407407</v>
      </c>
      <c r="BL9" s="16">
        <v>0.66666666666666696</v>
      </c>
    </row>
    <row r="10" spans="2:64" x14ac:dyDescent="0.35">
      <c r="B10" s="17" t="s">
        <v>112</v>
      </c>
      <c r="C10" s="16">
        <v>0.12007874015748</v>
      </c>
      <c r="D10" s="16">
        <v>0.10344827586206901</v>
      </c>
      <c r="E10" s="16">
        <v>0.109375</v>
      </c>
      <c r="F10" s="16">
        <v>9.5744680851063801E-2</v>
      </c>
      <c r="G10" s="16">
        <v>0.14110429447852799</v>
      </c>
      <c r="H10" s="16">
        <v>0.120253164556962</v>
      </c>
      <c r="I10" s="16"/>
      <c r="J10" s="16">
        <v>0.11888111888111901</v>
      </c>
      <c r="K10" s="16">
        <v>0.122171945701357</v>
      </c>
      <c r="L10" s="16"/>
      <c r="M10" s="16">
        <v>0.134868421052632</v>
      </c>
      <c r="N10" s="16">
        <v>0.12</v>
      </c>
      <c r="O10" s="16">
        <v>6.6666666666666693E-2</v>
      </c>
      <c r="P10" s="16">
        <v>0.1</v>
      </c>
      <c r="Q10" s="16"/>
      <c r="R10" s="16">
        <v>0.128</v>
      </c>
      <c r="S10" s="16">
        <v>8.6419753086419707E-2</v>
      </c>
      <c r="T10" s="16">
        <v>0.12418300653594801</v>
      </c>
      <c r="U10" s="16">
        <v>0.125</v>
      </c>
      <c r="V10" s="16"/>
      <c r="W10" s="16">
        <v>0.108108108108108</v>
      </c>
      <c r="X10" s="16">
        <v>0.14432989690721601</v>
      </c>
      <c r="Y10" s="16">
        <v>0.17307692307692299</v>
      </c>
      <c r="Z10" s="16">
        <v>0.217391304347826</v>
      </c>
      <c r="AA10" s="16">
        <v>0.135135135135135</v>
      </c>
      <c r="AB10" s="16">
        <v>6.1224489795918401E-2</v>
      </c>
      <c r="AC10" s="16">
        <v>8.1632653061224497E-2</v>
      </c>
      <c r="AD10" s="16">
        <v>0.11111111111111099</v>
      </c>
      <c r="AE10" s="16">
        <v>5.7142857142857099E-2</v>
      </c>
      <c r="AF10" s="16">
        <v>0.107142857142857</v>
      </c>
      <c r="AG10" s="16">
        <v>0</v>
      </c>
      <c r="AH10" s="16">
        <v>0.33333333333333298</v>
      </c>
      <c r="AI10" s="16"/>
      <c r="AJ10" s="16">
        <v>7.4626865671641798E-2</v>
      </c>
      <c r="AK10" s="16">
        <v>0.133333333333333</v>
      </c>
      <c r="AL10" s="16">
        <v>0.13218390804597699</v>
      </c>
      <c r="AM10" s="16">
        <v>0.12765957446808501</v>
      </c>
      <c r="AN10" s="16">
        <v>0.11111111111111099</v>
      </c>
      <c r="AO10" s="16"/>
      <c r="AP10" s="16">
        <v>0.13535911602209899</v>
      </c>
      <c r="AQ10" s="16">
        <v>0.08</v>
      </c>
      <c r="AR10" s="16">
        <v>9.5238095238095205E-2</v>
      </c>
      <c r="AS10" s="16"/>
      <c r="AT10" s="16">
        <v>0.11363636363636399</v>
      </c>
      <c r="AU10" s="16">
        <v>0.131832797427653</v>
      </c>
      <c r="AV10" s="16">
        <v>8.8888888888888906E-2</v>
      </c>
      <c r="AW10" s="16">
        <v>0.05</v>
      </c>
      <c r="AX10" s="16"/>
      <c r="AY10" s="16">
        <v>0.18918918918918901</v>
      </c>
      <c r="AZ10" s="16">
        <v>0.11464968152866201</v>
      </c>
      <c r="BA10" s="16"/>
      <c r="BB10" s="16">
        <v>0.16666666666666699</v>
      </c>
      <c r="BC10" s="16">
        <v>0.119047619047619</v>
      </c>
      <c r="BD10" s="16">
        <v>0.124610591900312</v>
      </c>
      <c r="BE10" s="16">
        <v>7.4626865671641798E-2</v>
      </c>
      <c r="BF10" s="16"/>
      <c r="BG10" s="16">
        <v>0.225806451612903</v>
      </c>
      <c r="BH10" s="16">
        <v>0.15102040816326501</v>
      </c>
      <c r="BI10" s="16">
        <v>6.7567567567567599E-2</v>
      </c>
      <c r="BJ10" s="16">
        <v>0</v>
      </c>
      <c r="BK10" s="16">
        <v>0</v>
      </c>
      <c r="BL10" s="16">
        <v>0</v>
      </c>
    </row>
    <row r="11" spans="2:64" x14ac:dyDescent="0.35">
      <c r="B11" s="17" t="s">
        <v>113</v>
      </c>
      <c r="C11" s="16">
        <v>5.1181102362204703E-2</v>
      </c>
      <c r="D11" s="16">
        <v>0</v>
      </c>
      <c r="E11" s="16">
        <v>6.25E-2</v>
      </c>
      <c r="F11" s="16">
        <v>4.2553191489361701E-2</v>
      </c>
      <c r="G11" s="16">
        <v>3.6809815950920199E-2</v>
      </c>
      <c r="H11" s="16">
        <v>7.5949367088607597E-2</v>
      </c>
      <c r="I11" s="16"/>
      <c r="J11" s="16">
        <v>6.6433566433566404E-2</v>
      </c>
      <c r="K11" s="16">
        <v>3.1674208144796399E-2</v>
      </c>
      <c r="L11" s="16"/>
      <c r="M11" s="16">
        <v>3.2894736842105303E-2</v>
      </c>
      <c r="N11" s="16">
        <v>7.0000000000000007E-2</v>
      </c>
      <c r="O11" s="16">
        <v>8.3333333333333301E-2</v>
      </c>
      <c r="P11" s="16">
        <v>0.1</v>
      </c>
      <c r="Q11" s="16"/>
      <c r="R11" s="16">
        <v>5.1999999999999998E-2</v>
      </c>
      <c r="S11" s="16">
        <v>4.9382716049382699E-2</v>
      </c>
      <c r="T11" s="16">
        <v>5.8823529411764698E-2</v>
      </c>
      <c r="U11" s="16">
        <v>0</v>
      </c>
      <c r="V11" s="16"/>
      <c r="W11" s="16">
        <v>2.7027027027027001E-2</v>
      </c>
      <c r="X11" s="16">
        <v>2.06185567010309E-2</v>
      </c>
      <c r="Y11" s="16">
        <v>3.8461538461538498E-2</v>
      </c>
      <c r="Z11" s="16">
        <v>2.1739130434782601E-2</v>
      </c>
      <c r="AA11" s="16">
        <v>0.108108108108108</v>
      </c>
      <c r="AB11" s="16">
        <v>6.1224489795918401E-2</v>
      </c>
      <c r="AC11" s="16">
        <v>0.122448979591837</v>
      </c>
      <c r="AD11" s="16">
        <v>0</v>
      </c>
      <c r="AE11" s="16">
        <v>8.5714285714285701E-2</v>
      </c>
      <c r="AF11" s="16">
        <v>7.1428571428571397E-2</v>
      </c>
      <c r="AG11" s="16">
        <v>0.05</v>
      </c>
      <c r="AH11" s="16">
        <v>0</v>
      </c>
      <c r="AI11" s="16"/>
      <c r="AJ11" s="16">
        <v>2.9850746268656699E-2</v>
      </c>
      <c r="AK11" s="16">
        <v>0.04</v>
      </c>
      <c r="AL11" s="16">
        <v>2.8735632183908E-2</v>
      </c>
      <c r="AM11" s="16">
        <v>7.4468085106383003E-2</v>
      </c>
      <c r="AN11" s="16">
        <v>7.4074074074074098E-2</v>
      </c>
      <c r="AO11" s="16"/>
      <c r="AP11" s="16">
        <v>5.5248618784530398E-2</v>
      </c>
      <c r="AQ11" s="16">
        <v>3.2000000000000001E-2</v>
      </c>
      <c r="AR11" s="16">
        <v>9.5238095238095205E-2</v>
      </c>
      <c r="AS11" s="16"/>
      <c r="AT11" s="16">
        <v>5.3030303030302997E-2</v>
      </c>
      <c r="AU11" s="16">
        <v>5.4662379421221902E-2</v>
      </c>
      <c r="AV11" s="16">
        <v>4.4444444444444398E-2</v>
      </c>
      <c r="AW11" s="16">
        <v>0</v>
      </c>
      <c r="AX11" s="16"/>
      <c r="AY11" s="16">
        <v>8.1081081081081099E-2</v>
      </c>
      <c r="AZ11" s="16">
        <v>4.8832271762208099E-2</v>
      </c>
      <c r="BA11" s="16"/>
      <c r="BB11" s="16">
        <v>8.3333333333333301E-2</v>
      </c>
      <c r="BC11" s="16">
        <v>3.5714285714285698E-2</v>
      </c>
      <c r="BD11" s="16">
        <v>4.67289719626168E-2</v>
      </c>
      <c r="BE11" s="16">
        <v>7.4626865671641798E-2</v>
      </c>
      <c r="BF11" s="16"/>
      <c r="BG11" s="16">
        <v>1.6129032258064498E-2</v>
      </c>
      <c r="BH11" s="16">
        <v>2.04081632653061E-2</v>
      </c>
      <c r="BI11" s="16">
        <v>7.4324324324324301E-2</v>
      </c>
      <c r="BJ11" s="16">
        <v>8.6956521739130405E-2</v>
      </c>
      <c r="BK11" s="16">
        <v>0.25925925925925902</v>
      </c>
      <c r="BL11" s="16">
        <v>0</v>
      </c>
    </row>
    <row r="12" spans="2:64" x14ac:dyDescent="0.35">
      <c r="B12" s="17" t="s">
        <v>114</v>
      </c>
      <c r="C12" s="16">
        <v>4.5275590551181098E-2</v>
      </c>
      <c r="D12" s="16">
        <v>0.10344827586206901</v>
      </c>
      <c r="E12" s="16">
        <v>7.8125E-2</v>
      </c>
      <c r="F12" s="16">
        <v>5.31914893617021E-2</v>
      </c>
      <c r="G12" s="16">
        <v>4.9079754601227002E-2</v>
      </c>
      <c r="H12" s="16">
        <v>1.26582278481013E-2</v>
      </c>
      <c r="I12" s="16"/>
      <c r="J12" s="16">
        <v>4.5454545454545497E-2</v>
      </c>
      <c r="K12" s="16">
        <v>4.52488687782805E-2</v>
      </c>
      <c r="L12" s="16"/>
      <c r="M12" s="16">
        <v>4.6052631578947401E-2</v>
      </c>
      <c r="N12" s="16">
        <v>0.02</v>
      </c>
      <c r="O12" s="16">
        <v>6.6666666666666693E-2</v>
      </c>
      <c r="P12" s="16">
        <v>7.4999999999999997E-2</v>
      </c>
      <c r="Q12" s="16"/>
      <c r="R12" s="16">
        <v>0.06</v>
      </c>
      <c r="S12" s="16">
        <v>2.4691358024691398E-2</v>
      </c>
      <c r="T12" s="16">
        <v>1.9607843137254902E-2</v>
      </c>
      <c r="U12" s="16">
        <v>0.125</v>
      </c>
      <c r="V12" s="16"/>
      <c r="W12" s="16">
        <v>2.7027027027027001E-2</v>
      </c>
      <c r="X12" s="16">
        <v>5.1546391752577303E-2</v>
      </c>
      <c r="Y12" s="16">
        <v>7.69230769230769E-2</v>
      </c>
      <c r="Z12" s="16">
        <v>0</v>
      </c>
      <c r="AA12" s="16">
        <v>5.4054054054054099E-2</v>
      </c>
      <c r="AB12" s="16">
        <v>6.1224489795918401E-2</v>
      </c>
      <c r="AC12" s="16">
        <v>6.1224489795918401E-2</v>
      </c>
      <c r="AD12" s="16">
        <v>0</v>
      </c>
      <c r="AE12" s="16">
        <v>5.7142857142857099E-2</v>
      </c>
      <c r="AF12" s="16">
        <v>3.5714285714285698E-2</v>
      </c>
      <c r="AG12" s="16">
        <v>0.05</v>
      </c>
      <c r="AH12" s="16">
        <v>0</v>
      </c>
      <c r="AI12" s="16"/>
      <c r="AJ12" s="16">
        <v>2.9850746268656699E-2</v>
      </c>
      <c r="AK12" s="16">
        <v>0.04</v>
      </c>
      <c r="AL12" s="16">
        <v>5.7471264367816098E-2</v>
      </c>
      <c r="AM12" s="16">
        <v>5.31914893617021E-2</v>
      </c>
      <c r="AN12" s="16">
        <v>7.4074074074074098E-2</v>
      </c>
      <c r="AO12" s="16"/>
      <c r="AP12" s="16">
        <v>4.4198895027624301E-2</v>
      </c>
      <c r="AQ12" s="16">
        <v>4.8000000000000001E-2</v>
      </c>
      <c r="AR12" s="16">
        <v>4.7619047619047603E-2</v>
      </c>
      <c r="AS12" s="16"/>
      <c r="AT12" s="16">
        <v>6.0606060606060601E-2</v>
      </c>
      <c r="AU12" s="16">
        <v>2.8938906752411599E-2</v>
      </c>
      <c r="AV12" s="16">
        <v>0.11111111111111099</v>
      </c>
      <c r="AW12" s="16">
        <v>0.05</v>
      </c>
      <c r="AX12" s="16"/>
      <c r="AY12" s="16">
        <v>2.7027027027027001E-2</v>
      </c>
      <c r="AZ12" s="16">
        <v>4.67091295116773E-2</v>
      </c>
      <c r="BA12" s="16"/>
      <c r="BB12" s="16">
        <v>8.3333333333333301E-2</v>
      </c>
      <c r="BC12" s="16">
        <v>2.3809523809523801E-2</v>
      </c>
      <c r="BD12" s="16">
        <v>4.67289719626168E-2</v>
      </c>
      <c r="BE12" s="16">
        <v>4.47761194029851E-2</v>
      </c>
      <c r="BF12" s="16"/>
      <c r="BG12" s="16">
        <v>0.14516129032258099</v>
      </c>
      <c r="BH12" s="16">
        <v>4.4897959183673501E-2</v>
      </c>
      <c r="BI12" s="16">
        <v>6.7567567567567597E-3</v>
      </c>
      <c r="BJ12" s="16">
        <v>8.6956521739130405E-2</v>
      </c>
      <c r="BK12" s="16">
        <v>0</v>
      </c>
      <c r="BL12" s="16">
        <v>0</v>
      </c>
    </row>
    <row r="13" spans="2:64" x14ac:dyDescent="0.35">
      <c r="B13" s="17" t="s">
        <v>115</v>
      </c>
      <c r="C13" s="16">
        <v>0</v>
      </c>
      <c r="D13" s="16">
        <v>0</v>
      </c>
      <c r="E13" s="16">
        <v>0</v>
      </c>
      <c r="F13" s="16">
        <v>0</v>
      </c>
      <c r="G13" s="16">
        <v>0</v>
      </c>
      <c r="H13" s="16">
        <v>0</v>
      </c>
      <c r="I13" s="16"/>
      <c r="J13" s="16">
        <v>0</v>
      </c>
      <c r="K13" s="16">
        <v>0</v>
      </c>
      <c r="L13" s="16"/>
      <c r="M13" s="16">
        <v>0</v>
      </c>
      <c r="N13" s="16">
        <v>0</v>
      </c>
      <c r="O13" s="16">
        <v>0</v>
      </c>
      <c r="P13" s="16">
        <v>0</v>
      </c>
      <c r="Q13" s="16"/>
      <c r="R13" s="16">
        <v>0</v>
      </c>
      <c r="S13" s="16">
        <v>0</v>
      </c>
      <c r="T13" s="16">
        <v>0</v>
      </c>
      <c r="U13" s="16">
        <v>0</v>
      </c>
      <c r="V13" s="16"/>
      <c r="W13" s="16">
        <v>0</v>
      </c>
      <c r="X13" s="16">
        <v>0</v>
      </c>
      <c r="Y13" s="16">
        <v>0</v>
      </c>
      <c r="Z13" s="16">
        <v>0</v>
      </c>
      <c r="AA13" s="16">
        <v>0</v>
      </c>
      <c r="AB13" s="16">
        <v>0</v>
      </c>
      <c r="AC13" s="16">
        <v>0</v>
      </c>
      <c r="AD13" s="16">
        <v>0</v>
      </c>
      <c r="AE13" s="16">
        <v>0</v>
      </c>
      <c r="AF13" s="16">
        <v>0</v>
      </c>
      <c r="AG13" s="16">
        <v>0</v>
      </c>
      <c r="AH13" s="16">
        <v>0</v>
      </c>
      <c r="AI13" s="16"/>
      <c r="AJ13" s="16">
        <v>0</v>
      </c>
      <c r="AK13" s="16">
        <v>0</v>
      </c>
      <c r="AL13" s="16">
        <v>0</v>
      </c>
      <c r="AM13" s="16">
        <v>0</v>
      </c>
      <c r="AN13" s="16">
        <v>0</v>
      </c>
      <c r="AO13" s="16"/>
      <c r="AP13" s="16">
        <v>0</v>
      </c>
      <c r="AQ13" s="16">
        <v>0</v>
      </c>
      <c r="AR13" s="16">
        <v>0</v>
      </c>
      <c r="AS13" s="16"/>
      <c r="AT13" s="16">
        <v>0</v>
      </c>
      <c r="AU13" s="16">
        <v>0</v>
      </c>
      <c r="AV13" s="16">
        <v>0</v>
      </c>
      <c r="AW13" s="16">
        <v>0</v>
      </c>
      <c r="AX13" s="16"/>
      <c r="AY13" s="16">
        <v>0</v>
      </c>
      <c r="AZ13" s="16">
        <v>0</v>
      </c>
      <c r="BA13" s="16"/>
      <c r="BB13" s="16">
        <v>0</v>
      </c>
      <c r="BC13" s="16">
        <v>0</v>
      </c>
      <c r="BD13" s="16">
        <v>0</v>
      </c>
      <c r="BE13" s="16">
        <v>0</v>
      </c>
      <c r="BF13" s="16"/>
      <c r="BG13" s="16">
        <v>0</v>
      </c>
      <c r="BH13" s="16">
        <v>0</v>
      </c>
      <c r="BI13" s="16">
        <v>0</v>
      </c>
      <c r="BJ13" s="16">
        <v>0</v>
      </c>
      <c r="BK13" s="16">
        <v>0</v>
      </c>
      <c r="BL13" s="16">
        <v>0</v>
      </c>
    </row>
    <row r="14" spans="2:64" x14ac:dyDescent="0.35">
      <c r="B14" s="17" t="s">
        <v>116</v>
      </c>
      <c r="C14" s="16">
        <v>0</v>
      </c>
      <c r="D14" s="16">
        <v>0</v>
      </c>
      <c r="E14" s="16">
        <v>0</v>
      </c>
      <c r="F14" s="16">
        <v>0</v>
      </c>
      <c r="G14" s="16">
        <v>0</v>
      </c>
      <c r="H14" s="16">
        <v>0</v>
      </c>
      <c r="I14" s="16"/>
      <c r="J14" s="16">
        <v>0</v>
      </c>
      <c r="K14" s="16">
        <v>0</v>
      </c>
      <c r="L14" s="16"/>
      <c r="M14" s="16">
        <v>0</v>
      </c>
      <c r="N14" s="16">
        <v>0</v>
      </c>
      <c r="O14" s="16">
        <v>0</v>
      </c>
      <c r="P14" s="16">
        <v>0</v>
      </c>
      <c r="Q14" s="16"/>
      <c r="R14" s="16">
        <v>0</v>
      </c>
      <c r="S14" s="16">
        <v>0</v>
      </c>
      <c r="T14" s="16">
        <v>0</v>
      </c>
      <c r="U14" s="16">
        <v>0</v>
      </c>
      <c r="V14" s="16"/>
      <c r="W14" s="16">
        <v>0</v>
      </c>
      <c r="X14" s="16">
        <v>0</v>
      </c>
      <c r="Y14" s="16">
        <v>0</v>
      </c>
      <c r="Z14" s="16">
        <v>0</v>
      </c>
      <c r="AA14" s="16">
        <v>0</v>
      </c>
      <c r="AB14" s="16">
        <v>0</v>
      </c>
      <c r="AC14" s="16">
        <v>0</v>
      </c>
      <c r="AD14" s="16">
        <v>0</v>
      </c>
      <c r="AE14" s="16">
        <v>0</v>
      </c>
      <c r="AF14" s="16">
        <v>0</v>
      </c>
      <c r="AG14" s="16">
        <v>0</v>
      </c>
      <c r="AH14" s="16">
        <v>0</v>
      </c>
      <c r="AI14" s="16"/>
      <c r="AJ14" s="16">
        <v>0</v>
      </c>
      <c r="AK14" s="16">
        <v>0</v>
      </c>
      <c r="AL14" s="16">
        <v>0</v>
      </c>
      <c r="AM14" s="16">
        <v>0</v>
      </c>
      <c r="AN14" s="16">
        <v>0</v>
      </c>
      <c r="AO14" s="16"/>
      <c r="AP14" s="16">
        <v>0</v>
      </c>
      <c r="AQ14" s="16">
        <v>0</v>
      </c>
      <c r="AR14" s="16">
        <v>0</v>
      </c>
      <c r="AS14" s="16"/>
      <c r="AT14" s="16">
        <v>0</v>
      </c>
      <c r="AU14" s="16">
        <v>0</v>
      </c>
      <c r="AV14" s="16">
        <v>0</v>
      </c>
      <c r="AW14" s="16">
        <v>0</v>
      </c>
      <c r="AX14" s="16"/>
      <c r="AY14" s="16">
        <v>0</v>
      </c>
      <c r="AZ14" s="16">
        <v>0</v>
      </c>
      <c r="BA14" s="16"/>
      <c r="BB14" s="16">
        <v>0</v>
      </c>
      <c r="BC14" s="16">
        <v>0</v>
      </c>
      <c r="BD14" s="16">
        <v>0</v>
      </c>
      <c r="BE14" s="16">
        <v>0</v>
      </c>
      <c r="BF14" s="16"/>
      <c r="BG14" s="16">
        <v>0</v>
      </c>
      <c r="BH14" s="16">
        <v>0</v>
      </c>
      <c r="BI14" s="16">
        <v>0</v>
      </c>
      <c r="BJ14" s="16">
        <v>0</v>
      </c>
      <c r="BK14" s="16">
        <v>0</v>
      </c>
      <c r="BL14" s="16">
        <v>0</v>
      </c>
    </row>
    <row r="15" spans="2:64" x14ac:dyDescent="0.35">
      <c r="B15" s="17" t="s">
        <v>117</v>
      </c>
      <c r="C15" s="16">
        <v>2.55905511811024E-2</v>
      </c>
      <c r="D15" s="16">
        <v>0</v>
      </c>
      <c r="E15" s="16">
        <v>1.5625E-2</v>
      </c>
      <c r="F15" s="16">
        <v>1.0638297872340399E-2</v>
      </c>
      <c r="G15" s="16">
        <v>1.84049079754601E-2</v>
      </c>
      <c r="H15" s="16">
        <v>5.0632911392405097E-2</v>
      </c>
      <c r="I15" s="16"/>
      <c r="J15" s="16">
        <v>2.7972027972028E-2</v>
      </c>
      <c r="K15" s="16">
        <v>2.2624434389140299E-2</v>
      </c>
      <c r="L15" s="16"/>
      <c r="M15" s="16">
        <v>2.9605263157894701E-2</v>
      </c>
      <c r="N15" s="16">
        <v>0.02</v>
      </c>
      <c r="O15" s="16">
        <v>1.6666666666666701E-2</v>
      </c>
      <c r="P15" s="16">
        <v>2.5000000000000001E-2</v>
      </c>
      <c r="Q15" s="16"/>
      <c r="R15" s="16">
        <v>1.6E-2</v>
      </c>
      <c r="S15" s="16">
        <v>1.2345679012345699E-2</v>
      </c>
      <c r="T15" s="16">
        <v>5.22875816993464E-2</v>
      </c>
      <c r="U15" s="16">
        <v>0</v>
      </c>
      <c r="V15" s="16"/>
      <c r="W15" s="16">
        <v>4.0540540540540501E-2</v>
      </c>
      <c r="X15" s="16">
        <v>1.03092783505155E-2</v>
      </c>
      <c r="Y15" s="16">
        <v>1.9230769230769201E-2</v>
      </c>
      <c r="Z15" s="16">
        <v>0</v>
      </c>
      <c r="AA15" s="16">
        <v>0</v>
      </c>
      <c r="AB15" s="16">
        <v>2.04081632653061E-2</v>
      </c>
      <c r="AC15" s="16">
        <v>0</v>
      </c>
      <c r="AD15" s="16">
        <v>0</v>
      </c>
      <c r="AE15" s="16">
        <v>0</v>
      </c>
      <c r="AF15" s="16">
        <v>0.14285714285714299</v>
      </c>
      <c r="AG15" s="16">
        <v>0.05</v>
      </c>
      <c r="AH15" s="16">
        <v>0.66666666666666696</v>
      </c>
      <c r="AI15" s="16"/>
      <c r="AJ15" s="16">
        <v>1.49253731343284E-2</v>
      </c>
      <c r="AK15" s="16">
        <v>1.3333333333333299E-2</v>
      </c>
      <c r="AL15" s="16">
        <v>2.8735632183908E-2</v>
      </c>
      <c r="AM15" s="16">
        <v>2.1276595744680899E-2</v>
      </c>
      <c r="AN15" s="16">
        <v>3.7037037037037E-2</v>
      </c>
      <c r="AO15" s="16"/>
      <c r="AP15" s="16">
        <v>2.7624309392265199E-2</v>
      </c>
      <c r="AQ15" s="16">
        <v>1.6E-2</v>
      </c>
      <c r="AR15" s="16">
        <v>4.7619047619047603E-2</v>
      </c>
      <c r="AS15" s="16"/>
      <c r="AT15" s="16">
        <v>1.5151515151515201E-2</v>
      </c>
      <c r="AU15" s="16">
        <v>2.8938906752411599E-2</v>
      </c>
      <c r="AV15" s="16">
        <v>2.2222222222222199E-2</v>
      </c>
      <c r="AW15" s="16">
        <v>0.05</v>
      </c>
      <c r="AX15" s="16"/>
      <c r="AY15" s="16">
        <v>0</v>
      </c>
      <c r="AZ15" s="16">
        <v>2.7600849256900199E-2</v>
      </c>
      <c r="BA15" s="16"/>
      <c r="BB15" s="16">
        <v>0</v>
      </c>
      <c r="BC15" s="16">
        <v>3.5714285714285698E-2</v>
      </c>
      <c r="BD15" s="16">
        <v>3.1152647975077899E-2</v>
      </c>
      <c r="BE15" s="16">
        <v>0</v>
      </c>
      <c r="BF15" s="16"/>
      <c r="BG15" s="16">
        <v>3.2258064516128997E-2</v>
      </c>
      <c r="BH15" s="16">
        <v>2.8571428571428598E-2</v>
      </c>
      <c r="BI15" s="16">
        <v>2.7027027027027001E-2</v>
      </c>
      <c r="BJ15" s="16">
        <v>0</v>
      </c>
      <c r="BK15" s="16">
        <v>0</v>
      </c>
      <c r="BL15" s="16">
        <v>0</v>
      </c>
    </row>
    <row r="16" spans="2:64" x14ac:dyDescent="0.35">
      <c r="B16" s="17" t="s">
        <v>118</v>
      </c>
      <c r="C16" s="16">
        <v>1.9685039370078702E-2</v>
      </c>
      <c r="D16" s="16">
        <v>3.4482758620689703E-2</v>
      </c>
      <c r="E16" s="16">
        <v>3.125E-2</v>
      </c>
      <c r="F16" s="16">
        <v>1.0638297872340399E-2</v>
      </c>
      <c r="G16" s="16">
        <v>2.4539877300613501E-2</v>
      </c>
      <c r="H16" s="16">
        <v>1.26582278481013E-2</v>
      </c>
      <c r="I16" s="16"/>
      <c r="J16" s="16">
        <v>1.7482517482517501E-2</v>
      </c>
      <c r="K16" s="16">
        <v>2.2624434389140299E-2</v>
      </c>
      <c r="L16" s="16"/>
      <c r="M16" s="16">
        <v>1.6447368421052599E-2</v>
      </c>
      <c r="N16" s="16">
        <v>0.03</v>
      </c>
      <c r="O16" s="16">
        <v>1.6666666666666701E-2</v>
      </c>
      <c r="P16" s="16">
        <v>2.5000000000000001E-2</v>
      </c>
      <c r="Q16" s="16"/>
      <c r="R16" s="16">
        <v>1.6E-2</v>
      </c>
      <c r="S16" s="16">
        <v>0</v>
      </c>
      <c r="T16" s="16">
        <v>2.61437908496732E-2</v>
      </c>
      <c r="U16" s="16">
        <v>8.3333333333333301E-2</v>
      </c>
      <c r="V16" s="16"/>
      <c r="W16" s="16">
        <v>0</v>
      </c>
      <c r="X16" s="16">
        <v>4.1237113402061903E-2</v>
      </c>
      <c r="Y16" s="16">
        <v>0</v>
      </c>
      <c r="Z16" s="16">
        <v>0</v>
      </c>
      <c r="AA16" s="16">
        <v>0</v>
      </c>
      <c r="AB16" s="16">
        <v>2.04081632653061E-2</v>
      </c>
      <c r="AC16" s="16">
        <v>4.08163265306122E-2</v>
      </c>
      <c r="AD16" s="16">
        <v>5.5555555555555601E-2</v>
      </c>
      <c r="AE16" s="16">
        <v>0</v>
      </c>
      <c r="AF16" s="16">
        <v>7.1428571428571397E-2</v>
      </c>
      <c r="AG16" s="16">
        <v>0</v>
      </c>
      <c r="AH16" s="16">
        <v>0</v>
      </c>
      <c r="AI16" s="16"/>
      <c r="AJ16" s="16">
        <v>1.49253731343284E-2</v>
      </c>
      <c r="AK16" s="16">
        <v>1.3333333333333299E-2</v>
      </c>
      <c r="AL16" s="16">
        <v>2.2988505747126398E-2</v>
      </c>
      <c r="AM16" s="16">
        <v>0</v>
      </c>
      <c r="AN16" s="16">
        <v>3.7037037037037E-2</v>
      </c>
      <c r="AO16" s="16"/>
      <c r="AP16" s="16">
        <v>2.2099447513812199E-2</v>
      </c>
      <c r="AQ16" s="16">
        <v>1.6E-2</v>
      </c>
      <c r="AR16" s="16">
        <v>0</v>
      </c>
      <c r="AS16" s="16"/>
      <c r="AT16" s="16">
        <v>1.5151515151515201E-2</v>
      </c>
      <c r="AU16" s="16">
        <v>2.57234726688103E-2</v>
      </c>
      <c r="AV16" s="16">
        <v>0</v>
      </c>
      <c r="AW16" s="16">
        <v>0</v>
      </c>
      <c r="AX16" s="16"/>
      <c r="AY16" s="16">
        <v>8.1081081081081099E-2</v>
      </c>
      <c r="AZ16" s="16">
        <v>1.4861995753715501E-2</v>
      </c>
      <c r="BA16" s="16"/>
      <c r="BB16" s="16">
        <v>0</v>
      </c>
      <c r="BC16" s="16">
        <v>3.5714285714285698E-2</v>
      </c>
      <c r="BD16" s="16">
        <v>1.5576323987538899E-2</v>
      </c>
      <c r="BE16" s="16">
        <v>2.9850746268656699E-2</v>
      </c>
      <c r="BF16" s="16"/>
      <c r="BG16" s="16">
        <v>0</v>
      </c>
      <c r="BH16" s="16">
        <v>8.1632653061224497E-3</v>
      </c>
      <c r="BI16" s="16">
        <v>4.0540540540540501E-2</v>
      </c>
      <c r="BJ16" s="16">
        <v>8.6956521739130405E-2</v>
      </c>
      <c r="BK16" s="16">
        <v>0</v>
      </c>
      <c r="BL16" s="16">
        <v>0</v>
      </c>
    </row>
    <row r="17" spans="2:64" x14ac:dyDescent="0.35">
      <c r="B17" s="17" t="s">
        <v>119</v>
      </c>
      <c r="C17" s="18">
        <v>0.16732283464566899</v>
      </c>
      <c r="D17" s="18">
        <v>6.8965517241379296E-2</v>
      </c>
      <c r="E17" s="18">
        <v>0.171875</v>
      </c>
      <c r="F17" s="18">
        <v>0.180851063829787</v>
      </c>
      <c r="G17" s="18">
        <v>0.17791411042944799</v>
      </c>
      <c r="H17" s="18">
        <v>0.164556962025316</v>
      </c>
      <c r="I17" s="18"/>
      <c r="J17" s="18">
        <v>0.15384615384615399</v>
      </c>
      <c r="K17" s="18">
        <v>0.18552036199095001</v>
      </c>
      <c r="L17" s="18"/>
      <c r="M17" s="18">
        <v>0.134868421052632</v>
      </c>
      <c r="N17" s="18">
        <v>0.14000000000000001</v>
      </c>
      <c r="O17" s="18">
        <v>0.3</v>
      </c>
      <c r="P17" s="18">
        <v>0.3</v>
      </c>
      <c r="Q17" s="18"/>
      <c r="R17" s="18">
        <v>0.13600000000000001</v>
      </c>
      <c r="S17" s="18">
        <v>0.24691358024691401</v>
      </c>
      <c r="T17" s="18">
        <v>0.16993464052287599</v>
      </c>
      <c r="U17" s="18">
        <v>0.20833333333333301</v>
      </c>
      <c r="V17" s="18"/>
      <c r="W17" s="18">
        <v>0.17567567567567599</v>
      </c>
      <c r="X17" s="18">
        <v>0.185567010309278</v>
      </c>
      <c r="Y17" s="18">
        <v>0.15384615384615399</v>
      </c>
      <c r="Z17" s="18">
        <v>0.173913043478261</v>
      </c>
      <c r="AA17" s="18">
        <v>0.135135135135135</v>
      </c>
      <c r="AB17" s="18">
        <v>0.14285714285714299</v>
      </c>
      <c r="AC17" s="18">
        <v>0.14285714285714299</v>
      </c>
      <c r="AD17" s="18">
        <v>0.16666666666666699</v>
      </c>
      <c r="AE17" s="18">
        <v>0.22857142857142901</v>
      </c>
      <c r="AF17" s="18">
        <v>0.14285714285714299</v>
      </c>
      <c r="AG17" s="18">
        <v>0.2</v>
      </c>
      <c r="AH17" s="18">
        <v>0</v>
      </c>
      <c r="AI17" s="18"/>
      <c r="AJ17" s="18">
        <v>0.238805970149254</v>
      </c>
      <c r="AK17" s="18">
        <v>0.16</v>
      </c>
      <c r="AL17" s="18">
        <v>0.14367816091954</v>
      </c>
      <c r="AM17" s="18">
        <v>0.13829787234042601</v>
      </c>
      <c r="AN17" s="18">
        <v>0.148148148148148</v>
      </c>
      <c r="AO17" s="18"/>
      <c r="AP17" s="18">
        <v>0.143646408839779</v>
      </c>
      <c r="AQ17" s="18">
        <v>0.24</v>
      </c>
      <c r="AR17" s="18">
        <v>0.14285714285714299</v>
      </c>
      <c r="AS17" s="18"/>
      <c r="AT17" s="18">
        <v>0.21212121212121199</v>
      </c>
      <c r="AU17" s="18">
        <v>0.131832797427653</v>
      </c>
      <c r="AV17" s="18">
        <v>0.17777777777777801</v>
      </c>
      <c r="AW17" s="18">
        <v>0.4</v>
      </c>
      <c r="AX17" s="18"/>
      <c r="AY17" s="18">
        <v>5.4054054054054099E-2</v>
      </c>
      <c r="AZ17" s="18">
        <v>0.176220806794055</v>
      </c>
      <c r="BA17" s="18"/>
      <c r="BB17" s="18">
        <v>8.3333333333333301E-2</v>
      </c>
      <c r="BC17" s="18">
        <v>0.16666666666666699</v>
      </c>
      <c r="BD17" s="18">
        <v>0.15887850467289699</v>
      </c>
      <c r="BE17" s="18">
        <v>0.25373134328358199</v>
      </c>
      <c r="BF17" s="18"/>
      <c r="BG17" s="18">
        <v>8.0645161290322606E-2</v>
      </c>
      <c r="BH17" s="18">
        <v>0.19183673469387799</v>
      </c>
      <c r="BI17" s="18">
        <v>0.17567567567567599</v>
      </c>
      <c r="BJ17" s="18">
        <v>8.6956521739130405E-2</v>
      </c>
      <c r="BK17" s="18">
        <v>0.148148148148148</v>
      </c>
      <c r="BL17" s="18">
        <v>0.33333333333333298</v>
      </c>
    </row>
    <row r="18" spans="2:64" x14ac:dyDescent="0.35">
      <c r="B18" s="15"/>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123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121</v>
      </c>
      <c r="C8" s="16">
        <v>1</v>
      </c>
      <c r="D8" s="16">
        <v>1</v>
      </c>
      <c r="E8" s="16">
        <v>1</v>
      </c>
      <c r="F8" s="16">
        <v>1</v>
      </c>
      <c r="G8" s="16">
        <v>1</v>
      </c>
      <c r="H8" s="16">
        <v>1</v>
      </c>
      <c r="I8" s="16"/>
      <c r="J8" s="16">
        <v>1</v>
      </c>
      <c r="K8" s="16">
        <v>1</v>
      </c>
      <c r="L8" s="16"/>
      <c r="M8" s="16">
        <v>1</v>
      </c>
      <c r="N8" s="16">
        <v>1</v>
      </c>
      <c r="O8" s="16">
        <v>1</v>
      </c>
      <c r="P8" s="16">
        <v>1</v>
      </c>
      <c r="Q8" s="16"/>
      <c r="R8" s="16">
        <v>1</v>
      </c>
      <c r="S8" s="16">
        <v>1</v>
      </c>
      <c r="T8" s="16">
        <v>1</v>
      </c>
      <c r="U8" s="16">
        <v>1</v>
      </c>
      <c r="V8" s="16"/>
      <c r="W8" s="16">
        <v>1</v>
      </c>
      <c r="X8" s="16">
        <v>1</v>
      </c>
      <c r="Y8" s="16">
        <v>1</v>
      </c>
      <c r="Z8" s="16">
        <v>1</v>
      </c>
      <c r="AA8" s="16">
        <v>1</v>
      </c>
      <c r="AB8" s="16">
        <v>1</v>
      </c>
      <c r="AC8" s="16">
        <v>1</v>
      </c>
      <c r="AD8" s="16">
        <v>1</v>
      </c>
      <c r="AE8" s="16">
        <v>1</v>
      </c>
      <c r="AF8" s="16">
        <v>1</v>
      </c>
      <c r="AG8" s="16">
        <v>1</v>
      </c>
      <c r="AH8" s="16">
        <v>1</v>
      </c>
      <c r="AI8" s="16"/>
      <c r="AJ8" s="16">
        <v>1</v>
      </c>
      <c r="AK8" s="16">
        <v>1</v>
      </c>
      <c r="AL8" s="16">
        <v>1</v>
      </c>
      <c r="AM8" s="16">
        <v>1</v>
      </c>
      <c r="AN8" s="16">
        <v>1</v>
      </c>
      <c r="AO8" s="16"/>
      <c r="AP8" s="16">
        <v>1</v>
      </c>
      <c r="AQ8" s="16">
        <v>1</v>
      </c>
      <c r="AR8" s="16">
        <v>1</v>
      </c>
      <c r="AS8" s="16"/>
      <c r="AT8" s="16">
        <v>1</v>
      </c>
      <c r="AU8" s="16">
        <v>1</v>
      </c>
      <c r="AV8" s="16">
        <v>1</v>
      </c>
      <c r="AW8" s="16">
        <v>1</v>
      </c>
      <c r="AX8" s="16"/>
      <c r="AY8" s="16">
        <v>1</v>
      </c>
      <c r="AZ8" s="16">
        <v>1</v>
      </c>
      <c r="BA8" s="16"/>
      <c r="BB8" s="16">
        <v>1</v>
      </c>
      <c r="BC8" s="16">
        <v>1</v>
      </c>
      <c r="BD8" s="16">
        <v>1</v>
      </c>
      <c r="BE8" s="16">
        <v>1</v>
      </c>
      <c r="BF8" s="16"/>
      <c r="BG8" s="16">
        <v>1</v>
      </c>
      <c r="BH8" s="16">
        <v>1</v>
      </c>
      <c r="BI8" s="16">
        <v>1</v>
      </c>
      <c r="BJ8" s="16">
        <v>1</v>
      </c>
      <c r="BK8" s="16">
        <v>1</v>
      </c>
      <c r="BL8" s="16">
        <v>1</v>
      </c>
    </row>
    <row r="9" spans="2:64" x14ac:dyDescent="0.35">
      <c r="B9" s="17" t="s">
        <v>122</v>
      </c>
      <c r="C9" s="16">
        <v>0</v>
      </c>
      <c r="D9" s="16">
        <v>0</v>
      </c>
      <c r="E9" s="16">
        <v>0</v>
      </c>
      <c r="F9" s="16">
        <v>0</v>
      </c>
      <c r="G9" s="16">
        <v>0</v>
      </c>
      <c r="H9" s="16">
        <v>0</v>
      </c>
      <c r="I9" s="16"/>
      <c r="J9" s="16">
        <v>0</v>
      </c>
      <c r="K9" s="16">
        <v>0</v>
      </c>
      <c r="L9" s="16"/>
      <c r="M9" s="16">
        <v>0</v>
      </c>
      <c r="N9" s="16">
        <v>0</v>
      </c>
      <c r="O9" s="16">
        <v>0</v>
      </c>
      <c r="P9" s="16">
        <v>0</v>
      </c>
      <c r="Q9" s="16"/>
      <c r="R9" s="16">
        <v>0</v>
      </c>
      <c r="S9" s="16">
        <v>0</v>
      </c>
      <c r="T9" s="16">
        <v>0</v>
      </c>
      <c r="U9" s="16">
        <v>0</v>
      </c>
      <c r="V9" s="16"/>
      <c r="W9" s="16">
        <v>0</v>
      </c>
      <c r="X9" s="16">
        <v>0</v>
      </c>
      <c r="Y9" s="16">
        <v>0</v>
      </c>
      <c r="Z9" s="16">
        <v>0</v>
      </c>
      <c r="AA9" s="16">
        <v>0</v>
      </c>
      <c r="AB9" s="16">
        <v>0</v>
      </c>
      <c r="AC9" s="16">
        <v>0</v>
      </c>
      <c r="AD9" s="16">
        <v>0</v>
      </c>
      <c r="AE9" s="16">
        <v>0</v>
      </c>
      <c r="AF9" s="16">
        <v>0</v>
      </c>
      <c r="AG9" s="16">
        <v>0</v>
      </c>
      <c r="AH9" s="16">
        <v>0</v>
      </c>
      <c r="AI9" s="16"/>
      <c r="AJ9" s="16">
        <v>0</v>
      </c>
      <c r="AK9" s="16">
        <v>0</v>
      </c>
      <c r="AL9" s="16">
        <v>0</v>
      </c>
      <c r="AM9" s="16">
        <v>0</v>
      </c>
      <c r="AN9" s="16">
        <v>0</v>
      </c>
      <c r="AO9" s="16"/>
      <c r="AP9" s="16">
        <v>0</v>
      </c>
      <c r="AQ9" s="16">
        <v>0</v>
      </c>
      <c r="AR9" s="16">
        <v>0</v>
      </c>
      <c r="AS9" s="16"/>
      <c r="AT9" s="16">
        <v>0</v>
      </c>
      <c r="AU9" s="16">
        <v>0</v>
      </c>
      <c r="AV9" s="16">
        <v>0</v>
      </c>
      <c r="AW9" s="16">
        <v>0</v>
      </c>
      <c r="AX9" s="16"/>
      <c r="AY9" s="16">
        <v>0</v>
      </c>
      <c r="AZ9" s="16">
        <v>0</v>
      </c>
      <c r="BA9" s="16"/>
      <c r="BB9" s="16">
        <v>0</v>
      </c>
      <c r="BC9" s="16">
        <v>0</v>
      </c>
      <c r="BD9" s="16">
        <v>0</v>
      </c>
      <c r="BE9" s="16">
        <v>0</v>
      </c>
      <c r="BF9" s="16"/>
      <c r="BG9" s="16">
        <v>0</v>
      </c>
      <c r="BH9" s="16">
        <v>0</v>
      </c>
      <c r="BI9" s="16">
        <v>0</v>
      </c>
      <c r="BJ9" s="16">
        <v>0</v>
      </c>
      <c r="BK9" s="16">
        <v>0</v>
      </c>
      <c r="BL9" s="16">
        <v>0</v>
      </c>
    </row>
    <row r="10" spans="2:64" x14ac:dyDescent="0.35">
      <c r="B10" s="17" t="s">
        <v>55</v>
      </c>
      <c r="C10" s="18">
        <v>0</v>
      </c>
      <c r="D10" s="18">
        <v>0</v>
      </c>
      <c r="E10" s="18">
        <v>0</v>
      </c>
      <c r="F10" s="18">
        <v>0</v>
      </c>
      <c r="G10" s="18">
        <v>0</v>
      </c>
      <c r="H10" s="18">
        <v>0</v>
      </c>
      <c r="I10" s="18"/>
      <c r="J10" s="18">
        <v>0</v>
      </c>
      <c r="K10" s="18">
        <v>0</v>
      </c>
      <c r="L10" s="18"/>
      <c r="M10" s="18">
        <v>0</v>
      </c>
      <c r="N10" s="18">
        <v>0</v>
      </c>
      <c r="O10" s="18">
        <v>0</v>
      </c>
      <c r="P10" s="18">
        <v>0</v>
      </c>
      <c r="Q10" s="18"/>
      <c r="R10" s="18">
        <v>0</v>
      </c>
      <c r="S10" s="18">
        <v>0</v>
      </c>
      <c r="T10" s="18">
        <v>0</v>
      </c>
      <c r="U10" s="18">
        <v>0</v>
      </c>
      <c r="V10" s="18"/>
      <c r="W10" s="18">
        <v>0</v>
      </c>
      <c r="X10" s="18">
        <v>0</v>
      </c>
      <c r="Y10" s="18">
        <v>0</v>
      </c>
      <c r="Z10" s="18">
        <v>0</v>
      </c>
      <c r="AA10" s="18">
        <v>0</v>
      </c>
      <c r="AB10" s="18">
        <v>0</v>
      </c>
      <c r="AC10" s="18">
        <v>0</v>
      </c>
      <c r="AD10" s="18">
        <v>0</v>
      </c>
      <c r="AE10" s="18">
        <v>0</v>
      </c>
      <c r="AF10" s="18">
        <v>0</v>
      </c>
      <c r="AG10" s="18">
        <v>0</v>
      </c>
      <c r="AH10" s="18">
        <v>0</v>
      </c>
      <c r="AI10" s="18"/>
      <c r="AJ10" s="18">
        <v>0</v>
      </c>
      <c r="AK10" s="18">
        <v>0</v>
      </c>
      <c r="AL10" s="18">
        <v>0</v>
      </c>
      <c r="AM10" s="18">
        <v>0</v>
      </c>
      <c r="AN10" s="18">
        <v>0</v>
      </c>
      <c r="AO10" s="18"/>
      <c r="AP10" s="18">
        <v>0</v>
      </c>
      <c r="AQ10" s="18">
        <v>0</v>
      </c>
      <c r="AR10" s="18">
        <v>0</v>
      </c>
      <c r="AS10" s="18"/>
      <c r="AT10" s="18">
        <v>0</v>
      </c>
      <c r="AU10" s="18">
        <v>0</v>
      </c>
      <c r="AV10" s="18">
        <v>0</v>
      </c>
      <c r="AW10" s="18">
        <v>0</v>
      </c>
      <c r="AX10" s="18"/>
      <c r="AY10" s="18">
        <v>0</v>
      </c>
      <c r="AZ10" s="18">
        <v>0</v>
      </c>
      <c r="BA10" s="18"/>
      <c r="BB10" s="18">
        <v>0</v>
      </c>
      <c r="BC10" s="18">
        <v>0</v>
      </c>
      <c r="BD10" s="18">
        <v>0</v>
      </c>
      <c r="BE10" s="18">
        <v>0</v>
      </c>
      <c r="BF10" s="18"/>
      <c r="BG10" s="18">
        <v>0</v>
      </c>
      <c r="BH10" s="18">
        <v>0</v>
      </c>
      <c r="BI10" s="18">
        <v>0</v>
      </c>
      <c r="BJ10" s="18">
        <v>0</v>
      </c>
      <c r="BK10" s="18">
        <v>0</v>
      </c>
      <c r="BL10" s="18">
        <v>0</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126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0</v>
      </c>
      <c r="D8" s="16">
        <v>0</v>
      </c>
      <c r="E8" s="16">
        <v>0</v>
      </c>
      <c r="F8" s="16">
        <v>0</v>
      </c>
      <c r="G8" s="16">
        <v>0</v>
      </c>
      <c r="H8" s="16">
        <v>0</v>
      </c>
      <c r="I8" s="16"/>
      <c r="J8" s="16">
        <v>0</v>
      </c>
      <c r="K8" s="16">
        <v>0</v>
      </c>
      <c r="L8" s="16"/>
      <c r="M8" s="16">
        <v>0</v>
      </c>
      <c r="N8" s="16">
        <v>0</v>
      </c>
      <c r="O8" s="16">
        <v>0</v>
      </c>
      <c r="P8" s="16">
        <v>0</v>
      </c>
      <c r="Q8" s="16"/>
      <c r="R8" s="16">
        <v>0</v>
      </c>
      <c r="S8" s="16">
        <v>0</v>
      </c>
      <c r="T8" s="16">
        <v>0</v>
      </c>
      <c r="U8" s="16">
        <v>0</v>
      </c>
      <c r="V8" s="16"/>
      <c r="W8" s="16">
        <v>0</v>
      </c>
      <c r="X8" s="16">
        <v>0</v>
      </c>
      <c r="Y8" s="16">
        <v>0</v>
      </c>
      <c r="Z8" s="16">
        <v>0</v>
      </c>
      <c r="AA8" s="16">
        <v>0</v>
      </c>
      <c r="AB8" s="16">
        <v>0</v>
      </c>
      <c r="AC8" s="16">
        <v>0</v>
      </c>
      <c r="AD8" s="16">
        <v>0</v>
      </c>
      <c r="AE8" s="16">
        <v>0</v>
      </c>
      <c r="AF8" s="16">
        <v>0</v>
      </c>
      <c r="AG8" s="16">
        <v>0</v>
      </c>
      <c r="AH8" s="16">
        <v>0</v>
      </c>
      <c r="AI8" s="16"/>
      <c r="AJ8" s="16">
        <v>0</v>
      </c>
      <c r="AK8" s="16">
        <v>0</v>
      </c>
      <c r="AL8" s="16">
        <v>0</v>
      </c>
      <c r="AM8" s="16">
        <v>0</v>
      </c>
      <c r="AN8" s="16">
        <v>0</v>
      </c>
      <c r="AO8" s="16"/>
      <c r="AP8" s="16">
        <v>0</v>
      </c>
      <c r="AQ8" s="16">
        <v>0</v>
      </c>
      <c r="AR8" s="16">
        <v>0</v>
      </c>
      <c r="AS8" s="16"/>
      <c r="AT8" s="16">
        <v>0</v>
      </c>
      <c r="AU8" s="16">
        <v>0</v>
      </c>
      <c r="AV8" s="16">
        <v>0</v>
      </c>
      <c r="AW8" s="16">
        <v>0</v>
      </c>
      <c r="AX8" s="16"/>
      <c r="AY8" s="16">
        <v>0</v>
      </c>
      <c r="AZ8" s="16">
        <v>0</v>
      </c>
      <c r="BA8" s="16"/>
      <c r="BB8" s="16">
        <v>0</v>
      </c>
      <c r="BC8" s="16">
        <v>0</v>
      </c>
      <c r="BD8" s="16">
        <v>0</v>
      </c>
      <c r="BE8" s="16">
        <v>0</v>
      </c>
      <c r="BF8" s="16"/>
      <c r="BG8" s="16">
        <v>0</v>
      </c>
      <c r="BH8" s="16">
        <v>0</v>
      </c>
      <c r="BI8" s="16">
        <v>0</v>
      </c>
      <c r="BJ8" s="16">
        <v>0</v>
      </c>
      <c r="BK8" s="16">
        <v>0</v>
      </c>
      <c r="BL8" s="16">
        <v>0</v>
      </c>
    </row>
    <row r="9" spans="2:64" x14ac:dyDescent="0.35">
      <c r="B9" s="17" t="s">
        <v>125</v>
      </c>
      <c r="C9" s="16">
        <v>1</v>
      </c>
      <c r="D9" s="16">
        <v>1</v>
      </c>
      <c r="E9" s="16">
        <v>1</v>
      </c>
      <c r="F9" s="16">
        <v>1</v>
      </c>
      <c r="G9" s="16">
        <v>1</v>
      </c>
      <c r="H9" s="16">
        <v>1</v>
      </c>
      <c r="I9" s="16"/>
      <c r="J9" s="16">
        <v>1</v>
      </c>
      <c r="K9" s="16">
        <v>1</v>
      </c>
      <c r="L9" s="16"/>
      <c r="M9" s="16">
        <v>1</v>
      </c>
      <c r="N9" s="16">
        <v>1</v>
      </c>
      <c r="O9" s="16">
        <v>1</v>
      </c>
      <c r="P9" s="16">
        <v>1</v>
      </c>
      <c r="Q9" s="16"/>
      <c r="R9" s="16">
        <v>1</v>
      </c>
      <c r="S9" s="16">
        <v>1</v>
      </c>
      <c r="T9" s="16">
        <v>1</v>
      </c>
      <c r="U9" s="16">
        <v>1</v>
      </c>
      <c r="V9" s="16"/>
      <c r="W9" s="16">
        <v>1</v>
      </c>
      <c r="X9" s="16">
        <v>1</v>
      </c>
      <c r="Y9" s="16">
        <v>1</v>
      </c>
      <c r="Z9" s="16">
        <v>1</v>
      </c>
      <c r="AA9" s="16">
        <v>1</v>
      </c>
      <c r="AB9" s="16">
        <v>1</v>
      </c>
      <c r="AC9" s="16">
        <v>1</v>
      </c>
      <c r="AD9" s="16">
        <v>1</v>
      </c>
      <c r="AE9" s="16">
        <v>1</v>
      </c>
      <c r="AF9" s="16">
        <v>1</v>
      </c>
      <c r="AG9" s="16">
        <v>1</v>
      </c>
      <c r="AH9" s="16">
        <v>1</v>
      </c>
      <c r="AI9" s="16"/>
      <c r="AJ9" s="16">
        <v>1</v>
      </c>
      <c r="AK9" s="16">
        <v>1</v>
      </c>
      <c r="AL9" s="16">
        <v>1</v>
      </c>
      <c r="AM9" s="16">
        <v>1</v>
      </c>
      <c r="AN9" s="16">
        <v>1</v>
      </c>
      <c r="AO9" s="16"/>
      <c r="AP9" s="16">
        <v>1</v>
      </c>
      <c r="AQ9" s="16">
        <v>1</v>
      </c>
      <c r="AR9" s="16">
        <v>1</v>
      </c>
      <c r="AS9" s="16"/>
      <c r="AT9" s="16">
        <v>1</v>
      </c>
      <c r="AU9" s="16">
        <v>1</v>
      </c>
      <c r="AV9" s="16">
        <v>1</v>
      </c>
      <c r="AW9" s="16">
        <v>1</v>
      </c>
      <c r="AX9" s="16"/>
      <c r="AY9" s="16">
        <v>1</v>
      </c>
      <c r="AZ9" s="16">
        <v>1</v>
      </c>
      <c r="BA9" s="16"/>
      <c r="BB9" s="16">
        <v>1</v>
      </c>
      <c r="BC9" s="16">
        <v>1</v>
      </c>
      <c r="BD9" s="16">
        <v>1</v>
      </c>
      <c r="BE9" s="16">
        <v>1</v>
      </c>
      <c r="BF9" s="16"/>
      <c r="BG9" s="16">
        <v>1</v>
      </c>
      <c r="BH9" s="16">
        <v>1</v>
      </c>
      <c r="BI9" s="16">
        <v>1</v>
      </c>
      <c r="BJ9" s="16">
        <v>1</v>
      </c>
      <c r="BK9" s="16">
        <v>1</v>
      </c>
      <c r="BL9" s="16">
        <v>1</v>
      </c>
    </row>
    <row r="10" spans="2:64" x14ac:dyDescent="0.35">
      <c r="B10" s="17" t="s">
        <v>55</v>
      </c>
      <c r="C10" s="18">
        <v>0</v>
      </c>
      <c r="D10" s="18">
        <v>0</v>
      </c>
      <c r="E10" s="18">
        <v>0</v>
      </c>
      <c r="F10" s="18">
        <v>0</v>
      </c>
      <c r="G10" s="18">
        <v>0</v>
      </c>
      <c r="H10" s="18">
        <v>0</v>
      </c>
      <c r="I10" s="18"/>
      <c r="J10" s="18">
        <v>0</v>
      </c>
      <c r="K10" s="18">
        <v>0</v>
      </c>
      <c r="L10" s="18"/>
      <c r="M10" s="18">
        <v>0</v>
      </c>
      <c r="N10" s="18">
        <v>0</v>
      </c>
      <c r="O10" s="18">
        <v>0</v>
      </c>
      <c r="P10" s="18">
        <v>0</v>
      </c>
      <c r="Q10" s="18"/>
      <c r="R10" s="18">
        <v>0</v>
      </c>
      <c r="S10" s="18">
        <v>0</v>
      </c>
      <c r="T10" s="18">
        <v>0</v>
      </c>
      <c r="U10" s="18">
        <v>0</v>
      </c>
      <c r="V10" s="18"/>
      <c r="W10" s="18">
        <v>0</v>
      </c>
      <c r="X10" s="18">
        <v>0</v>
      </c>
      <c r="Y10" s="18">
        <v>0</v>
      </c>
      <c r="Z10" s="18">
        <v>0</v>
      </c>
      <c r="AA10" s="18">
        <v>0</v>
      </c>
      <c r="AB10" s="18">
        <v>0</v>
      </c>
      <c r="AC10" s="18">
        <v>0</v>
      </c>
      <c r="AD10" s="18">
        <v>0</v>
      </c>
      <c r="AE10" s="18">
        <v>0</v>
      </c>
      <c r="AF10" s="18">
        <v>0</v>
      </c>
      <c r="AG10" s="18">
        <v>0</v>
      </c>
      <c r="AH10" s="18">
        <v>0</v>
      </c>
      <c r="AI10" s="18"/>
      <c r="AJ10" s="18">
        <v>0</v>
      </c>
      <c r="AK10" s="18">
        <v>0</v>
      </c>
      <c r="AL10" s="18">
        <v>0</v>
      </c>
      <c r="AM10" s="18">
        <v>0</v>
      </c>
      <c r="AN10" s="18">
        <v>0</v>
      </c>
      <c r="AO10" s="18"/>
      <c r="AP10" s="18">
        <v>0</v>
      </c>
      <c r="AQ10" s="18">
        <v>0</v>
      </c>
      <c r="AR10" s="18">
        <v>0</v>
      </c>
      <c r="AS10" s="18"/>
      <c r="AT10" s="18">
        <v>0</v>
      </c>
      <c r="AU10" s="18">
        <v>0</v>
      </c>
      <c r="AV10" s="18">
        <v>0</v>
      </c>
      <c r="AW10" s="18">
        <v>0</v>
      </c>
      <c r="AX10" s="18"/>
      <c r="AY10" s="18">
        <v>0</v>
      </c>
      <c r="AZ10" s="18">
        <v>0</v>
      </c>
      <c r="BA10" s="18"/>
      <c r="BB10" s="18">
        <v>0</v>
      </c>
      <c r="BC10" s="18">
        <v>0</v>
      </c>
      <c r="BD10" s="18">
        <v>0</v>
      </c>
      <c r="BE10" s="18">
        <v>0</v>
      </c>
      <c r="BF10" s="18"/>
      <c r="BG10" s="18">
        <v>0</v>
      </c>
      <c r="BH10" s="18">
        <v>0</v>
      </c>
      <c r="BI10" s="18">
        <v>0</v>
      </c>
      <c r="BJ10" s="18">
        <v>0</v>
      </c>
      <c r="BK10" s="18">
        <v>0</v>
      </c>
      <c r="BL10" s="18">
        <v>0</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130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127</v>
      </c>
      <c r="C8" s="16">
        <v>7.2834645669291306E-2</v>
      </c>
      <c r="D8" s="16">
        <v>0.24137931034482801</v>
      </c>
      <c r="E8" s="16">
        <v>7.8125E-2</v>
      </c>
      <c r="F8" s="16">
        <v>7.4468085106383003E-2</v>
      </c>
      <c r="G8" s="16">
        <v>6.13496932515337E-2</v>
      </c>
      <c r="H8" s="16">
        <v>5.0632911392405097E-2</v>
      </c>
      <c r="I8" s="16"/>
      <c r="J8" s="16">
        <v>5.2447552447552399E-2</v>
      </c>
      <c r="K8" s="16">
        <v>9.9547511312217202E-2</v>
      </c>
      <c r="L8" s="16"/>
      <c r="M8" s="16">
        <v>5.2631578947368397E-2</v>
      </c>
      <c r="N8" s="16">
        <v>0.1</v>
      </c>
      <c r="O8" s="16">
        <v>0.1</v>
      </c>
      <c r="P8" s="16">
        <v>0.1</v>
      </c>
      <c r="Q8" s="16"/>
      <c r="R8" s="16">
        <v>7.5999999999999998E-2</v>
      </c>
      <c r="S8" s="16">
        <v>7.4074074074074098E-2</v>
      </c>
      <c r="T8" s="16">
        <v>3.9215686274509803E-2</v>
      </c>
      <c r="U8" s="16">
        <v>0.25</v>
      </c>
      <c r="V8" s="16"/>
      <c r="W8" s="16">
        <v>6.7567567567567599E-2</v>
      </c>
      <c r="X8" s="16">
        <v>6.18556701030928E-2</v>
      </c>
      <c r="Y8" s="16">
        <v>7.69230769230769E-2</v>
      </c>
      <c r="Z8" s="16">
        <v>4.3478260869565202E-2</v>
      </c>
      <c r="AA8" s="16">
        <v>0.18918918918918901</v>
      </c>
      <c r="AB8" s="16">
        <v>6.1224489795918401E-2</v>
      </c>
      <c r="AC8" s="16">
        <v>6.1224489795918401E-2</v>
      </c>
      <c r="AD8" s="16">
        <v>5.5555555555555601E-2</v>
      </c>
      <c r="AE8" s="16">
        <v>8.5714285714285701E-2</v>
      </c>
      <c r="AF8" s="16">
        <v>3.5714285714285698E-2</v>
      </c>
      <c r="AG8" s="16">
        <v>0.1</v>
      </c>
      <c r="AH8" s="16">
        <v>0</v>
      </c>
      <c r="AI8" s="16"/>
      <c r="AJ8" s="16">
        <v>0.119402985074627</v>
      </c>
      <c r="AK8" s="16">
        <v>6.6666666666666693E-2</v>
      </c>
      <c r="AL8" s="16">
        <v>7.4712643678160898E-2</v>
      </c>
      <c r="AM8" s="16">
        <v>3.1914893617021302E-2</v>
      </c>
      <c r="AN8" s="16">
        <v>0.148148148148148</v>
      </c>
      <c r="AO8" s="16"/>
      <c r="AP8" s="16">
        <v>6.6298342541436503E-2</v>
      </c>
      <c r="AQ8" s="16">
        <v>7.1999999999999995E-2</v>
      </c>
      <c r="AR8" s="16">
        <v>0.19047619047618999</v>
      </c>
      <c r="AS8" s="16"/>
      <c r="AT8" s="16">
        <v>9.0909090909090898E-2</v>
      </c>
      <c r="AU8" s="16">
        <v>5.78778135048231E-2</v>
      </c>
      <c r="AV8" s="16">
        <v>0.133333333333333</v>
      </c>
      <c r="AW8" s="16">
        <v>0.05</v>
      </c>
      <c r="AX8" s="16"/>
      <c r="AY8" s="16">
        <v>1</v>
      </c>
      <c r="AZ8" s="16">
        <v>0</v>
      </c>
      <c r="BA8" s="16"/>
      <c r="BB8" s="16">
        <v>8.3333333333333301E-2</v>
      </c>
      <c r="BC8" s="16">
        <v>0.119047619047619</v>
      </c>
      <c r="BD8" s="16">
        <v>7.1651090342679094E-2</v>
      </c>
      <c r="BE8" s="16">
        <v>1.49253731343284E-2</v>
      </c>
      <c r="BF8" s="16"/>
      <c r="BG8" s="16">
        <v>0.12903225806451599</v>
      </c>
      <c r="BH8" s="16">
        <v>5.7142857142857099E-2</v>
      </c>
      <c r="BI8" s="16">
        <v>6.7567567567567599E-2</v>
      </c>
      <c r="BJ8" s="16">
        <v>8.6956521739130405E-2</v>
      </c>
      <c r="BK8" s="16">
        <v>0.11111111111111099</v>
      </c>
      <c r="BL8" s="16">
        <v>0</v>
      </c>
    </row>
    <row r="9" spans="2:64" x14ac:dyDescent="0.35">
      <c r="B9" s="17" t="s">
        <v>128</v>
      </c>
      <c r="C9" s="16">
        <v>0.16535433070866101</v>
      </c>
      <c r="D9" s="16">
        <v>0.20689655172413801</v>
      </c>
      <c r="E9" s="16">
        <v>9.375E-2</v>
      </c>
      <c r="F9" s="16">
        <v>0.14893617021276601</v>
      </c>
      <c r="G9" s="16">
        <v>0.17177914110429399</v>
      </c>
      <c r="H9" s="16">
        <v>0.189873417721519</v>
      </c>
      <c r="I9" s="16"/>
      <c r="J9" s="16">
        <v>0.143356643356643</v>
      </c>
      <c r="K9" s="16">
        <v>0.194570135746606</v>
      </c>
      <c r="L9" s="16"/>
      <c r="M9" s="16">
        <v>0.144736842105263</v>
      </c>
      <c r="N9" s="16">
        <v>0.15</v>
      </c>
      <c r="O9" s="16">
        <v>0.233333333333333</v>
      </c>
      <c r="P9" s="16">
        <v>0.25</v>
      </c>
      <c r="Q9" s="16"/>
      <c r="R9" s="16">
        <v>0.12</v>
      </c>
      <c r="S9" s="16">
        <v>0.28395061728395099</v>
      </c>
      <c r="T9" s="16">
        <v>0.18300653594771199</v>
      </c>
      <c r="U9" s="16">
        <v>0.125</v>
      </c>
      <c r="V9" s="16"/>
      <c r="W9" s="16">
        <v>0.21621621621621601</v>
      </c>
      <c r="X9" s="16">
        <v>0.19587628865979401</v>
      </c>
      <c r="Y9" s="16">
        <v>0.21153846153846201</v>
      </c>
      <c r="Z9" s="16">
        <v>0.13043478260869601</v>
      </c>
      <c r="AA9" s="16">
        <v>0.108108108108108</v>
      </c>
      <c r="AB9" s="16">
        <v>0.183673469387755</v>
      </c>
      <c r="AC9" s="16">
        <v>0.122448979591837</v>
      </c>
      <c r="AD9" s="16">
        <v>0</v>
      </c>
      <c r="AE9" s="16">
        <v>0.114285714285714</v>
      </c>
      <c r="AF9" s="16">
        <v>0.14285714285714299</v>
      </c>
      <c r="AG9" s="16">
        <v>0.25</v>
      </c>
      <c r="AH9" s="16">
        <v>0</v>
      </c>
      <c r="AI9" s="16"/>
      <c r="AJ9" s="16">
        <v>0.26865671641791</v>
      </c>
      <c r="AK9" s="16">
        <v>0.133333333333333</v>
      </c>
      <c r="AL9" s="16">
        <v>0.14942528735632199</v>
      </c>
      <c r="AM9" s="16">
        <v>0.14893617021276601</v>
      </c>
      <c r="AN9" s="16">
        <v>7.4074074074074098E-2</v>
      </c>
      <c r="AO9" s="16"/>
      <c r="AP9" s="16">
        <v>0.11878453038674</v>
      </c>
      <c r="AQ9" s="16">
        <v>0.28799999999999998</v>
      </c>
      <c r="AR9" s="16">
        <v>0.238095238095238</v>
      </c>
      <c r="AS9" s="16"/>
      <c r="AT9" s="16">
        <v>0.15909090909090901</v>
      </c>
      <c r="AU9" s="16">
        <v>0.16398713826366601</v>
      </c>
      <c r="AV9" s="16">
        <v>0.22222222222222199</v>
      </c>
      <c r="AW9" s="16">
        <v>0.1</v>
      </c>
      <c r="AX9" s="16"/>
      <c r="AY9" s="16">
        <v>0</v>
      </c>
      <c r="AZ9" s="16">
        <v>0.178343949044586</v>
      </c>
      <c r="BA9" s="16"/>
      <c r="BB9" s="16">
        <v>0.22222222222222199</v>
      </c>
      <c r="BC9" s="16">
        <v>0.202380952380952</v>
      </c>
      <c r="BD9" s="16">
        <v>0.161993769470405</v>
      </c>
      <c r="BE9" s="16">
        <v>0.104477611940299</v>
      </c>
      <c r="BF9" s="16"/>
      <c r="BG9" s="16">
        <v>0.112903225806452</v>
      </c>
      <c r="BH9" s="16">
        <v>0.16326530612244899</v>
      </c>
      <c r="BI9" s="16">
        <v>0.18918918918918901</v>
      </c>
      <c r="BJ9" s="16">
        <v>0.26086956521739102</v>
      </c>
      <c r="BK9" s="16">
        <v>0.11111111111111099</v>
      </c>
      <c r="BL9" s="16">
        <v>0</v>
      </c>
    </row>
    <row r="10" spans="2:64" x14ac:dyDescent="0.35">
      <c r="B10" s="17" t="s">
        <v>129</v>
      </c>
      <c r="C10" s="18">
        <v>0.761811023622047</v>
      </c>
      <c r="D10" s="18">
        <v>0.55172413793103403</v>
      </c>
      <c r="E10" s="18">
        <v>0.828125</v>
      </c>
      <c r="F10" s="18">
        <v>0.77659574468085102</v>
      </c>
      <c r="G10" s="18">
        <v>0.76687116564417201</v>
      </c>
      <c r="H10" s="18">
        <v>0.759493670886076</v>
      </c>
      <c r="I10" s="18"/>
      <c r="J10" s="18">
        <v>0.80419580419580405</v>
      </c>
      <c r="K10" s="18">
        <v>0.70588235294117696</v>
      </c>
      <c r="L10" s="18"/>
      <c r="M10" s="18">
        <v>0.80263157894736803</v>
      </c>
      <c r="N10" s="18">
        <v>0.75</v>
      </c>
      <c r="O10" s="18">
        <v>0.66666666666666696</v>
      </c>
      <c r="P10" s="18">
        <v>0.65</v>
      </c>
      <c r="Q10" s="18"/>
      <c r="R10" s="18">
        <v>0.80400000000000005</v>
      </c>
      <c r="S10" s="18">
        <v>0.64197530864197505</v>
      </c>
      <c r="T10" s="18">
        <v>0.77777777777777801</v>
      </c>
      <c r="U10" s="18">
        <v>0.625</v>
      </c>
      <c r="V10" s="18"/>
      <c r="W10" s="18">
        <v>0.71621621621621601</v>
      </c>
      <c r="X10" s="18">
        <v>0.74226804123711299</v>
      </c>
      <c r="Y10" s="18">
        <v>0.71153846153846201</v>
      </c>
      <c r="Z10" s="18">
        <v>0.82608695652173902</v>
      </c>
      <c r="AA10" s="18">
        <v>0.70270270270270296</v>
      </c>
      <c r="AB10" s="18">
        <v>0.75510204081632604</v>
      </c>
      <c r="AC10" s="18">
        <v>0.81632653061224503</v>
      </c>
      <c r="AD10" s="18">
        <v>0.94444444444444398</v>
      </c>
      <c r="AE10" s="18">
        <v>0.8</v>
      </c>
      <c r="AF10" s="18">
        <v>0.82142857142857095</v>
      </c>
      <c r="AG10" s="18">
        <v>0.65</v>
      </c>
      <c r="AH10" s="18">
        <v>1</v>
      </c>
      <c r="AI10" s="18"/>
      <c r="AJ10" s="18">
        <v>0.61194029850746301</v>
      </c>
      <c r="AK10" s="18">
        <v>0.8</v>
      </c>
      <c r="AL10" s="18">
        <v>0.77586206896551702</v>
      </c>
      <c r="AM10" s="18">
        <v>0.819148936170213</v>
      </c>
      <c r="AN10" s="18">
        <v>0.77777777777777801</v>
      </c>
      <c r="AO10" s="18"/>
      <c r="AP10" s="18">
        <v>0.81491712707182296</v>
      </c>
      <c r="AQ10" s="18">
        <v>0.64</v>
      </c>
      <c r="AR10" s="18">
        <v>0.57142857142857095</v>
      </c>
      <c r="AS10" s="18"/>
      <c r="AT10" s="18">
        <v>0.75</v>
      </c>
      <c r="AU10" s="18">
        <v>0.77813504823151103</v>
      </c>
      <c r="AV10" s="18">
        <v>0.64444444444444404</v>
      </c>
      <c r="AW10" s="18">
        <v>0.85</v>
      </c>
      <c r="AX10" s="18"/>
      <c r="AY10" s="18">
        <v>0</v>
      </c>
      <c r="AZ10" s="18">
        <v>0.82165605095541405</v>
      </c>
      <c r="BA10" s="18"/>
      <c r="BB10" s="18">
        <v>0.69444444444444398</v>
      </c>
      <c r="BC10" s="18">
        <v>0.67857142857142905</v>
      </c>
      <c r="BD10" s="18">
        <v>0.76635514018691597</v>
      </c>
      <c r="BE10" s="18">
        <v>0.88059701492537301</v>
      </c>
      <c r="BF10" s="18"/>
      <c r="BG10" s="18">
        <v>0.75806451612903203</v>
      </c>
      <c r="BH10" s="18">
        <v>0.77959183673469401</v>
      </c>
      <c r="BI10" s="18">
        <v>0.74324324324324298</v>
      </c>
      <c r="BJ10" s="18">
        <v>0.65217391304347805</v>
      </c>
      <c r="BK10" s="18">
        <v>0.77777777777777801</v>
      </c>
      <c r="BL10" s="18">
        <v>1</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131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0.68110236220472398</v>
      </c>
      <c r="D8" s="16">
        <v>0.75862068965517204</v>
      </c>
      <c r="E8" s="16">
        <v>0.71875</v>
      </c>
      <c r="F8" s="16">
        <v>0.64893617021276595</v>
      </c>
      <c r="G8" s="16">
        <v>0.69938650306748495</v>
      </c>
      <c r="H8" s="16">
        <v>0.651898734177215</v>
      </c>
      <c r="I8" s="16"/>
      <c r="J8" s="16">
        <v>0.70629370629370603</v>
      </c>
      <c r="K8" s="16">
        <v>0.64705882352941202</v>
      </c>
      <c r="L8" s="16"/>
      <c r="M8" s="16">
        <v>0.75</v>
      </c>
      <c r="N8" s="16">
        <v>0.6</v>
      </c>
      <c r="O8" s="16">
        <v>0.55000000000000004</v>
      </c>
      <c r="P8" s="16">
        <v>0.57499999999999996</v>
      </c>
      <c r="Q8" s="16"/>
      <c r="R8" s="16">
        <v>0.69599999999999995</v>
      </c>
      <c r="S8" s="16">
        <v>0.65432098765432101</v>
      </c>
      <c r="T8" s="16">
        <v>0.66013071895424802</v>
      </c>
      <c r="U8" s="16">
        <v>0.75</v>
      </c>
      <c r="V8" s="16"/>
      <c r="W8" s="16">
        <v>0.66216216216216195</v>
      </c>
      <c r="X8" s="16">
        <v>0.75257731958762897</v>
      </c>
      <c r="Y8" s="16">
        <v>0.82692307692307698</v>
      </c>
      <c r="Z8" s="16">
        <v>0.65217391304347805</v>
      </c>
      <c r="AA8" s="16">
        <v>0.75675675675675702</v>
      </c>
      <c r="AB8" s="16">
        <v>0.63265306122449005</v>
      </c>
      <c r="AC8" s="16">
        <v>0.67346938775510201</v>
      </c>
      <c r="AD8" s="16">
        <v>0.5</v>
      </c>
      <c r="AE8" s="16">
        <v>0.54285714285714304</v>
      </c>
      <c r="AF8" s="16">
        <v>0.57142857142857095</v>
      </c>
      <c r="AG8" s="16">
        <v>0.6</v>
      </c>
      <c r="AH8" s="16">
        <v>1</v>
      </c>
      <c r="AI8" s="16"/>
      <c r="AJ8" s="16">
        <v>0.50746268656716398</v>
      </c>
      <c r="AK8" s="16">
        <v>0.586666666666667</v>
      </c>
      <c r="AL8" s="16">
        <v>0.74137931034482796</v>
      </c>
      <c r="AM8" s="16">
        <v>0.71276595744680804</v>
      </c>
      <c r="AN8" s="16">
        <v>0.92592592592592604</v>
      </c>
      <c r="AO8" s="16"/>
      <c r="AP8" s="16">
        <v>0.62707182320442001</v>
      </c>
      <c r="AQ8" s="16">
        <v>0.8</v>
      </c>
      <c r="AR8" s="16">
        <v>0.90476190476190499</v>
      </c>
      <c r="AS8" s="16"/>
      <c r="AT8" s="16">
        <v>0.77272727272727304</v>
      </c>
      <c r="AU8" s="16">
        <v>0.67524115755627001</v>
      </c>
      <c r="AV8" s="16">
        <v>0.62222222222222201</v>
      </c>
      <c r="AW8" s="16">
        <v>0.3</v>
      </c>
      <c r="AX8" s="16"/>
      <c r="AY8" s="16">
        <v>0.64864864864864902</v>
      </c>
      <c r="AZ8" s="16">
        <v>0.68365180467091302</v>
      </c>
      <c r="BA8" s="16"/>
      <c r="BB8" s="16">
        <v>0.88888888888888895</v>
      </c>
      <c r="BC8" s="16">
        <v>0.797619047619048</v>
      </c>
      <c r="BD8" s="16">
        <v>0.65420560747663503</v>
      </c>
      <c r="BE8" s="16">
        <v>0.55223880597014896</v>
      </c>
      <c r="BF8" s="16"/>
      <c r="BG8" s="16">
        <v>0.72580645161290303</v>
      </c>
      <c r="BH8" s="16">
        <v>0.72244897959183696</v>
      </c>
      <c r="BI8" s="16">
        <v>0.60135135135135098</v>
      </c>
      <c r="BJ8" s="16">
        <v>0.86956521739130399</v>
      </c>
      <c r="BK8" s="16">
        <v>0.51851851851851805</v>
      </c>
      <c r="BL8" s="16">
        <v>0.33333333333333298</v>
      </c>
    </row>
    <row r="9" spans="2:64" x14ac:dyDescent="0.35">
      <c r="B9" s="17" t="s">
        <v>125</v>
      </c>
      <c r="C9" s="16">
        <v>0.226377952755905</v>
      </c>
      <c r="D9" s="16">
        <v>0.24137931034482801</v>
      </c>
      <c r="E9" s="16">
        <v>0.25</v>
      </c>
      <c r="F9" s="16">
        <v>0.28723404255319201</v>
      </c>
      <c r="G9" s="16">
        <v>0.20858895705521499</v>
      </c>
      <c r="H9" s="16">
        <v>0.19620253164557</v>
      </c>
      <c r="I9" s="16"/>
      <c r="J9" s="16">
        <v>0.213286713286713</v>
      </c>
      <c r="K9" s="16">
        <v>0.24434389140271501</v>
      </c>
      <c r="L9" s="16"/>
      <c r="M9" s="16">
        <v>0.18092105263157901</v>
      </c>
      <c r="N9" s="16">
        <v>0.3</v>
      </c>
      <c r="O9" s="16">
        <v>0.33333333333333298</v>
      </c>
      <c r="P9" s="16">
        <v>0.25</v>
      </c>
      <c r="Q9" s="16"/>
      <c r="R9" s="16">
        <v>0.26</v>
      </c>
      <c r="S9" s="16">
        <v>0.19753086419753099</v>
      </c>
      <c r="T9" s="16">
        <v>0.18300653594771199</v>
      </c>
      <c r="U9" s="16">
        <v>0.25</v>
      </c>
      <c r="V9" s="16"/>
      <c r="W9" s="16">
        <v>0.29729729729729698</v>
      </c>
      <c r="X9" s="16">
        <v>0.17525773195876301</v>
      </c>
      <c r="Y9" s="16">
        <v>0.134615384615385</v>
      </c>
      <c r="Z9" s="16">
        <v>0.26086956521739102</v>
      </c>
      <c r="AA9" s="16">
        <v>0.162162162162162</v>
      </c>
      <c r="AB9" s="16">
        <v>0.20408163265306101</v>
      </c>
      <c r="AC9" s="16">
        <v>0.22448979591836701</v>
      </c>
      <c r="AD9" s="16">
        <v>0.22222222222222199</v>
      </c>
      <c r="AE9" s="16">
        <v>0.371428571428571</v>
      </c>
      <c r="AF9" s="16">
        <v>0.28571428571428598</v>
      </c>
      <c r="AG9" s="16">
        <v>0.25</v>
      </c>
      <c r="AH9" s="16">
        <v>0</v>
      </c>
      <c r="AI9" s="16"/>
      <c r="AJ9" s="16">
        <v>0.31343283582089598</v>
      </c>
      <c r="AK9" s="16">
        <v>0.293333333333333</v>
      </c>
      <c r="AL9" s="16">
        <v>0.20114942528735599</v>
      </c>
      <c r="AM9" s="16">
        <v>0.19148936170212799</v>
      </c>
      <c r="AN9" s="16">
        <v>3.7037037037037E-2</v>
      </c>
      <c r="AO9" s="16"/>
      <c r="AP9" s="16">
        <v>0.27071823204419898</v>
      </c>
      <c r="AQ9" s="16">
        <v>0.128</v>
      </c>
      <c r="AR9" s="16">
        <v>4.7619047619047603E-2</v>
      </c>
      <c r="AS9" s="16"/>
      <c r="AT9" s="16">
        <v>0.18181818181818199</v>
      </c>
      <c r="AU9" s="16">
        <v>0.22508038585209</v>
      </c>
      <c r="AV9" s="16">
        <v>0.28888888888888897</v>
      </c>
      <c r="AW9" s="16">
        <v>0.4</v>
      </c>
      <c r="AX9" s="16"/>
      <c r="AY9" s="16">
        <v>0.24324324324324301</v>
      </c>
      <c r="AZ9" s="16">
        <v>0.225053078556263</v>
      </c>
      <c r="BA9" s="16"/>
      <c r="BB9" s="16">
        <v>8.3333333333333301E-2</v>
      </c>
      <c r="BC9" s="16">
        <v>0.13095238095238099</v>
      </c>
      <c r="BD9" s="16">
        <v>0.26479750778816202</v>
      </c>
      <c r="BE9" s="16">
        <v>0.238805970149254</v>
      </c>
      <c r="BF9" s="16"/>
      <c r="BG9" s="16">
        <v>0.17741935483870999</v>
      </c>
      <c r="BH9" s="16">
        <v>0.16734693877550999</v>
      </c>
      <c r="BI9" s="16">
        <v>0.31756756756756799</v>
      </c>
      <c r="BJ9" s="16">
        <v>8.6956521739130405E-2</v>
      </c>
      <c r="BK9" s="16">
        <v>0.44444444444444398</v>
      </c>
      <c r="BL9" s="16">
        <v>0.66666666666666696</v>
      </c>
    </row>
    <row r="10" spans="2:64" x14ac:dyDescent="0.35">
      <c r="B10" s="17" t="s">
        <v>119</v>
      </c>
      <c r="C10" s="18">
        <v>9.2519685039370095E-2</v>
      </c>
      <c r="D10" s="18">
        <v>0</v>
      </c>
      <c r="E10" s="18">
        <v>3.125E-2</v>
      </c>
      <c r="F10" s="18">
        <v>6.3829787234042507E-2</v>
      </c>
      <c r="G10" s="18">
        <v>9.2024539877300596E-2</v>
      </c>
      <c r="H10" s="18">
        <v>0.151898734177215</v>
      </c>
      <c r="I10" s="18"/>
      <c r="J10" s="18">
        <v>8.0419580419580403E-2</v>
      </c>
      <c r="K10" s="18">
        <v>0.108597285067873</v>
      </c>
      <c r="L10" s="18"/>
      <c r="M10" s="18">
        <v>6.9078947368421101E-2</v>
      </c>
      <c r="N10" s="18">
        <v>0.1</v>
      </c>
      <c r="O10" s="18">
        <v>0.116666666666667</v>
      </c>
      <c r="P10" s="18">
        <v>0.17499999999999999</v>
      </c>
      <c r="Q10" s="18"/>
      <c r="R10" s="18">
        <v>4.3999999999999997E-2</v>
      </c>
      <c r="S10" s="18">
        <v>0.148148148148148</v>
      </c>
      <c r="T10" s="18">
        <v>0.15686274509803899</v>
      </c>
      <c r="U10" s="18">
        <v>0</v>
      </c>
      <c r="V10" s="18"/>
      <c r="W10" s="18">
        <v>4.0540540540540501E-2</v>
      </c>
      <c r="X10" s="18">
        <v>7.2164948453608199E-2</v>
      </c>
      <c r="Y10" s="18">
        <v>3.8461538461538498E-2</v>
      </c>
      <c r="Z10" s="18">
        <v>8.6956521739130405E-2</v>
      </c>
      <c r="AA10" s="18">
        <v>8.1081081081081099E-2</v>
      </c>
      <c r="AB10" s="18">
        <v>0.16326530612244899</v>
      </c>
      <c r="AC10" s="18">
        <v>0.102040816326531</v>
      </c>
      <c r="AD10" s="18">
        <v>0.27777777777777801</v>
      </c>
      <c r="AE10" s="18">
        <v>8.5714285714285701E-2</v>
      </c>
      <c r="AF10" s="18">
        <v>0.14285714285714299</v>
      </c>
      <c r="AG10" s="18">
        <v>0.15</v>
      </c>
      <c r="AH10" s="18">
        <v>0</v>
      </c>
      <c r="AI10" s="18"/>
      <c r="AJ10" s="18">
        <v>0.17910447761194001</v>
      </c>
      <c r="AK10" s="18">
        <v>0.12</v>
      </c>
      <c r="AL10" s="18">
        <v>5.7471264367816098E-2</v>
      </c>
      <c r="AM10" s="18">
        <v>9.5744680851063801E-2</v>
      </c>
      <c r="AN10" s="18">
        <v>3.7037037037037E-2</v>
      </c>
      <c r="AO10" s="18"/>
      <c r="AP10" s="18">
        <v>0.102209944751381</v>
      </c>
      <c r="AQ10" s="18">
        <v>7.1999999999999995E-2</v>
      </c>
      <c r="AR10" s="18">
        <v>4.7619047619047603E-2</v>
      </c>
      <c r="AS10" s="18"/>
      <c r="AT10" s="18">
        <v>4.5454545454545497E-2</v>
      </c>
      <c r="AU10" s="18">
        <v>9.9678456591639902E-2</v>
      </c>
      <c r="AV10" s="18">
        <v>8.8888888888888906E-2</v>
      </c>
      <c r="AW10" s="18">
        <v>0.3</v>
      </c>
      <c r="AX10" s="18"/>
      <c r="AY10" s="18">
        <v>0.108108108108108</v>
      </c>
      <c r="AZ10" s="18">
        <v>9.1295116772823801E-2</v>
      </c>
      <c r="BA10" s="18"/>
      <c r="BB10" s="18">
        <v>2.7777777777777801E-2</v>
      </c>
      <c r="BC10" s="18">
        <v>7.1428571428571397E-2</v>
      </c>
      <c r="BD10" s="18">
        <v>8.0996884735202501E-2</v>
      </c>
      <c r="BE10" s="18">
        <v>0.20895522388059701</v>
      </c>
      <c r="BF10" s="18"/>
      <c r="BG10" s="18">
        <v>9.6774193548387094E-2</v>
      </c>
      <c r="BH10" s="18">
        <v>0.11020408163265299</v>
      </c>
      <c r="BI10" s="18">
        <v>8.1081081081081099E-2</v>
      </c>
      <c r="BJ10" s="18">
        <v>4.3478260869565202E-2</v>
      </c>
      <c r="BK10" s="18">
        <v>3.7037037037037E-2</v>
      </c>
      <c r="BL10" s="18">
        <v>0</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135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132</v>
      </c>
      <c r="C8" s="16">
        <v>0.25984251968503902</v>
      </c>
      <c r="D8" s="16">
        <v>0.55172413793103403</v>
      </c>
      <c r="E8" s="16">
        <v>0.421875</v>
      </c>
      <c r="F8" s="16">
        <v>0.40425531914893598</v>
      </c>
      <c r="G8" s="16">
        <v>0.17791411042944799</v>
      </c>
      <c r="H8" s="16">
        <v>0.139240506329114</v>
      </c>
      <c r="I8" s="16"/>
      <c r="J8" s="16">
        <v>0.23776223776223801</v>
      </c>
      <c r="K8" s="16">
        <v>0.28506787330316702</v>
      </c>
      <c r="L8" s="16"/>
      <c r="M8" s="16">
        <v>0.269736842105263</v>
      </c>
      <c r="N8" s="16">
        <v>0.23</v>
      </c>
      <c r="O8" s="16">
        <v>0.35</v>
      </c>
      <c r="P8" s="16">
        <v>0.15</v>
      </c>
      <c r="Q8" s="16"/>
      <c r="R8" s="16">
        <v>0.34799999999999998</v>
      </c>
      <c r="S8" s="16">
        <v>0.24691358024691401</v>
      </c>
      <c r="T8" s="16">
        <v>0.10457516339869299</v>
      </c>
      <c r="U8" s="16">
        <v>0.375</v>
      </c>
      <c r="V8" s="16"/>
      <c r="W8" s="16">
        <v>0.40540540540540498</v>
      </c>
      <c r="X8" s="16">
        <v>0.22680412371134001</v>
      </c>
      <c r="Y8" s="16">
        <v>0.25</v>
      </c>
      <c r="Z8" s="16">
        <v>0.15217391304347799</v>
      </c>
      <c r="AA8" s="16">
        <v>0.24324324324324301</v>
      </c>
      <c r="AB8" s="16">
        <v>0.30612244897959201</v>
      </c>
      <c r="AC8" s="16">
        <v>0.28571428571428598</v>
      </c>
      <c r="AD8" s="16">
        <v>0.22222222222222199</v>
      </c>
      <c r="AE8" s="16">
        <v>0.25714285714285701</v>
      </c>
      <c r="AF8" s="16">
        <v>0.14285714285714299</v>
      </c>
      <c r="AG8" s="16">
        <v>0.25</v>
      </c>
      <c r="AH8" s="16">
        <v>0</v>
      </c>
      <c r="AI8" s="16"/>
      <c r="AJ8" s="16">
        <v>0.19402985074626899</v>
      </c>
      <c r="AK8" s="16">
        <v>0.30666666666666698</v>
      </c>
      <c r="AL8" s="16">
        <v>0.25862068965517199</v>
      </c>
      <c r="AM8" s="16">
        <v>0.25531914893617003</v>
      </c>
      <c r="AN8" s="16">
        <v>0.18518518518518501</v>
      </c>
      <c r="AO8" s="16"/>
      <c r="AP8" s="16">
        <v>0.243093922651934</v>
      </c>
      <c r="AQ8" s="16">
        <v>0.312</v>
      </c>
      <c r="AR8" s="16">
        <v>0.238095238095238</v>
      </c>
      <c r="AS8" s="16"/>
      <c r="AT8" s="16">
        <v>1</v>
      </c>
      <c r="AU8" s="16">
        <v>0</v>
      </c>
      <c r="AV8" s="16">
        <v>0</v>
      </c>
      <c r="AW8" s="16">
        <v>0</v>
      </c>
      <c r="AX8" s="16"/>
      <c r="AY8" s="16">
        <v>0.32432432432432401</v>
      </c>
      <c r="AZ8" s="16">
        <v>0.25477707006369399</v>
      </c>
      <c r="BA8" s="16"/>
      <c r="BB8" s="16">
        <v>0.30555555555555602</v>
      </c>
      <c r="BC8" s="16">
        <v>0.32142857142857101</v>
      </c>
      <c r="BD8" s="16">
        <v>0.25545171339563899</v>
      </c>
      <c r="BE8" s="16">
        <v>0.17910447761194001</v>
      </c>
      <c r="BF8" s="16"/>
      <c r="BG8" s="16">
        <v>0.209677419354839</v>
      </c>
      <c r="BH8" s="16">
        <v>0.29387755102040802</v>
      </c>
      <c r="BI8" s="16">
        <v>0.23648648648648599</v>
      </c>
      <c r="BJ8" s="16">
        <v>0.217391304347826</v>
      </c>
      <c r="BK8" s="16">
        <v>0.22222222222222199</v>
      </c>
      <c r="BL8" s="16">
        <v>0.33333333333333298</v>
      </c>
    </row>
    <row r="9" spans="2:64" x14ac:dyDescent="0.35">
      <c r="B9" s="17" t="s">
        <v>133</v>
      </c>
      <c r="C9" s="16">
        <v>8.8582677165354298E-2</v>
      </c>
      <c r="D9" s="16">
        <v>0.13793103448275901</v>
      </c>
      <c r="E9" s="16">
        <v>0.1875</v>
      </c>
      <c r="F9" s="16">
        <v>8.5106382978723402E-2</v>
      </c>
      <c r="G9" s="16">
        <v>6.7484662576687102E-2</v>
      </c>
      <c r="H9" s="16">
        <v>6.3291139240506306E-2</v>
      </c>
      <c r="I9" s="16"/>
      <c r="J9" s="16">
        <v>9.4405594405594401E-2</v>
      </c>
      <c r="K9" s="16">
        <v>8.1447963800904993E-2</v>
      </c>
      <c r="L9" s="16"/>
      <c r="M9" s="16">
        <v>7.8947368421052599E-2</v>
      </c>
      <c r="N9" s="16">
        <v>0.12</v>
      </c>
      <c r="O9" s="16">
        <v>8.3333333333333301E-2</v>
      </c>
      <c r="P9" s="16">
        <v>0.1</v>
      </c>
      <c r="Q9" s="16"/>
      <c r="R9" s="16">
        <v>0.13600000000000001</v>
      </c>
      <c r="S9" s="16">
        <v>8.6419753086419707E-2</v>
      </c>
      <c r="T9" s="16">
        <v>2.61437908496732E-2</v>
      </c>
      <c r="U9" s="16">
        <v>0</v>
      </c>
      <c r="V9" s="16"/>
      <c r="W9" s="16">
        <v>8.1081081081081099E-2</v>
      </c>
      <c r="X9" s="16">
        <v>6.18556701030928E-2</v>
      </c>
      <c r="Y9" s="16">
        <v>7.69230769230769E-2</v>
      </c>
      <c r="Z9" s="16">
        <v>8.6956521739130405E-2</v>
      </c>
      <c r="AA9" s="16">
        <v>0.135135135135135</v>
      </c>
      <c r="AB9" s="16">
        <v>6.1224489795918401E-2</v>
      </c>
      <c r="AC9" s="16">
        <v>0.122448979591837</v>
      </c>
      <c r="AD9" s="16">
        <v>5.5555555555555601E-2</v>
      </c>
      <c r="AE9" s="16">
        <v>0.114285714285714</v>
      </c>
      <c r="AF9" s="16">
        <v>0.107142857142857</v>
      </c>
      <c r="AG9" s="16">
        <v>0.15</v>
      </c>
      <c r="AH9" s="16">
        <v>0</v>
      </c>
      <c r="AI9" s="16"/>
      <c r="AJ9" s="16">
        <v>8.9552238805970102E-2</v>
      </c>
      <c r="AK9" s="16">
        <v>6.6666666666666693E-2</v>
      </c>
      <c r="AL9" s="16">
        <v>9.1954022988505704E-2</v>
      </c>
      <c r="AM9" s="16">
        <v>8.5106382978723402E-2</v>
      </c>
      <c r="AN9" s="16">
        <v>0.11111111111111099</v>
      </c>
      <c r="AO9" s="16"/>
      <c r="AP9" s="16">
        <v>6.6298342541436503E-2</v>
      </c>
      <c r="AQ9" s="16">
        <v>0.16</v>
      </c>
      <c r="AR9" s="16">
        <v>4.7619047619047603E-2</v>
      </c>
      <c r="AS9" s="16"/>
      <c r="AT9" s="16">
        <v>0</v>
      </c>
      <c r="AU9" s="16">
        <v>0</v>
      </c>
      <c r="AV9" s="16">
        <v>1</v>
      </c>
      <c r="AW9" s="16">
        <v>0</v>
      </c>
      <c r="AX9" s="16"/>
      <c r="AY9" s="16">
        <v>0.162162162162162</v>
      </c>
      <c r="AZ9" s="16">
        <v>8.2802547770700605E-2</v>
      </c>
      <c r="BA9" s="16"/>
      <c r="BB9" s="16">
        <v>0.13888888888888901</v>
      </c>
      <c r="BC9" s="16">
        <v>0.16666666666666699</v>
      </c>
      <c r="BD9" s="16">
        <v>5.9190031152648002E-2</v>
      </c>
      <c r="BE9" s="16">
        <v>0.104477611940299</v>
      </c>
      <c r="BF9" s="16"/>
      <c r="BG9" s="16">
        <v>6.4516129032258104E-2</v>
      </c>
      <c r="BH9" s="16">
        <v>7.3469387755102006E-2</v>
      </c>
      <c r="BI9" s="16">
        <v>0.121621621621622</v>
      </c>
      <c r="BJ9" s="16">
        <v>4.3478260869565202E-2</v>
      </c>
      <c r="BK9" s="16">
        <v>0.148148148148148</v>
      </c>
      <c r="BL9" s="16">
        <v>0</v>
      </c>
    </row>
    <row r="10" spans="2:64" x14ac:dyDescent="0.35">
      <c r="B10" s="17" t="s">
        <v>134</v>
      </c>
      <c r="C10" s="16">
        <v>0.61220472440944895</v>
      </c>
      <c r="D10" s="16">
        <v>0.31034482758620702</v>
      </c>
      <c r="E10" s="16">
        <v>0.34375</v>
      </c>
      <c r="F10" s="16">
        <v>0.46808510638297901</v>
      </c>
      <c r="G10" s="16">
        <v>0.71779141104294497</v>
      </c>
      <c r="H10" s="16">
        <v>0.753164556962025</v>
      </c>
      <c r="I10" s="16"/>
      <c r="J10" s="16">
        <v>0.62937062937062904</v>
      </c>
      <c r="K10" s="16">
        <v>0.59276018099547501</v>
      </c>
      <c r="L10" s="16"/>
      <c r="M10" s="16">
        <v>0.63486842105263197</v>
      </c>
      <c r="N10" s="16">
        <v>0.61</v>
      </c>
      <c r="O10" s="16">
        <v>0.46666666666666701</v>
      </c>
      <c r="P10" s="16">
        <v>0.625</v>
      </c>
      <c r="Q10" s="16"/>
      <c r="R10" s="16">
        <v>0.48799999999999999</v>
      </c>
      <c r="S10" s="16">
        <v>0.60493827160493796</v>
      </c>
      <c r="T10" s="16">
        <v>0.83006535947712401</v>
      </c>
      <c r="U10" s="16">
        <v>0.54166666666666696</v>
      </c>
      <c r="V10" s="16"/>
      <c r="W10" s="16">
        <v>0.445945945945946</v>
      </c>
      <c r="X10" s="16">
        <v>0.68041237113402098</v>
      </c>
      <c r="Y10" s="16">
        <v>0.61538461538461497</v>
      </c>
      <c r="Z10" s="16">
        <v>0.76086956521739102</v>
      </c>
      <c r="AA10" s="16">
        <v>0.59459459459459496</v>
      </c>
      <c r="AB10" s="16">
        <v>0.530612244897959</v>
      </c>
      <c r="AC10" s="16">
        <v>0.59183673469387799</v>
      </c>
      <c r="AD10" s="16">
        <v>0.72222222222222199</v>
      </c>
      <c r="AE10" s="16">
        <v>0.57142857142857095</v>
      </c>
      <c r="AF10" s="16">
        <v>0.71428571428571397</v>
      </c>
      <c r="AG10" s="16">
        <v>0.6</v>
      </c>
      <c r="AH10" s="16">
        <v>1</v>
      </c>
      <c r="AI10" s="16"/>
      <c r="AJ10" s="16">
        <v>0.65671641791044799</v>
      </c>
      <c r="AK10" s="16">
        <v>0.52</v>
      </c>
      <c r="AL10" s="16">
        <v>0.62643678160919503</v>
      </c>
      <c r="AM10" s="16">
        <v>0.63829787234042601</v>
      </c>
      <c r="AN10" s="16">
        <v>0.70370370370370405</v>
      </c>
      <c r="AO10" s="16"/>
      <c r="AP10" s="16">
        <v>0.63812154696132595</v>
      </c>
      <c r="AQ10" s="16">
        <v>0.52</v>
      </c>
      <c r="AR10" s="16">
        <v>0.71428571428571397</v>
      </c>
      <c r="AS10" s="16"/>
      <c r="AT10" s="16">
        <v>0</v>
      </c>
      <c r="AU10" s="16">
        <v>1</v>
      </c>
      <c r="AV10" s="16">
        <v>0</v>
      </c>
      <c r="AW10" s="16">
        <v>0</v>
      </c>
      <c r="AX10" s="16"/>
      <c r="AY10" s="16">
        <v>0.48648648648648701</v>
      </c>
      <c r="AZ10" s="16">
        <v>0.62208067940552003</v>
      </c>
      <c r="BA10" s="16"/>
      <c r="BB10" s="16">
        <v>0.55555555555555602</v>
      </c>
      <c r="BC10" s="16">
        <v>0.5</v>
      </c>
      <c r="BD10" s="16">
        <v>0.66666666666666696</v>
      </c>
      <c r="BE10" s="16">
        <v>0.52238805970149205</v>
      </c>
      <c r="BF10" s="16"/>
      <c r="BG10" s="16">
        <v>0.70967741935483897</v>
      </c>
      <c r="BH10" s="16">
        <v>0.59183673469387799</v>
      </c>
      <c r="BI10" s="16">
        <v>0.59459459459459496</v>
      </c>
      <c r="BJ10" s="16">
        <v>0.69565217391304301</v>
      </c>
      <c r="BK10" s="16">
        <v>0.592592592592593</v>
      </c>
      <c r="BL10" s="16">
        <v>0.66666666666666696</v>
      </c>
    </row>
    <row r="11" spans="2:64" x14ac:dyDescent="0.35">
      <c r="B11" s="17" t="s">
        <v>55</v>
      </c>
      <c r="C11" s="18">
        <v>3.9370078740157501E-2</v>
      </c>
      <c r="D11" s="18">
        <v>0</v>
      </c>
      <c r="E11" s="18">
        <v>4.6875E-2</v>
      </c>
      <c r="F11" s="18">
        <v>4.2553191489361701E-2</v>
      </c>
      <c r="G11" s="18">
        <v>3.6809815950920199E-2</v>
      </c>
      <c r="H11" s="18">
        <v>4.4303797468354403E-2</v>
      </c>
      <c r="I11" s="18"/>
      <c r="J11" s="18">
        <v>3.8461538461538498E-2</v>
      </c>
      <c r="K11" s="18">
        <v>4.0723981900452497E-2</v>
      </c>
      <c r="L11" s="18"/>
      <c r="M11" s="18">
        <v>1.6447368421052599E-2</v>
      </c>
      <c r="N11" s="18">
        <v>0.04</v>
      </c>
      <c r="O11" s="18">
        <v>0.1</v>
      </c>
      <c r="P11" s="18">
        <v>0.125</v>
      </c>
      <c r="Q11" s="18"/>
      <c r="R11" s="18">
        <v>2.8000000000000001E-2</v>
      </c>
      <c r="S11" s="18">
        <v>6.1728395061728399E-2</v>
      </c>
      <c r="T11" s="18">
        <v>3.9215686274509803E-2</v>
      </c>
      <c r="U11" s="18">
        <v>8.3333333333333301E-2</v>
      </c>
      <c r="V11" s="18"/>
      <c r="W11" s="18">
        <v>6.7567567567567599E-2</v>
      </c>
      <c r="X11" s="18">
        <v>3.09278350515464E-2</v>
      </c>
      <c r="Y11" s="18">
        <v>5.7692307692307702E-2</v>
      </c>
      <c r="Z11" s="18">
        <v>0</v>
      </c>
      <c r="AA11" s="18">
        <v>2.7027027027027001E-2</v>
      </c>
      <c r="AB11" s="18">
        <v>0.102040816326531</v>
      </c>
      <c r="AC11" s="18">
        <v>0</v>
      </c>
      <c r="AD11" s="18">
        <v>0</v>
      </c>
      <c r="AE11" s="18">
        <v>5.7142857142857099E-2</v>
      </c>
      <c r="AF11" s="18">
        <v>3.5714285714285698E-2</v>
      </c>
      <c r="AG11" s="18">
        <v>0</v>
      </c>
      <c r="AH11" s="18">
        <v>0</v>
      </c>
      <c r="AI11" s="18"/>
      <c r="AJ11" s="18">
        <v>5.9701492537313397E-2</v>
      </c>
      <c r="AK11" s="18">
        <v>0.10666666666666701</v>
      </c>
      <c r="AL11" s="18">
        <v>2.2988505747126398E-2</v>
      </c>
      <c r="AM11" s="18">
        <v>2.1276595744680899E-2</v>
      </c>
      <c r="AN11" s="18">
        <v>0</v>
      </c>
      <c r="AO11" s="18"/>
      <c r="AP11" s="18">
        <v>5.24861878453039E-2</v>
      </c>
      <c r="AQ11" s="18">
        <v>8.0000000000000002E-3</v>
      </c>
      <c r="AR11" s="18">
        <v>0</v>
      </c>
      <c r="AS11" s="18"/>
      <c r="AT11" s="18">
        <v>0</v>
      </c>
      <c r="AU11" s="18">
        <v>0</v>
      </c>
      <c r="AV11" s="18">
        <v>0</v>
      </c>
      <c r="AW11" s="18">
        <v>1</v>
      </c>
      <c r="AX11" s="18"/>
      <c r="AY11" s="18">
        <v>2.7027027027027001E-2</v>
      </c>
      <c r="AZ11" s="18">
        <v>4.0339702760084903E-2</v>
      </c>
      <c r="BA11" s="18"/>
      <c r="BB11" s="18">
        <v>0</v>
      </c>
      <c r="BC11" s="18">
        <v>1.1904761904761901E-2</v>
      </c>
      <c r="BD11" s="18">
        <v>1.86915887850467E-2</v>
      </c>
      <c r="BE11" s="18">
        <v>0.19402985074626899</v>
      </c>
      <c r="BF11" s="18"/>
      <c r="BG11" s="18">
        <v>1.6129032258064498E-2</v>
      </c>
      <c r="BH11" s="18">
        <v>4.08163265306122E-2</v>
      </c>
      <c r="BI11" s="18">
        <v>4.72972972972973E-2</v>
      </c>
      <c r="BJ11" s="18">
        <v>4.3478260869565202E-2</v>
      </c>
      <c r="BK11" s="18">
        <v>3.7037037037037E-2</v>
      </c>
      <c r="BL11" s="18">
        <v>0</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144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136</v>
      </c>
      <c r="C8" s="16">
        <v>0.458661417322835</v>
      </c>
      <c r="D8" s="16">
        <v>0.48275862068965503</v>
      </c>
      <c r="E8" s="16">
        <v>0.484375</v>
      </c>
      <c r="F8" s="16">
        <v>0.47872340425531901</v>
      </c>
      <c r="G8" s="16">
        <v>0.45398773006135001</v>
      </c>
      <c r="H8" s="16">
        <v>0.436708860759494</v>
      </c>
      <c r="I8" s="16"/>
      <c r="J8" s="16">
        <v>0.38811188811188801</v>
      </c>
      <c r="K8" s="16">
        <v>0.55203619909502299</v>
      </c>
      <c r="L8" s="16"/>
      <c r="M8" s="16">
        <v>0.47368421052631599</v>
      </c>
      <c r="N8" s="16">
        <v>0.47</v>
      </c>
      <c r="O8" s="16">
        <v>0.4</v>
      </c>
      <c r="P8" s="16">
        <v>0.42499999999999999</v>
      </c>
      <c r="Q8" s="16"/>
      <c r="R8" s="16">
        <v>0.48</v>
      </c>
      <c r="S8" s="16">
        <v>0.41975308641975301</v>
      </c>
      <c r="T8" s="16">
        <v>0.41830065359477098</v>
      </c>
      <c r="U8" s="16">
        <v>0.625</v>
      </c>
      <c r="V8" s="16"/>
      <c r="W8" s="16">
        <v>0.41891891891891903</v>
      </c>
      <c r="X8" s="16">
        <v>0.55670103092783496</v>
      </c>
      <c r="Y8" s="16">
        <v>0.44230769230769201</v>
      </c>
      <c r="Z8" s="16">
        <v>0.5</v>
      </c>
      <c r="AA8" s="16">
        <v>0.40540540540540498</v>
      </c>
      <c r="AB8" s="16">
        <v>0.34693877551020402</v>
      </c>
      <c r="AC8" s="16">
        <v>0.530612244897959</v>
      </c>
      <c r="AD8" s="16">
        <v>0.22222222222222199</v>
      </c>
      <c r="AE8" s="16">
        <v>0.45714285714285702</v>
      </c>
      <c r="AF8" s="16">
        <v>0.42857142857142899</v>
      </c>
      <c r="AG8" s="16">
        <v>0.45</v>
      </c>
      <c r="AH8" s="16">
        <v>1</v>
      </c>
      <c r="AI8" s="16"/>
      <c r="AJ8" s="16">
        <v>0.41791044776119401</v>
      </c>
      <c r="AK8" s="16">
        <v>0.42666666666666703</v>
      </c>
      <c r="AL8" s="16">
        <v>0.51724137931034497</v>
      </c>
      <c r="AM8" s="16">
        <v>0.42553191489361702</v>
      </c>
      <c r="AN8" s="16">
        <v>0.37037037037037002</v>
      </c>
      <c r="AO8" s="16"/>
      <c r="AP8" s="16">
        <v>0.40883977900552498</v>
      </c>
      <c r="AQ8" s="16">
        <v>0.58399999999999996</v>
      </c>
      <c r="AR8" s="16">
        <v>0.57142857142857095</v>
      </c>
      <c r="AS8" s="16"/>
      <c r="AT8" s="16">
        <v>0.5</v>
      </c>
      <c r="AU8" s="16">
        <v>0.466237942122186</v>
      </c>
      <c r="AV8" s="16">
        <v>0.422222222222222</v>
      </c>
      <c r="AW8" s="16">
        <v>0.15</v>
      </c>
      <c r="AX8" s="16"/>
      <c r="AY8" s="16">
        <v>0.45945945945945899</v>
      </c>
      <c r="AZ8" s="16">
        <v>0.45859872611465002</v>
      </c>
      <c r="BA8" s="16"/>
      <c r="BB8" s="16">
        <v>0.58333333333333304</v>
      </c>
      <c r="BC8" s="16">
        <v>0.38095238095238099</v>
      </c>
      <c r="BD8" s="16">
        <v>0.47040498442367601</v>
      </c>
      <c r="BE8" s="16">
        <v>0.43283582089552203</v>
      </c>
      <c r="BF8" s="16"/>
      <c r="BG8" s="16">
        <v>0.467741935483871</v>
      </c>
      <c r="BH8" s="16">
        <v>0.469387755102041</v>
      </c>
      <c r="BI8" s="16">
        <v>0.45945945945945899</v>
      </c>
      <c r="BJ8" s="16">
        <v>0.39130434782608697</v>
      </c>
      <c r="BK8" s="16">
        <v>0.44444444444444398</v>
      </c>
      <c r="BL8" s="16">
        <v>0</v>
      </c>
    </row>
    <row r="9" spans="2:64" x14ac:dyDescent="0.35">
      <c r="B9" s="17" t="s">
        <v>137</v>
      </c>
      <c r="C9" s="16">
        <v>0.42322834645669299</v>
      </c>
      <c r="D9" s="16">
        <v>0.34482758620689702</v>
      </c>
      <c r="E9" s="16">
        <v>0.40625</v>
      </c>
      <c r="F9" s="16">
        <v>0.39361702127659598</v>
      </c>
      <c r="G9" s="16">
        <v>0.43558282208589</v>
      </c>
      <c r="H9" s="16">
        <v>0.449367088607595</v>
      </c>
      <c r="I9" s="16"/>
      <c r="J9" s="16">
        <v>0.45804195804195802</v>
      </c>
      <c r="K9" s="16">
        <v>0.38009049773755699</v>
      </c>
      <c r="L9" s="16"/>
      <c r="M9" s="16">
        <v>0.44407894736842102</v>
      </c>
      <c r="N9" s="16">
        <v>0.38</v>
      </c>
      <c r="O9" s="16">
        <v>0.36666666666666697</v>
      </c>
      <c r="P9" s="16">
        <v>0.45</v>
      </c>
      <c r="Q9" s="16"/>
      <c r="R9" s="16">
        <v>0.38400000000000001</v>
      </c>
      <c r="S9" s="16">
        <v>0.48148148148148101</v>
      </c>
      <c r="T9" s="16">
        <v>0.47058823529411797</v>
      </c>
      <c r="U9" s="16">
        <v>0.33333333333333298</v>
      </c>
      <c r="V9" s="16"/>
      <c r="W9" s="16">
        <v>0.43243243243243201</v>
      </c>
      <c r="X9" s="16">
        <v>0.463917525773196</v>
      </c>
      <c r="Y9" s="16">
        <v>0.38461538461538503</v>
      </c>
      <c r="Z9" s="16">
        <v>0.58695652173913004</v>
      </c>
      <c r="AA9" s="16">
        <v>0.37837837837837801</v>
      </c>
      <c r="AB9" s="16">
        <v>0.44897959183673503</v>
      </c>
      <c r="AC9" s="16">
        <v>0.26530612244898</v>
      </c>
      <c r="AD9" s="16">
        <v>0.38888888888888901</v>
      </c>
      <c r="AE9" s="16">
        <v>0.4</v>
      </c>
      <c r="AF9" s="16">
        <v>0.28571428571428598</v>
      </c>
      <c r="AG9" s="16">
        <v>0.6</v>
      </c>
      <c r="AH9" s="16">
        <v>0.33333333333333298</v>
      </c>
      <c r="AI9" s="16"/>
      <c r="AJ9" s="16">
        <v>0.47761194029850701</v>
      </c>
      <c r="AK9" s="16">
        <v>0.36</v>
      </c>
      <c r="AL9" s="16">
        <v>0.40804597701149398</v>
      </c>
      <c r="AM9" s="16">
        <v>0.43617021276595702</v>
      </c>
      <c r="AN9" s="16">
        <v>0.44444444444444398</v>
      </c>
      <c r="AO9" s="16"/>
      <c r="AP9" s="16">
        <v>0.35635359116022097</v>
      </c>
      <c r="AQ9" s="16">
        <v>0.60799999999999998</v>
      </c>
      <c r="AR9" s="16">
        <v>0.476190476190476</v>
      </c>
      <c r="AS9" s="16"/>
      <c r="AT9" s="16">
        <v>0.35606060606060602</v>
      </c>
      <c r="AU9" s="16">
        <v>0.45659163987138301</v>
      </c>
      <c r="AV9" s="16">
        <v>0.48888888888888898</v>
      </c>
      <c r="AW9" s="16">
        <v>0.2</v>
      </c>
      <c r="AX9" s="16"/>
      <c r="AY9" s="16">
        <v>0.27027027027027001</v>
      </c>
      <c r="AZ9" s="16">
        <v>0.435244161358811</v>
      </c>
      <c r="BA9" s="16"/>
      <c r="BB9" s="16">
        <v>0.47222222222222199</v>
      </c>
      <c r="BC9" s="16">
        <v>0.35714285714285698</v>
      </c>
      <c r="BD9" s="16">
        <v>0.45794392523364502</v>
      </c>
      <c r="BE9" s="16">
        <v>0.31343283582089598</v>
      </c>
      <c r="BF9" s="16"/>
      <c r="BG9" s="16">
        <v>0.40322580645161299</v>
      </c>
      <c r="BH9" s="16">
        <v>0.43265306122448999</v>
      </c>
      <c r="BI9" s="16">
        <v>0.43243243243243201</v>
      </c>
      <c r="BJ9" s="16">
        <v>0.434782608695652</v>
      </c>
      <c r="BK9" s="16">
        <v>0.37037037037037002</v>
      </c>
      <c r="BL9" s="16">
        <v>0</v>
      </c>
    </row>
    <row r="10" spans="2:64" x14ac:dyDescent="0.35">
      <c r="B10" s="17" t="s">
        <v>138</v>
      </c>
      <c r="C10" s="16">
        <v>0.33858267716535401</v>
      </c>
      <c r="D10" s="16">
        <v>0.48275862068965503</v>
      </c>
      <c r="E10" s="16">
        <v>0.390625</v>
      </c>
      <c r="F10" s="16">
        <v>0.35106382978723399</v>
      </c>
      <c r="G10" s="16">
        <v>0.32515337423312901</v>
      </c>
      <c r="H10" s="16">
        <v>0.29746835443038</v>
      </c>
      <c r="I10" s="16"/>
      <c r="J10" s="16">
        <v>0.36363636363636398</v>
      </c>
      <c r="K10" s="16">
        <v>0.30769230769230799</v>
      </c>
      <c r="L10" s="16"/>
      <c r="M10" s="16">
        <v>0.35855263157894701</v>
      </c>
      <c r="N10" s="16">
        <v>0.31</v>
      </c>
      <c r="O10" s="16">
        <v>0.33333333333333298</v>
      </c>
      <c r="P10" s="16">
        <v>0.27500000000000002</v>
      </c>
      <c r="Q10" s="16"/>
      <c r="R10" s="16">
        <v>0.42</v>
      </c>
      <c r="S10" s="16">
        <v>0.22222222222222199</v>
      </c>
      <c r="T10" s="16">
        <v>0.28758169934640498</v>
      </c>
      <c r="U10" s="16">
        <v>0.20833333333333301</v>
      </c>
      <c r="V10" s="16"/>
      <c r="W10" s="16">
        <v>0.35135135135135098</v>
      </c>
      <c r="X10" s="16">
        <v>0.38144329896907198</v>
      </c>
      <c r="Y10" s="16">
        <v>0.34615384615384598</v>
      </c>
      <c r="Z10" s="16">
        <v>0.34782608695652201</v>
      </c>
      <c r="AA10" s="16">
        <v>0.27027027027027001</v>
      </c>
      <c r="AB10" s="16">
        <v>0.28571428571428598</v>
      </c>
      <c r="AC10" s="16">
        <v>0.40816326530612201</v>
      </c>
      <c r="AD10" s="16">
        <v>0.22222222222222199</v>
      </c>
      <c r="AE10" s="16">
        <v>0.314285714285714</v>
      </c>
      <c r="AF10" s="16">
        <v>0.28571428571428598</v>
      </c>
      <c r="AG10" s="16">
        <v>0.35</v>
      </c>
      <c r="AH10" s="16">
        <v>0.33333333333333298</v>
      </c>
      <c r="AI10" s="16"/>
      <c r="AJ10" s="16">
        <v>0.238805970149254</v>
      </c>
      <c r="AK10" s="16">
        <v>0.36</v>
      </c>
      <c r="AL10" s="16">
        <v>0.35057471264367801</v>
      </c>
      <c r="AM10" s="16">
        <v>0.319148936170213</v>
      </c>
      <c r="AN10" s="16">
        <v>0.51851851851851805</v>
      </c>
      <c r="AO10" s="16"/>
      <c r="AP10" s="16">
        <v>0.29005524861878501</v>
      </c>
      <c r="AQ10" s="16">
        <v>0.45600000000000002</v>
      </c>
      <c r="AR10" s="16">
        <v>0.476190476190476</v>
      </c>
      <c r="AS10" s="16"/>
      <c r="AT10" s="16">
        <v>0.41666666666666702</v>
      </c>
      <c r="AU10" s="16">
        <v>0.32475884244372999</v>
      </c>
      <c r="AV10" s="16">
        <v>0.33333333333333298</v>
      </c>
      <c r="AW10" s="16">
        <v>0.05</v>
      </c>
      <c r="AX10" s="16"/>
      <c r="AY10" s="16">
        <v>0.35135135135135098</v>
      </c>
      <c r="AZ10" s="16">
        <v>0.337579617834395</v>
      </c>
      <c r="BA10" s="16"/>
      <c r="BB10" s="16">
        <v>0.44444444444444398</v>
      </c>
      <c r="BC10" s="16">
        <v>0.34523809523809501</v>
      </c>
      <c r="BD10" s="16">
        <v>0.35202492211837999</v>
      </c>
      <c r="BE10" s="16">
        <v>0.20895522388059701</v>
      </c>
      <c r="BF10" s="16"/>
      <c r="BG10" s="16">
        <v>0.41935483870967699</v>
      </c>
      <c r="BH10" s="16">
        <v>0.33469387755101998</v>
      </c>
      <c r="BI10" s="16">
        <v>0.358108108108108</v>
      </c>
      <c r="BJ10" s="16">
        <v>0.13043478260869601</v>
      </c>
      <c r="BK10" s="16">
        <v>0.296296296296296</v>
      </c>
      <c r="BL10" s="16">
        <v>0</v>
      </c>
    </row>
    <row r="11" spans="2:64" x14ac:dyDescent="0.35">
      <c r="B11" s="17" t="s">
        <v>139</v>
      </c>
      <c r="C11" s="16">
        <v>9.4488188976377993E-2</v>
      </c>
      <c r="D11" s="16">
        <v>0.13793103448275901</v>
      </c>
      <c r="E11" s="16">
        <v>6.25E-2</v>
      </c>
      <c r="F11" s="16">
        <v>0.14893617021276601</v>
      </c>
      <c r="G11" s="16">
        <v>9.8159509202454004E-2</v>
      </c>
      <c r="H11" s="16">
        <v>6.3291139240506306E-2</v>
      </c>
      <c r="I11" s="16"/>
      <c r="J11" s="16">
        <v>0.10489510489510501</v>
      </c>
      <c r="K11" s="16">
        <v>7.69230769230769E-2</v>
      </c>
      <c r="L11" s="16"/>
      <c r="M11" s="16">
        <v>7.5657894736842105E-2</v>
      </c>
      <c r="N11" s="16">
        <v>0.13</v>
      </c>
      <c r="O11" s="16">
        <v>0.15</v>
      </c>
      <c r="P11" s="16">
        <v>7.4999999999999997E-2</v>
      </c>
      <c r="Q11" s="16"/>
      <c r="R11" s="16">
        <v>0.12</v>
      </c>
      <c r="S11" s="16">
        <v>6.1728395061728399E-2</v>
      </c>
      <c r="T11" s="16">
        <v>6.5359477124182996E-2</v>
      </c>
      <c r="U11" s="16">
        <v>0.125</v>
      </c>
      <c r="V11" s="16"/>
      <c r="W11" s="16">
        <v>6.7567567567567599E-2</v>
      </c>
      <c r="X11" s="16">
        <v>9.2783505154639206E-2</v>
      </c>
      <c r="Y11" s="16">
        <v>3.8461538461538498E-2</v>
      </c>
      <c r="Z11" s="16">
        <v>0</v>
      </c>
      <c r="AA11" s="16">
        <v>0.162162162162162</v>
      </c>
      <c r="AB11" s="16">
        <v>0.122448979591837</v>
      </c>
      <c r="AC11" s="16">
        <v>0.102040816326531</v>
      </c>
      <c r="AD11" s="16">
        <v>0.27777777777777801</v>
      </c>
      <c r="AE11" s="16">
        <v>0.114285714285714</v>
      </c>
      <c r="AF11" s="16">
        <v>0.14285714285714299</v>
      </c>
      <c r="AG11" s="16">
        <v>0.1</v>
      </c>
      <c r="AH11" s="16">
        <v>0</v>
      </c>
      <c r="AI11" s="16"/>
      <c r="AJ11" s="16">
        <v>8.9552238805970102E-2</v>
      </c>
      <c r="AK11" s="16">
        <v>0.133333333333333</v>
      </c>
      <c r="AL11" s="16">
        <v>8.6206896551724102E-2</v>
      </c>
      <c r="AM11" s="16">
        <v>9.5744680851063801E-2</v>
      </c>
      <c r="AN11" s="16">
        <v>7.4074074074074098E-2</v>
      </c>
      <c r="AO11" s="16"/>
      <c r="AP11" s="16">
        <v>0.124309392265193</v>
      </c>
      <c r="AQ11" s="16">
        <v>2.4E-2</v>
      </c>
      <c r="AR11" s="16">
        <v>0</v>
      </c>
      <c r="AS11" s="16"/>
      <c r="AT11" s="16">
        <v>0.12121212121212099</v>
      </c>
      <c r="AU11" s="16">
        <v>8.0385852090032198E-2</v>
      </c>
      <c r="AV11" s="16">
        <v>8.8888888888888906E-2</v>
      </c>
      <c r="AW11" s="16">
        <v>0.15</v>
      </c>
      <c r="AX11" s="16"/>
      <c r="AY11" s="16">
        <v>8.1081081081081099E-2</v>
      </c>
      <c r="AZ11" s="16">
        <v>9.5541401273885398E-2</v>
      </c>
      <c r="BA11" s="16"/>
      <c r="BB11" s="16">
        <v>2.7777777777777801E-2</v>
      </c>
      <c r="BC11" s="16">
        <v>0.19047619047618999</v>
      </c>
      <c r="BD11" s="16">
        <v>6.8535825545171306E-2</v>
      </c>
      <c r="BE11" s="16">
        <v>0.134328358208955</v>
      </c>
      <c r="BF11" s="16"/>
      <c r="BG11" s="16">
        <v>9.6774193548387094E-2</v>
      </c>
      <c r="BH11" s="16">
        <v>9.7959183673469397E-2</v>
      </c>
      <c r="BI11" s="16">
        <v>7.4324324324324301E-2</v>
      </c>
      <c r="BJ11" s="16">
        <v>0.13043478260869601</v>
      </c>
      <c r="BK11" s="16">
        <v>7.4074074074074098E-2</v>
      </c>
      <c r="BL11" s="16">
        <v>0.66666666666666696</v>
      </c>
    </row>
    <row r="12" spans="2:64" x14ac:dyDescent="0.35">
      <c r="B12" s="17" t="s">
        <v>140</v>
      </c>
      <c r="C12" s="16">
        <v>8.6614173228346497E-2</v>
      </c>
      <c r="D12" s="16">
        <v>0.10344827586206901</v>
      </c>
      <c r="E12" s="16">
        <v>0.140625</v>
      </c>
      <c r="F12" s="16">
        <v>9.5744680851063801E-2</v>
      </c>
      <c r="G12" s="16">
        <v>9.2024539877300596E-2</v>
      </c>
      <c r="H12" s="16">
        <v>5.0632911392405097E-2</v>
      </c>
      <c r="I12" s="16"/>
      <c r="J12" s="16">
        <v>8.3916083916083906E-2</v>
      </c>
      <c r="K12" s="16">
        <v>9.0497737556561098E-2</v>
      </c>
      <c r="L12" s="16"/>
      <c r="M12" s="16">
        <v>7.8947368421052599E-2</v>
      </c>
      <c r="N12" s="16">
        <v>7.0000000000000007E-2</v>
      </c>
      <c r="O12" s="16">
        <v>0.133333333333333</v>
      </c>
      <c r="P12" s="16">
        <v>0.125</v>
      </c>
      <c r="Q12" s="16"/>
      <c r="R12" s="16">
        <v>0.104</v>
      </c>
      <c r="S12" s="16">
        <v>0.172839506172839</v>
      </c>
      <c r="T12" s="16">
        <v>2.61437908496732E-2</v>
      </c>
      <c r="U12" s="16">
        <v>0</v>
      </c>
      <c r="V12" s="16"/>
      <c r="W12" s="16">
        <v>0.17567567567567599</v>
      </c>
      <c r="X12" s="16">
        <v>7.2164948453608199E-2</v>
      </c>
      <c r="Y12" s="16">
        <v>0.115384615384615</v>
      </c>
      <c r="Z12" s="16">
        <v>2.1739130434782601E-2</v>
      </c>
      <c r="AA12" s="16">
        <v>2.7027027027027001E-2</v>
      </c>
      <c r="AB12" s="16">
        <v>0.122448979591837</v>
      </c>
      <c r="AC12" s="16">
        <v>8.1632653061224497E-2</v>
      </c>
      <c r="AD12" s="16">
        <v>0.11111111111111099</v>
      </c>
      <c r="AE12" s="16">
        <v>5.7142857142857099E-2</v>
      </c>
      <c r="AF12" s="16">
        <v>3.5714285714285698E-2</v>
      </c>
      <c r="AG12" s="16">
        <v>0.05</v>
      </c>
      <c r="AH12" s="16">
        <v>0</v>
      </c>
      <c r="AI12" s="16"/>
      <c r="AJ12" s="16">
        <v>2.9850746268656699E-2</v>
      </c>
      <c r="AK12" s="16">
        <v>0.08</v>
      </c>
      <c r="AL12" s="16">
        <v>0.12068965517241401</v>
      </c>
      <c r="AM12" s="16">
        <v>9.5744680851063801E-2</v>
      </c>
      <c r="AN12" s="16">
        <v>0.11111111111111099</v>
      </c>
      <c r="AO12" s="16"/>
      <c r="AP12" s="16">
        <v>7.7348066298342497E-2</v>
      </c>
      <c r="AQ12" s="16">
        <v>0.12</v>
      </c>
      <c r="AR12" s="16">
        <v>4.7619047619047603E-2</v>
      </c>
      <c r="AS12" s="16"/>
      <c r="AT12" s="16">
        <v>0.12878787878787901</v>
      </c>
      <c r="AU12" s="16">
        <v>5.4662379421221902E-2</v>
      </c>
      <c r="AV12" s="16">
        <v>0.17777777777777801</v>
      </c>
      <c r="AW12" s="16">
        <v>0.1</v>
      </c>
      <c r="AX12" s="16"/>
      <c r="AY12" s="16">
        <v>0.135135135135135</v>
      </c>
      <c r="AZ12" s="16">
        <v>8.2802547770700605E-2</v>
      </c>
      <c r="BA12" s="16"/>
      <c r="BB12" s="16">
        <v>0.25</v>
      </c>
      <c r="BC12" s="16">
        <v>0.15476190476190499</v>
      </c>
      <c r="BD12" s="16">
        <v>5.60747663551402E-2</v>
      </c>
      <c r="BE12" s="16">
        <v>5.9701492537313397E-2</v>
      </c>
      <c r="BF12" s="16"/>
      <c r="BG12" s="16">
        <v>8.0645161290322606E-2</v>
      </c>
      <c r="BH12" s="16">
        <v>0.106122448979592</v>
      </c>
      <c r="BI12" s="16">
        <v>7.4324324324324301E-2</v>
      </c>
      <c r="BJ12" s="16">
        <v>8.6956521739130405E-2</v>
      </c>
      <c r="BK12" s="16">
        <v>0</v>
      </c>
      <c r="BL12" s="16">
        <v>0</v>
      </c>
    </row>
    <row r="13" spans="2:64" x14ac:dyDescent="0.35">
      <c r="B13" s="17" t="s">
        <v>141</v>
      </c>
      <c r="C13" s="16">
        <v>2.55905511811024E-2</v>
      </c>
      <c r="D13" s="16">
        <v>0.13793103448275901</v>
      </c>
      <c r="E13" s="16">
        <v>6.25E-2</v>
      </c>
      <c r="F13" s="16">
        <v>2.1276595744680899E-2</v>
      </c>
      <c r="G13" s="16">
        <v>1.22699386503067E-2</v>
      </c>
      <c r="H13" s="16">
        <v>6.3291139240506302E-3</v>
      </c>
      <c r="I13" s="16"/>
      <c r="J13" s="16">
        <v>2.7972027972028E-2</v>
      </c>
      <c r="K13" s="16">
        <v>2.2624434389140299E-2</v>
      </c>
      <c r="L13" s="16"/>
      <c r="M13" s="16">
        <v>1.6447368421052599E-2</v>
      </c>
      <c r="N13" s="16">
        <v>0.05</v>
      </c>
      <c r="O13" s="16">
        <v>1.6666666666666701E-2</v>
      </c>
      <c r="P13" s="16">
        <v>2.5000000000000001E-2</v>
      </c>
      <c r="Q13" s="16"/>
      <c r="R13" s="16">
        <v>3.5999999999999997E-2</v>
      </c>
      <c r="S13" s="16">
        <v>1.2345679012345699E-2</v>
      </c>
      <c r="T13" s="16">
        <v>6.5359477124183E-3</v>
      </c>
      <c r="U13" s="16">
        <v>8.3333333333333301E-2</v>
      </c>
      <c r="V13" s="16"/>
      <c r="W13" s="16">
        <v>4.0540540540540501E-2</v>
      </c>
      <c r="X13" s="16">
        <v>1.03092783505155E-2</v>
      </c>
      <c r="Y13" s="16">
        <v>3.8461538461538498E-2</v>
      </c>
      <c r="Z13" s="16">
        <v>0</v>
      </c>
      <c r="AA13" s="16">
        <v>5.4054054054054099E-2</v>
      </c>
      <c r="AB13" s="16">
        <v>2.04081632653061E-2</v>
      </c>
      <c r="AC13" s="16">
        <v>4.08163265306122E-2</v>
      </c>
      <c r="AD13" s="16">
        <v>0</v>
      </c>
      <c r="AE13" s="16">
        <v>2.8571428571428598E-2</v>
      </c>
      <c r="AF13" s="16">
        <v>0</v>
      </c>
      <c r="AG13" s="16">
        <v>0.05</v>
      </c>
      <c r="AH13" s="16">
        <v>0</v>
      </c>
      <c r="AI13" s="16"/>
      <c r="AJ13" s="16">
        <v>2.9850746268656699E-2</v>
      </c>
      <c r="AK13" s="16">
        <v>1.3333333333333299E-2</v>
      </c>
      <c r="AL13" s="16">
        <v>2.2988505747126398E-2</v>
      </c>
      <c r="AM13" s="16">
        <v>3.1914893617021302E-2</v>
      </c>
      <c r="AN13" s="16">
        <v>3.7037037037037E-2</v>
      </c>
      <c r="AO13" s="16"/>
      <c r="AP13" s="16">
        <v>1.93370165745856E-2</v>
      </c>
      <c r="AQ13" s="16">
        <v>3.2000000000000001E-2</v>
      </c>
      <c r="AR13" s="16">
        <v>9.5238095238095205E-2</v>
      </c>
      <c r="AS13" s="16"/>
      <c r="AT13" s="16">
        <v>2.27272727272727E-2</v>
      </c>
      <c r="AU13" s="16">
        <v>1.6077170418006399E-2</v>
      </c>
      <c r="AV13" s="16">
        <v>8.8888888888888906E-2</v>
      </c>
      <c r="AW13" s="16">
        <v>0.05</v>
      </c>
      <c r="AX13" s="16"/>
      <c r="AY13" s="16">
        <v>0.162162162162162</v>
      </c>
      <c r="AZ13" s="16">
        <v>1.4861995753715501E-2</v>
      </c>
      <c r="BA13" s="16"/>
      <c r="BB13" s="16">
        <v>5.5555555555555601E-2</v>
      </c>
      <c r="BC13" s="16">
        <v>5.95238095238095E-2</v>
      </c>
      <c r="BD13" s="16">
        <v>1.2461059190031199E-2</v>
      </c>
      <c r="BE13" s="16">
        <v>2.9850746268656699E-2</v>
      </c>
      <c r="BF13" s="16"/>
      <c r="BG13" s="16">
        <v>3.2258064516128997E-2</v>
      </c>
      <c r="BH13" s="16">
        <v>1.2244897959183701E-2</v>
      </c>
      <c r="BI13" s="16">
        <v>3.37837837837838E-2</v>
      </c>
      <c r="BJ13" s="16">
        <v>0.13043478260869601</v>
      </c>
      <c r="BK13" s="16">
        <v>0</v>
      </c>
      <c r="BL13" s="16">
        <v>0</v>
      </c>
    </row>
    <row r="14" spans="2:64" x14ac:dyDescent="0.35">
      <c r="B14" s="17" t="s">
        <v>142</v>
      </c>
      <c r="C14" s="16">
        <v>5.9055118110236202E-3</v>
      </c>
      <c r="D14" s="16">
        <v>0</v>
      </c>
      <c r="E14" s="16">
        <v>3.125E-2</v>
      </c>
      <c r="F14" s="16">
        <v>0</v>
      </c>
      <c r="G14" s="16">
        <v>6.13496932515337E-3</v>
      </c>
      <c r="H14" s="16">
        <v>0</v>
      </c>
      <c r="I14" s="16"/>
      <c r="J14" s="16">
        <v>3.4965034965035E-3</v>
      </c>
      <c r="K14" s="16">
        <v>9.0497737556561094E-3</v>
      </c>
      <c r="L14" s="16"/>
      <c r="M14" s="16">
        <v>3.28947368421053E-3</v>
      </c>
      <c r="N14" s="16">
        <v>0</v>
      </c>
      <c r="O14" s="16">
        <v>1.6666666666666701E-2</v>
      </c>
      <c r="P14" s="16">
        <v>2.5000000000000001E-2</v>
      </c>
      <c r="Q14" s="16"/>
      <c r="R14" s="16">
        <v>1.2E-2</v>
      </c>
      <c r="S14" s="16">
        <v>0</v>
      </c>
      <c r="T14" s="16">
        <v>0</v>
      </c>
      <c r="U14" s="16">
        <v>0</v>
      </c>
      <c r="V14" s="16"/>
      <c r="W14" s="16">
        <v>1.35135135135135E-2</v>
      </c>
      <c r="X14" s="16">
        <v>1.03092783505155E-2</v>
      </c>
      <c r="Y14" s="16">
        <v>1.9230769230769201E-2</v>
      </c>
      <c r="Z14" s="16">
        <v>0</v>
      </c>
      <c r="AA14" s="16">
        <v>0</v>
      </c>
      <c r="AB14" s="16">
        <v>0</v>
      </c>
      <c r="AC14" s="16">
        <v>0</v>
      </c>
      <c r="AD14" s="16">
        <v>0</v>
      </c>
      <c r="AE14" s="16">
        <v>0</v>
      </c>
      <c r="AF14" s="16">
        <v>0</v>
      </c>
      <c r="AG14" s="16">
        <v>0</v>
      </c>
      <c r="AH14" s="16">
        <v>0</v>
      </c>
      <c r="AI14" s="16"/>
      <c r="AJ14" s="16">
        <v>1.49253731343284E-2</v>
      </c>
      <c r="AK14" s="16">
        <v>0</v>
      </c>
      <c r="AL14" s="16">
        <v>1.1494252873563199E-2</v>
      </c>
      <c r="AM14" s="16">
        <v>0</v>
      </c>
      <c r="AN14" s="16">
        <v>0</v>
      </c>
      <c r="AO14" s="16"/>
      <c r="AP14" s="16">
        <v>5.5248618784530402E-3</v>
      </c>
      <c r="AQ14" s="16">
        <v>8.0000000000000002E-3</v>
      </c>
      <c r="AR14" s="16">
        <v>0</v>
      </c>
      <c r="AS14" s="16"/>
      <c r="AT14" s="16">
        <v>0</v>
      </c>
      <c r="AU14" s="16">
        <v>3.21543408360129E-3</v>
      </c>
      <c r="AV14" s="16">
        <v>4.4444444444444398E-2</v>
      </c>
      <c r="AW14" s="16">
        <v>0</v>
      </c>
      <c r="AX14" s="16"/>
      <c r="AY14" s="16">
        <v>0</v>
      </c>
      <c r="AZ14" s="16">
        <v>6.3694267515923596E-3</v>
      </c>
      <c r="BA14" s="16"/>
      <c r="BB14" s="16">
        <v>2.7777777777777801E-2</v>
      </c>
      <c r="BC14" s="16">
        <v>0</v>
      </c>
      <c r="BD14" s="16">
        <v>6.2305295950155796E-3</v>
      </c>
      <c r="BE14" s="16">
        <v>0</v>
      </c>
      <c r="BF14" s="16"/>
      <c r="BG14" s="16">
        <v>1.6129032258064498E-2</v>
      </c>
      <c r="BH14" s="16">
        <v>0</v>
      </c>
      <c r="BI14" s="16">
        <v>1.35135135135135E-2</v>
      </c>
      <c r="BJ14" s="16">
        <v>0</v>
      </c>
      <c r="BK14" s="16">
        <v>0</v>
      </c>
      <c r="BL14" s="16">
        <v>0</v>
      </c>
    </row>
    <row r="15" spans="2:64" x14ac:dyDescent="0.35">
      <c r="B15" s="17" t="s">
        <v>143</v>
      </c>
      <c r="C15" s="16">
        <v>3.5433070866141697E-2</v>
      </c>
      <c r="D15" s="16">
        <v>3.4482758620689703E-2</v>
      </c>
      <c r="E15" s="16">
        <v>0</v>
      </c>
      <c r="F15" s="16">
        <v>0</v>
      </c>
      <c r="G15" s="16">
        <v>4.9079754601227002E-2</v>
      </c>
      <c r="H15" s="16">
        <v>5.6962025316455701E-2</v>
      </c>
      <c r="I15" s="16"/>
      <c r="J15" s="16">
        <v>3.8461538461538498E-2</v>
      </c>
      <c r="K15" s="16">
        <v>3.1674208144796399E-2</v>
      </c>
      <c r="L15" s="16"/>
      <c r="M15" s="16">
        <v>4.6052631578947401E-2</v>
      </c>
      <c r="N15" s="16">
        <v>0.03</v>
      </c>
      <c r="O15" s="16">
        <v>0</v>
      </c>
      <c r="P15" s="16">
        <v>2.5000000000000001E-2</v>
      </c>
      <c r="Q15" s="16"/>
      <c r="R15" s="16">
        <v>0.02</v>
      </c>
      <c r="S15" s="16">
        <v>1.2345679012345699E-2</v>
      </c>
      <c r="T15" s="16">
        <v>7.8431372549019607E-2</v>
      </c>
      <c r="U15" s="16">
        <v>0</v>
      </c>
      <c r="V15" s="16"/>
      <c r="W15" s="16">
        <v>0</v>
      </c>
      <c r="X15" s="16">
        <v>6.18556701030928E-2</v>
      </c>
      <c r="Y15" s="16">
        <v>1.9230769230769201E-2</v>
      </c>
      <c r="Z15" s="16">
        <v>2.1739130434782601E-2</v>
      </c>
      <c r="AA15" s="16">
        <v>5.4054054054054099E-2</v>
      </c>
      <c r="AB15" s="16">
        <v>6.1224489795918401E-2</v>
      </c>
      <c r="AC15" s="16">
        <v>4.08163265306122E-2</v>
      </c>
      <c r="AD15" s="16">
        <v>0</v>
      </c>
      <c r="AE15" s="16">
        <v>2.8571428571428598E-2</v>
      </c>
      <c r="AF15" s="16">
        <v>7.1428571428571397E-2</v>
      </c>
      <c r="AG15" s="16">
        <v>0</v>
      </c>
      <c r="AH15" s="16">
        <v>0</v>
      </c>
      <c r="AI15" s="16"/>
      <c r="AJ15" s="16">
        <v>4.47761194029851E-2</v>
      </c>
      <c r="AK15" s="16">
        <v>0.04</v>
      </c>
      <c r="AL15" s="16">
        <v>5.7471264367816098E-2</v>
      </c>
      <c r="AM15" s="16">
        <v>1.0638297872340399E-2</v>
      </c>
      <c r="AN15" s="16">
        <v>0</v>
      </c>
      <c r="AO15" s="16"/>
      <c r="AP15" s="16">
        <v>4.4198895027624301E-2</v>
      </c>
      <c r="AQ15" s="16">
        <v>8.0000000000000002E-3</v>
      </c>
      <c r="AR15" s="16">
        <v>4.7619047619047603E-2</v>
      </c>
      <c r="AS15" s="16"/>
      <c r="AT15" s="16">
        <v>1.5151515151515201E-2</v>
      </c>
      <c r="AU15" s="16">
        <v>4.8231511254019303E-2</v>
      </c>
      <c r="AV15" s="16">
        <v>0</v>
      </c>
      <c r="AW15" s="16">
        <v>0.05</v>
      </c>
      <c r="AX15" s="16"/>
      <c r="AY15" s="16">
        <v>0</v>
      </c>
      <c r="AZ15" s="16">
        <v>3.8216560509554097E-2</v>
      </c>
      <c r="BA15" s="16"/>
      <c r="BB15" s="16">
        <v>0</v>
      </c>
      <c r="BC15" s="16">
        <v>3.5714285714285698E-2</v>
      </c>
      <c r="BD15" s="16">
        <v>4.0498442367601202E-2</v>
      </c>
      <c r="BE15" s="16">
        <v>2.9850746268656699E-2</v>
      </c>
      <c r="BF15" s="16"/>
      <c r="BG15" s="16">
        <v>3.2258064516128997E-2</v>
      </c>
      <c r="BH15" s="16">
        <v>3.6734693877551003E-2</v>
      </c>
      <c r="BI15" s="16">
        <v>4.0540540540540501E-2</v>
      </c>
      <c r="BJ15" s="16">
        <v>0</v>
      </c>
      <c r="BK15" s="16">
        <v>3.7037037037037E-2</v>
      </c>
      <c r="BL15" s="16">
        <v>0</v>
      </c>
    </row>
    <row r="16" spans="2:64" x14ac:dyDescent="0.35">
      <c r="B16" s="17" t="s">
        <v>119</v>
      </c>
      <c r="C16" s="18">
        <v>2.7559055118110201E-2</v>
      </c>
      <c r="D16" s="18">
        <v>0</v>
      </c>
      <c r="E16" s="18">
        <v>3.125E-2</v>
      </c>
      <c r="F16" s="18">
        <v>2.1276595744680899E-2</v>
      </c>
      <c r="G16" s="18">
        <v>1.84049079754601E-2</v>
      </c>
      <c r="H16" s="18">
        <v>4.4303797468354403E-2</v>
      </c>
      <c r="I16" s="18"/>
      <c r="J16" s="18">
        <v>2.0979020979021001E-2</v>
      </c>
      <c r="K16" s="18">
        <v>3.6199095022624403E-2</v>
      </c>
      <c r="L16" s="18"/>
      <c r="M16" s="18">
        <v>1.9736842105263198E-2</v>
      </c>
      <c r="N16" s="18">
        <v>0.03</v>
      </c>
      <c r="O16" s="18">
        <v>8.3333333333333301E-2</v>
      </c>
      <c r="P16" s="18">
        <v>0</v>
      </c>
      <c r="Q16" s="18"/>
      <c r="R16" s="18">
        <v>2.4E-2</v>
      </c>
      <c r="S16" s="18">
        <v>3.7037037037037E-2</v>
      </c>
      <c r="T16" s="18">
        <v>3.2679738562091498E-2</v>
      </c>
      <c r="U16" s="18">
        <v>0</v>
      </c>
      <c r="V16" s="18"/>
      <c r="W16" s="18">
        <v>4.0540540540540501E-2</v>
      </c>
      <c r="X16" s="18">
        <v>1.03092783505155E-2</v>
      </c>
      <c r="Y16" s="18">
        <v>5.7692307692307702E-2</v>
      </c>
      <c r="Z16" s="18">
        <v>0</v>
      </c>
      <c r="AA16" s="18">
        <v>5.4054054054054099E-2</v>
      </c>
      <c r="AB16" s="18">
        <v>4.08163265306122E-2</v>
      </c>
      <c r="AC16" s="18">
        <v>0</v>
      </c>
      <c r="AD16" s="18">
        <v>0</v>
      </c>
      <c r="AE16" s="18">
        <v>0</v>
      </c>
      <c r="AF16" s="18">
        <v>7.1428571428571397E-2</v>
      </c>
      <c r="AG16" s="18">
        <v>0.05</v>
      </c>
      <c r="AH16" s="18">
        <v>0</v>
      </c>
      <c r="AI16" s="18"/>
      <c r="AJ16" s="18">
        <v>4.47761194029851E-2</v>
      </c>
      <c r="AK16" s="18">
        <v>5.3333333333333302E-2</v>
      </c>
      <c r="AL16" s="18">
        <v>0</v>
      </c>
      <c r="AM16" s="18">
        <v>4.2553191489361701E-2</v>
      </c>
      <c r="AN16" s="18">
        <v>3.7037037037037E-2</v>
      </c>
      <c r="AO16" s="18"/>
      <c r="AP16" s="18">
        <v>3.5911602209944701E-2</v>
      </c>
      <c r="AQ16" s="18">
        <v>8.0000000000000002E-3</v>
      </c>
      <c r="AR16" s="18">
        <v>0</v>
      </c>
      <c r="AS16" s="18"/>
      <c r="AT16" s="18">
        <v>1.5151515151515201E-2</v>
      </c>
      <c r="AU16" s="18">
        <v>1.2861736334405099E-2</v>
      </c>
      <c r="AV16" s="18">
        <v>4.4444444444444398E-2</v>
      </c>
      <c r="AW16" s="18">
        <v>0.3</v>
      </c>
      <c r="AX16" s="18"/>
      <c r="AY16" s="18">
        <v>2.7027027027027001E-2</v>
      </c>
      <c r="AZ16" s="18">
        <v>2.7600849256900199E-2</v>
      </c>
      <c r="BA16" s="18"/>
      <c r="BB16" s="18">
        <v>0</v>
      </c>
      <c r="BC16" s="18">
        <v>0</v>
      </c>
      <c r="BD16" s="18">
        <v>9.3457943925233603E-3</v>
      </c>
      <c r="BE16" s="18">
        <v>0.164179104477612</v>
      </c>
      <c r="BF16" s="18"/>
      <c r="BG16" s="18">
        <v>3.2258064516128997E-2</v>
      </c>
      <c r="BH16" s="18">
        <v>1.6326530612244899E-2</v>
      </c>
      <c r="BI16" s="18">
        <v>4.0540540540540501E-2</v>
      </c>
      <c r="BJ16" s="18">
        <v>0</v>
      </c>
      <c r="BK16" s="18">
        <v>3.7037037037037E-2</v>
      </c>
      <c r="BL16" s="18">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148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145</v>
      </c>
      <c r="C8" s="16">
        <v>0.63188976377952799</v>
      </c>
      <c r="D8" s="16">
        <v>0.62068965517241403</v>
      </c>
      <c r="E8" s="16">
        <v>0.453125</v>
      </c>
      <c r="F8" s="16">
        <v>0.659574468085106</v>
      </c>
      <c r="G8" s="16">
        <v>0.63190184049079801</v>
      </c>
      <c r="H8" s="16">
        <v>0.689873417721519</v>
      </c>
      <c r="I8" s="16"/>
      <c r="J8" s="16">
        <v>0.62237762237762195</v>
      </c>
      <c r="K8" s="16">
        <v>0.64253393665158398</v>
      </c>
      <c r="L8" s="16"/>
      <c r="M8" s="16">
        <v>0.63486842105263197</v>
      </c>
      <c r="N8" s="16">
        <v>0.61</v>
      </c>
      <c r="O8" s="16">
        <v>0.56666666666666698</v>
      </c>
      <c r="P8" s="16">
        <v>0.72499999999999998</v>
      </c>
      <c r="Q8" s="16"/>
      <c r="R8" s="16">
        <v>0.57599999999999996</v>
      </c>
      <c r="S8" s="16">
        <v>0.592592592592593</v>
      </c>
      <c r="T8" s="16">
        <v>0.76470588235294101</v>
      </c>
      <c r="U8" s="16">
        <v>0.5</v>
      </c>
      <c r="V8" s="16"/>
      <c r="W8" s="16">
        <v>0.58108108108108103</v>
      </c>
      <c r="X8" s="16">
        <v>0.62886597938144295</v>
      </c>
      <c r="Y8" s="16">
        <v>0.57692307692307698</v>
      </c>
      <c r="Z8" s="16">
        <v>0.76086956521739102</v>
      </c>
      <c r="AA8" s="16">
        <v>0.67567567567567599</v>
      </c>
      <c r="AB8" s="16">
        <v>0.61224489795918402</v>
      </c>
      <c r="AC8" s="16">
        <v>0.67346938775510201</v>
      </c>
      <c r="AD8" s="16">
        <v>0.61111111111111105</v>
      </c>
      <c r="AE8" s="16">
        <v>0.57142857142857095</v>
      </c>
      <c r="AF8" s="16">
        <v>0.5</v>
      </c>
      <c r="AG8" s="16">
        <v>0.8</v>
      </c>
      <c r="AH8" s="16">
        <v>1</v>
      </c>
      <c r="AI8" s="16"/>
      <c r="AJ8" s="16">
        <v>0.68656716417910402</v>
      </c>
      <c r="AK8" s="16">
        <v>0.56000000000000005</v>
      </c>
      <c r="AL8" s="16">
        <v>0.63218390804597702</v>
      </c>
      <c r="AM8" s="16">
        <v>0.59574468085106402</v>
      </c>
      <c r="AN8" s="16">
        <v>0.66666666666666696</v>
      </c>
      <c r="AO8" s="16"/>
      <c r="AP8" s="16">
        <v>0.64088397790055296</v>
      </c>
      <c r="AQ8" s="16">
        <v>0.61599999999999999</v>
      </c>
      <c r="AR8" s="16">
        <v>0.57142857142857095</v>
      </c>
      <c r="AS8" s="16"/>
      <c r="AT8" s="16">
        <v>0.62121212121212099</v>
      </c>
      <c r="AU8" s="16">
        <v>0.68810289389067503</v>
      </c>
      <c r="AV8" s="16">
        <v>0.422222222222222</v>
      </c>
      <c r="AW8" s="16">
        <v>0.3</v>
      </c>
      <c r="AX8" s="16"/>
      <c r="AY8" s="16">
        <v>0.62162162162162204</v>
      </c>
      <c r="AZ8" s="16">
        <v>0.63269639065817396</v>
      </c>
      <c r="BA8" s="16"/>
      <c r="BB8" s="16">
        <v>0</v>
      </c>
      <c r="BC8" s="16">
        <v>0</v>
      </c>
      <c r="BD8" s="16">
        <v>1</v>
      </c>
      <c r="BE8" s="16">
        <v>0</v>
      </c>
      <c r="BF8" s="16"/>
      <c r="BG8" s="16">
        <v>0.66129032258064502</v>
      </c>
      <c r="BH8" s="16">
        <v>0.65306122448979598</v>
      </c>
      <c r="BI8" s="16">
        <v>0.63513513513513498</v>
      </c>
      <c r="BJ8" s="16">
        <v>0.47826086956521702</v>
      </c>
      <c r="BK8" s="16">
        <v>0.55555555555555602</v>
      </c>
      <c r="BL8" s="16">
        <v>0</v>
      </c>
    </row>
    <row r="9" spans="2:64" x14ac:dyDescent="0.35">
      <c r="B9" s="17" t="s">
        <v>146</v>
      </c>
      <c r="C9" s="16">
        <v>0.16535433070866101</v>
      </c>
      <c r="D9" s="16">
        <v>0.20689655172413801</v>
      </c>
      <c r="E9" s="16">
        <v>0.234375</v>
      </c>
      <c r="F9" s="16">
        <v>8.5106382978723402E-2</v>
      </c>
      <c r="G9" s="16">
        <v>0.19631901840490801</v>
      </c>
      <c r="H9" s="16">
        <v>0.145569620253165</v>
      </c>
      <c r="I9" s="16"/>
      <c r="J9" s="16">
        <v>0.18531468531468501</v>
      </c>
      <c r="K9" s="16">
        <v>0.14027149321266999</v>
      </c>
      <c r="L9" s="16"/>
      <c r="M9" s="16">
        <v>0.16447368421052599</v>
      </c>
      <c r="N9" s="16">
        <v>0.21</v>
      </c>
      <c r="O9" s="16">
        <v>0.133333333333333</v>
      </c>
      <c r="P9" s="16">
        <v>0.125</v>
      </c>
      <c r="Q9" s="16"/>
      <c r="R9" s="16">
        <v>0.18</v>
      </c>
      <c r="S9" s="16">
        <v>0.209876543209877</v>
      </c>
      <c r="T9" s="16">
        <v>0.11111111111111099</v>
      </c>
      <c r="U9" s="16">
        <v>0.20833333333333301</v>
      </c>
      <c r="V9" s="16"/>
      <c r="W9" s="16">
        <v>0.18918918918918901</v>
      </c>
      <c r="X9" s="16">
        <v>0.20618556701030899</v>
      </c>
      <c r="Y9" s="16">
        <v>0.21153846153846201</v>
      </c>
      <c r="Z9" s="16">
        <v>0.108695652173913</v>
      </c>
      <c r="AA9" s="16">
        <v>0.18918918918918901</v>
      </c>
      <c r="AB9" s="16">
        <v>0.122448979591837</v>
      </c>
      <c r="AC9" s="16">
        <v>4.08163265306122E-2</v>
      </c>
      <c r="AD9" s="16">
        <v>0.11111111111111099</v>
      </c>
      <c r="AE9" s="16">
        <v>0.22857142857142901</v>
      </c>
      <c r="AF9" s="16">
        <v>0.25</v>
      </c>
      <c r="AG9" s="16">
        <v>0.1</v>
      </c>
      <c r="AH9" s="16">
        <v>0</v>
      </c>
      <c r="AI9" s="16"/>
      <c r="AJ9" s="16">
        <v>0.104477611940299</v>
      </c>
      <c r="AK9" s="16">
        <v>0.21333333333333299</v>
      </c>
      <c r="AL9" s="16">
        <v>0.17241379310344801</v>
      </c>
      <c r="AM9" s="16">
        <v>0.180851063829787</v>
      </c>
      <c r="AN9" s="16">
        <v>0.11111111111111099</v>
      </c>
      <c r="AO9" s="16"/>
      <c r="AP9" s="16">
        <v>0.15469613259668499</v>
      </c>
      <c r="AQ9" s="16">
        <v>0.192</v>
      </c>
      <c r="AR9" s="16">
        <v>0.19047619047618999</v>
      </c>
      <c r="AS9" s="16"/>
      <c r="AT9" s="16">
        <v>0.204545454545455</v>
      </c>
      <c r="AU9" s="16">
        <v>0.135048231511254</v>
      </c>
      <c r="AV9" s="16">
        <v>0.31111111111111101</v>
      </c>
      <c r="AW9" s="16">
        <v>0.05</v>
      </c>
      <c r="AX9" s="16"/>
      <c r="AY9" s="16">
        <v>0.27027027027027001</v>
      </c>
      <c r="AZ9" s="16">
        <v>0.15711252653927801</v>
      </c>
      <c r="BA9" s="16"/>
      <c r="BB9" s="16">
        <v>0</v>
      </c>
      <c r="BC9" s="16">
        <v>1</v>
      </c>
      <c r="BD9" s="16">
        <v>0</v>
      </c>
      <c r="BE9" s="16">
        <v>0</v>
      </c>
      <c r="BF9" s="16"/>
      <c r="BG9" s="16">
        <v>0.17741935483870999</v>
      </c>
      <c r="BH9" s="16">
        <v>0.14285714285714299</v>
      </c>
      <c r="BI9" s="16">
        <v>0.15540540540540501</v>
      </c>
      <c r="BJ9" s="16">
        <v>0.30434782608695699</v>
      </c>
      <c r="BK9" s="16">
        <v>0.296296296296296</v>
      </c>
      <c r="BL9" s="16">
        <v>0</v>
      </c>
    </row>
    <row r="10" spans="2:64" x14ac:dyDescent="0.35">
      <c r="B10" s="17" t="s">
        <v>147</v>
      </c>
      <c r="C10" s="16">
        <v>7.0866141732283505E-2</v>
      </c>
      <c r="D10" s="16">
        <v>0.13793103448275901</v>
      </c>
      <c r="E10" s="16">
        <v>0.15625</v>
      </c>
      <c r="F10" s="16">
        <v>0.117021276595745</v>
      </c>
      <c r="G10" s="16">
        <v>5.5214723926380403E-2</v>
      </c>
      <c r="H10" s="16">
        <v>1.26582278481013E-2</v>
      </c>
      <c r="I10" s="16"/>
      <c r="J10" s="16">
        <v>6.2937062937062901E-2</v>
      </c>
      <c r="K10" s="16">
        <v>8.1447963800904993E-2</v>
      </c>
      <c r="L10" s="16"/>
      <c r="M10" s="16">
        <v>8.2236842105263205E-2</v>
      </c>
      <c r="N10" s="16">
        <v>0.06</v>
      </c>
      <c r="O10" s="16">
        <v>0.05</v>
      </c>
      <c r="P10" s="16">
        <v>0.05</v>
      </c>
      <c r="Q10" s="16"/>
      <c r="R10" s="16">
        <v>0.11600000000000001</v>
      </c>
      <c r="S10" s="16">
        <v>3.7037037037037E-2</v>
      </c>
      <c r="T10" s="16">
        <v>1.30718954248366E-2</v>
      </c>
      <c r="U10" s="16">
        <v>8.3333333333333301E-2</v>
      </c>
      <c r="V10" s="16"/>
      <c r="W10" s="16">
        <v>0.121621621621622</v>
      </c>
      <c r="X10" s="16">
        <v>5.1546391752577303E-2</v>
      </c>
      <c r="Y10" s="16">
        <v>9.6153846153846201E-2</v>
      </c>
      <c r="Z10" s="16">
        <v>4.3478260869565202E-2</v>
      </c>
      <c r="AA10" s="16">
        <v>0</v>
      </c>
      <c r="AB10" s="16">
        <v>0.102040816326531</v>
      </c>
      <c r="AC10" s="16">
        <v>6.1224489795918401E-2</v>
      </c>
      <c r="AD10" s="16">
        <v>5.5555555555555601E-2</v>
      </c>
      <c r="AE10" s="16">
        <v>5.7142857142857099E-2</v>
      </c>
      <c r="AF10" s="16">
        <v>0.14285714285714299</v>
      </c>
      <c r="AG10" s="16">
        <v>0</v>
      </c>
      <c r="AH10" s="16">
        <v>0</v>
      </c>
      <c r="AI10" s="16"/>
      <c r="AJ10" s="16">
        <v>4.47761194029851E-2</v>
      </c>
      <c r="AK10" s="16">
        <v>2.66666666666667E-2</v>
      </c>
      <c r="AL10" s="16">
        <v>9.1954022988505704E-2</v>
      </c>
      <c r="AM10" s="16">
        <v>8.5106382978723402E-2</v>
      </c>
      <c r="AN10" s="16">
        <v>0.11111111111111099</v>
      </c>
      <c r="AO10" s="16"/>
      <c r="AP10" s="16">
        <v>5.24861878453039E-2</v>
      </c>
      <c r="AQ10" s="16">
        <v>0.104</v>
      </c>
      <c r="AR10" s="16">
        <v>0.19047619047618999</v>
      </c>
      <c r="AS10" s="16"/>
      <c r="AT10" s="16">
        <v>8.3333333333333301E-2</v>
      </c>
      <c r="AU10" s="16">
        <v>6.4308681672025705E-2</v>
      </c>
      <c r="AV10" s="16">
        <v>0.11111111111111099</v>
      </c>
      <c r="AW10" s="16">
        <v>0</v>
      </c>
      <c r="AX10" s="16"/>
      <c r="AY10" s="16">
        <v>8.1081081081081099E-2</v>
      </c>
      <c r="AZ10" s="16">
        <v>7.0063694267515894E-2</v>
      </c>
      <c r="BA10" s="16"/>
      <c r="BB10" s="16">
        <v>1</v>
      </c>
      <c r="BC10" s="16">
        <v>0</v>
      </c>
      <c r="BD10" s="16">
        <v>0</v>
      </c>
      <c r="BE10" s="16">
        <v>0</v>
      </c>
      <c r="BF10" s="16"/>
      <c r="BG10" s="16">
        <v>3.2258064516128997E-2</v>
      </c>
      <c r="BH10" s="16">
        <v>8.1632653061224497E-2</v>
      </c>
      <c r="BI10" s="16">
        <v>6.7567567567567599E-2</v>
      </c>
      <c r="BJ10" s="16">
        <v>8.6956521739130405E-2</v>
      </c>
      <c r="BK10" s="16">
        <v>7.4074074074074098E-2</v>
      </c>
      <c r="BL10" s="16">
        <v>0</v>
      </c>
    </row>
    <row r="11" spans="2:64" x14ac:dyDescent="0.35">
      <c r="B11" s="17" t="s">
        <v>119</v>
      </c>
      <c r="C11" s="18">
        <v>0.13188976377952799</v>
      </c>
      <c r="D11" s="18">
        <v>3.4482758620689703E-2</v>
      </c>
      <c r="E11" s="18">
        <v>0.15625</v>
      </c>
      <c r="F11" s="18">
        <v>0.13829787234042601</v>
      </c>
      <c r="G11" s="18">
        <v>0.11656441717791401</v>
      </c>
      <c r="H11" s="18">
        <v>0.151898734177215</v>
      </c>
      <c r="I11" s="18"/>
      <c r="J11" s="18">
        <v>0.12937062937062899</v>
      </c>
      <c r="K11" s="18">
        <v>0.13574660633484201</v>
      </c>
      <c r="L11" s="18"/>
      <c r="M11" s="18">
        <v>0.118421052631579</v>
      </c>
      <c r="N11" s="18">
        <v>0.12</v>
      </c>
      <c r="O11" s="18">
        <v>0.25</v>
      </c>
      <c r="P11" s="18">
        <v>0.1</v>
      </c>
      <c r="Q11" s="18"/>
      <c r="R11" s="18">
        <v>0.128</v>
      </c>
      <c r="S11" s="18">
        <v>0.16049382716049401</v>
      </c>
      <c r="T11" s="18">
        <v>0.11111111111111099</v>
      </c>
      <c r="U11" s="18">
        <v>0.20833333333333301</v>
      </c>
      <c r="V11" s="18"/>
      <c r="W11" s="18">
        <v>0.108108108108108</v>
      </c>
      <c r="X11" s="18">
        <v>0.11340206185567001</v>
      </c>
      <c r="Y11" s="18">
        <v>0.115384615384615</v>
      </c>
      <c r="Z11" s="18">
        <v>8.6956521739130405E-2</v>
      </c>
      <c r="AA11" s="18">
        <v>0.135135135135135</v>
      </c>
      <c r="AB11" s="18">
        <v>0.16326530612244899</v>
      </c>
      <c r="AC11" s="18">
        <v>0.22448979591836701</v>
      </c>
      <c r="AD11" s="18">
        <v>0.22222222222222199</v>
      </c>
      <c r="AE11" s="18">
        <v>0.14285714285714299</v>
      </c>
      <c r="AF11" s="18">
        <v>0.107142857142857</v>
      </c>
      <c r="AG11" s="18">
        <v>0.1</v>
      </c>
      <c r="AH11" s="18">
        <v>0</v>
      </c>
      <c r="AI11" s="18"/>
      <c r="AJ11" s="18">
        <v>0.164179104477612</v>
      </c>
      <c r="AK11" s="18">
        <v>0.2</v>
      </c>
      <c r="AL11" s="18">
        <v>0.10344827586206901</v>
      </c>
      <c r="AM11" s="18">
        <v>0.13829787234042601</v>
      </c>
      <c r="AN11" s="18">
        <v>0.11111111111111099</v>
      </c>
      <c r="AO11" s="18"/>
      <c r="AP11" s="18">
        <v>0.15193370165745901</v>
      </c>
      <c r="AQ11" s="18">
        <v>8.7999999999999995E-2</v>
      </c>
      <c r="AR11" s="18">
        <v>4.7619047619047603E-2</v>
      </c>
      <c r="AS11" s="18"/>
      <c r="AT11" s="18">
        <v>9.0909090909090898E-2</v>
      </c>
      <c r="AU11" s="18">
        <v>0.112540192926045</v>
      </c>
      <c r="AV11" s="18">
        <v>0.155555555555556</v>
      </c>
      <c r="AW11" s="18">
        <v>0.65</v>
      </c>
      <c r="AX11" s="18"/>
      <c r="AY11" s="18">
        <v>2.7027027027027001E-2</v>
      </c>
      <c r="AZ11" s="18">
        <v>0.14012738853503201</v>
      </c>
      <c r="BA11" s="18"/>
      <c r="BB11" s="18">
        <v>0</v>
      </c>
      <c r="BC11" s="18">
        <v>0</v>
      </c>
      <c r="BD11" s="18">
        <v>0</v>
      </c>
      <c r="BE11" s="18">
        <v>1</v>
      </c>
      <c r="BF11" s="18"/>
      <c r="BG11" s="18">
        <v>0.12903225806451599</v>
      </c>
      <c r="BH11" s="18">
        <v>0.122448979591837</v>
      </c>
      <c r="BI11" s="18">
        <v>0.141891891891892</v>
      </c>
      <c r="BJ11" s="18">
        <v>0.13043478260869601</v>
      </c>
      <c r="BK11" s="18">
        <v>7.4074074074074098E-2</v>
      </c>
      <c r="BL11" s="18">
        <v>1</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L24"/>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160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149</v>
      </c>
      <c r="C8" s="16">
        <v>0.85433070866141703</v>
      </c>
      <c r="D8" s="16">
        <v>0.65517241379310298</v>
      </c>
      <c r="E8" s="16">
        <v>0.796875</v>
      </c>
      <c r="F8" s="16">
        <v>0.89361702127659604</v>
      </c>
      <c r="G8" s="16">
        <v>0.871165644171779</v>
      </c>
      <c r="H8" s="16">
        <v>0.873417721518987</v>
      </c>
      <c r="I8" s="16"/>
      <c r="J8" s="16">
        <v>0.83916083916083895</v>
      </c>
      <c r="K8" s="16">
        <v>0.87330316742081404</v>
      </c>
      <c r="L8" s="16"/>
      <c r="M8" s="16">
        <v>0.84210526315789502</v>
      </c>
      <c r="N8" s="16">
        <v>0.86</v>
      </c>
      <c r="O8" s="16">
        <v>0.91666666666666696</v>
      </c>
      <c r="P8" s="16">
        <v>0.875</v>
      </c>
      <c r="Q8" s="16"/>
      <c r="R8" s="16">
        <v>0.83599999999999997</v>
      </c>
      <c r="S8" s="16">
        <v>0.82716049382716095</v>
      </c>
      <c r="T8" s="16">
        <v>0.88888888888888895</v>
      </c>
      <c r="U8" s="16">
        <v>0.91666666666666696</v>
      </c>
      <c r="V8" s="16"/>
      <c r="W8" s="16">
        <v>0.79729729729729704</v>
      </c>
      <c r="X8" s="16">
        <v>0.85567010309278302</v>
      </c>
      <c r="Y8" s="16">
        <v>0.82692307692307698</v>
      </c>
      <c r="Z8" s="16">
        <v>0.934782608695652</v>
      </c>
      <c r="AA8" s="16">
        <v>0.75675675675675702</v>
      </c>
      <c r="AB8" s="16">
        <v>0.89795918367346905</v>
      </c>
      <c r="AC8" s="16">
        <v>0.93877551020408201</v>
      </c>
      <c r="AD8" s="16">
        <v>0.88888888888888895</v>
      </c>
      <c r="AE8" s="16">
        <v>0.82857142857142896</v>
      </c>
      <c r="AF8" s="16">
        <v>0.78571428571428603</v>
      </c>
      <c r="AG8" s="16">
        <v>0.9</v>
      </c>
      <c r="AH8" s="16">
        <v>1</v>
      </c>
      <c r="AI8" s="16"/>
      <c r="AJ8" s="16">
        <v>0.85074626865671599</v>
      </c>
      <c r="AK8" s="16">
        <v>0.82666666666666699</v>
      </c>
      <c r="AL8" s="16">
        <v>0.86206896551724099</v>
      </c>
      <c r="AM8" s="16">
        <v>0.840425531914894</v>
      </c>
      <c r="AN8" s="16">
        <v>0.85185185185185197</v>
      </c>
      <c r="AO8" s="16"/>
      <c r="AP8" s="16">
        <v>0.85911602209944704</v>
      </c>
      <c r="AQ8" s="16">
        <v>0.83199999999999996</v>
      </c>
      <c r="AR8" s="16">
        <v>0.90476190476190499</v>
      </c>
      <c r="AS8" s="16"/>
      <c r="AT8" s="16">
        <v>0.82575757575757602</v>
      </c>
      <c r="AU8" s="16">
        <v>0.90675241157556297</v>
      </c>
      <c r="AV8" s="16">
        <v>0.66666666666666696</v>
      </c>
      <c r="AW8" s="16">
        <v>0.65</v>
      </c>
      <c r="AX8" s="16"/>
      <c r="AY8" s="16">
        <v>0.75675675675675702</v>
      </c>
      <c r="AZ8" s="16">
        <v>0.86199575371549897</v>
      </c>
      <c r="BA8" s="16"/>
      <c r="BB8" s="16">
        <v>0.88888888888888895</v>
      </c>
      <c r="BC8" s="16">
        <v>0.83333333333333304</v>
      </c>
      <c r="BD8" s="16">
        <v>0.86915887850467299</v>
      </c>
      <c r="BE8" s="16">
        <v>0.79104477611940305</v>
      </c>
      <c r="BF8" s="16"/>
      <c r="BG8" s="16">
        <v>0.90322580645161299</v>
      </c>
      <c r="BH8" s="16">
        <v>0.86122448979591804</v>
      </c>
      <c r="BI8" s="16">
        <v>0.83783783783783805</v>
      </c>
      <c r="BJ8" s="16">
        <v>0.86956521739130399</v>
      </c>
      <c r="BK8" s="16">
        <v>0.77777777777777801</v>
      </c>
      <c r="BL8" s="16">
        <v>0.66666666666666696</v>
      </c>
    </row>
    <row r="9" spans="2:64" x14ac:dyDescent="0.35">
      <c r="B9" s="17" t="s">
        <v>150</v>
      </c>
      <c r="C9" s="16">
        <v>0.84842519685039397</v>
      </c>
      <c r="D9" s="16">
        <v>0.51724137931034497</v>
      </c>
      <c r="E9" s="16">
        <v>0.8125</v>
      </c>
      <c r="F9" s="16">
        <v>0.840425531914894</v>
      </c>
      <c r="G9" s="16">
        <v>0.871165644171779</v>
      </c>
      <c r="H9" s="16">
        <v>0.905063291139241</v>
      </c>
      <c r="I9" s="16"/>
      <c r="J9" s="16">
        <v>0.856643356643357</v>
      </c>
      <c r="K9" s="16">
        <v>0.841628959276018</v>
      </c>
      <c r="L9" s="16"/>
      <c r="M9" s="16">
        <v>0.85197368421052599</v>
      </c>
      <c r="N9" s="16">
        <v>0.84</v>
      </c>
      <c r="O9" s="16">
        <v>0.86666666666666703</v>
      </c>
      <c r="P9" s="16">
        <v>0.82499999999999996</v>
      </c>
      <c r="Q9" s="16"/>
      <c r="R9" s="16">
        <v>0.80800000000000005</v>
      </c>
      <c r="S9" s="16">
        <v>0.80246913580246904</v>
      </c>
      <c r="T9" s="16">
        <v>0.94117647058823495</v>
      </c>
      <c r="U9" s="16">
        <v>0.83333333333333304</v>
      </c>
      <c r="V9" s="16"/>
      <c r="W9" s="16">
        <v>0.74324324324324298</v>
      </c>
      <c r="X9" s="16">
        <v>0.88659793814432997</v>
      </c>
      <c r="Y9" s="16">
        <v>0.82692307692307698</v>
      </c>
      <c r="Z9" s="16">
        <v>0.95652173913043503</v>
      </c>
      <c r="AA9" s="16">
        <v>0.83783783783783805</v>
      </c>
      <c r="AB9" s="16">
        <v>0.81632653061224503</v>
      </c>
      <c r="AC9" s="16">
        <v>0.91836734693877597</v>
      </c>
      <c r="AD9" s="16">
        <v>0.88888888888888895</v>
      </c>
      <c r="AE9" s="16">
        <v>0.77142857142857102</v>
      </c>
      <c r="AF9" s="16">
        <v>0.85714285714285698</v>
      </c>
      <c r="AG9" s="16">
        <v>0.85</v>
      </c>
      <c r="AH9" s="16">
        <v>1</v>
      </c>
      <c r="AI9" s="16"/>
      <c r="AJ9" s="16">
        <v>0.83582089552238803</v>
      </c>
      <c r="AK9" s="16">
        <v>0.81333333333333302</v>
      </c>
      <c r="AL9" s="16">
        <v>0.84482758620689702</v>
      </c>
      <c r="AM9" s="16">
        <v>0.85106382978723405</v>
      </c>
      <c r="AN9" s="16">
        <v>0.88888888888888895</v>
      </c>
      <c r="AO9" s="16"/>
      <c r="AP9" s="16">
        <v>0.84806629834254099</v>
      </c>
      <c r="AQ9" s="16">
        <v>0.85599999999999998</v>
      </c>
      <c r="AR9" s="16">
        <v>0.80952380952380998</v>
      </c>
      <c r="AS9" s="16"/>
      <c r="AT9" s="16">
        <v>0.83333333333333304</v>
      </c>
      <c r="AU9" s="16">
        <v>0.87781350482315101</v>
      </c>
      <c r="AV9" s="16">
        <v>0.77777777777777801</v>
      </c>
      <c r="AW9" s="16">
        <v>0.65</v>
      </c>
      <c r="AX9" s="16"/>
      <c r="AY9" s="16">
        <v>0.64864864864864902</v>
      </c>
      <c r="AZ9" s="16">
        <v>0.86411889596602998</v>
      </c>
      <c r="BA9" s="16"/>
      <c r="BB9" s="16">
        <v>0.66666666666666696</v>
      </c>
      <c r="BC9" s="16">
        <v>0.84523809523809501</v>
      </c>
      <c r="BD9" s="16">
        <v>0.87850467289719603</v>
      </c>
      <c r="BE9" s="16">
        <v>0.80597014925373101</v>
      </c>
      <c r="BF9" s="16"/>
      <c r="BG9" s="16">
        <v>0.85483870967741904</v>
      </c>
      <c r="BH9" s="16">
        <v>0.82857142857142896</v>
      </c>
      <c r="BI9" s="16">
        <v>0.891891891891892</v>
      </c>
      <c r="BJ9" s="16">
        <v>0.82608695652173902</v>
      </c>
      <c r="BK9" s="16">
        <v>0.85185185185185197</v>
      </c>
      <c r="BL9" s="16">
        <v>0.33333333333333298</v>
      </c>
    </row>
    <row r="10" spans="2:64" x14ac:dyDescent="0.35">
      <c r="B10" s="17" t="s">
        <v>151</v>
      </c>
      <c r="C10" s="16">
        <v>0.74015748031496098</v>
      </c>
      <c r="D10" s="16">
        <v>0.51724137931034497</v>
      </c>
      <c r="E10" s="16">
        <v>0.59375</v>
      </c>
      <c r="F10" s="16">
        <v>0.71276595744680804</v>
      </c>
      <c r="G10" s="16">
        <v>0.79754601226993904</v>
      </c>
      <c r="H10" s="16">
        <v>0.79746835443038</v>
      </c>
      <c r="I10" s="16"/>
      <c r="J10" s="16">
        <v>0.72727272727272696</v>
      </c>
      <c r="K10" s="16">
        <v>0.76018099547511297</v>
      </c>
      <c r="L10" s="16"/>
      <c r="M10" s="16">
        <v>0.71052631578947401</v>
      </c>
      <c r="N10" s="16">
        <v>0.76</v>
      </c>
      <c r="O10" s="16">
        <v>0.83333333333333304</v>
      </c>
      <c r="P10" s="16">
        <v>0.77500000000000002</v>
      </c>
      <c r="Q10" s="16"/>
      <c r="R10" s="16">
        <v>0.68400000000000005</v>
      </c>
      <c r="S10" s="16">
        <v>0.75308641975308599</v>
      </c>
      <c r="T10" s="16">
        <v>0.82352941176470595</v>
      </c>
      <c r="U10" s="16">
        <v>0.75</v>
      </c>
      <c r="V10" s="16"/>
      <c r="W10" s="16">
        <v>0.608108108108108</v>
      </c>
      <c r="X10" s="16">
        <v>0.76288659793814395</v>
      </c>
      <c r="Y10" s="16">
        <v>0.90384615384615397</v>
      </c>
      <c r="Z10" s="16">
        <v>0.934782608695652</v>
      </c>
      <c r="AA10" s="16">
        <v>0.72972972972973005</v>
      </c>
      <c r="AB10" s="16">
        <v>0.65306122448979598</v>
      </c>
      <c r="AC10" s="16">
        <v>0.73469387755102</v>
      </c>
      <c r="AD10" s="16">
        <v>0.61111111111111105</v>
      </c>
      <c r="AE10" s="16">
        <v>0.68571428571428605</v>
      </c>
      <c r="AF10" s="16">
        <v>0.67857142857142905</v>
      </c>
      <c r="AG10" s="16">
        <v>0.75</v>
      </c>
      <c r="AH10" s="16">
        <v>1</v>
      </c>
      <c r="AI10" s="16"/>
      <c r="AJ10" s="16">
        <v>0.74626865671641796</v>
      </c>
      <c r="AK10" s="16">
        <v>0.74666666666666703</v>
      </c>
      <c r="AL10" s="16">
        <v>0.74137931034482796</v>
      </c>
      <c r="AM10" s="16">
        <v>0.680851063829787</v>
      </c>
      <c r="AN10" s="16">
        <v>0.66666666666666696</v>
      </c>
      <c r="AO10" s="16"/>
      <c r="AP10" s="16">
        <v>0.74033149171270696</v>
      </c>
      <c r="AQ10" s="16">
        <v>0.72</v>
      </c>
      <c r="AR10" s="16">
        <v>0.85714285714285698</v>
      </c>
      <c r="AS10" s="16"/>
      <c r="AT10" s="16">
        <v>0.67424242424242398</v>
      </c>
      <c r="AU10" s="16">
        <v>0.79099678456591604</v>
      </c>
      <c r="AV10" s="16">
        <v>0.64444444444444404</v>
      </c>
      <c r="AW10" s="16">
        <v>0.6</v>
      </c>
      <c r="AX10" s="16"/>
      <c r="AY10" s="16">
        <v>0.62162162162162204</v>
      </c>
      <c r="AZ10" s="16">
        <v>0.74946921443736703</v>
      </c>
      <c r="BA10" s="16"/>
      <c r="BB10" s="16">
        <v>0.61111111111111105</v>
      </c>
      <c r="BC10" s="16">
        <v>0.702380952380952</v>
      </c>
      <c r="BD10" s="16">
        <v>0.77258566978193099</v>
      </c>
      <c r="BE10" s="16">
        <v>0.70149253731343297</v>
      </c>
      <c r="BF10" s="16"/>
      <c r="BG10" s="16">
        <v>0.83870967741935498</v>
      </c>
      <c r="BH10" s="16">
        <v>0.74693877551020404</v>
      </c>
      <c r="BI10" s="16">
        <v>0.72297297297297303</v>
      </c>
      <c r="BJ10" s="16">
        <v>0.60869565217391297</v>
      </c>
      <c r="BK10" s="16">
        <v>0.70370370370370405</v>
      </c>
      <c r="BL10" s="16">
        <v>0.33333333333333298</v>
      </c>
    </row>
    <row r="11" spans="2:64" x14ac:dyDescent="0.35">
      <c r="B11" s="17" t="s">
        <v>152</v>
      </c>
      <c r="C11" s="16">
        <v>0.53740157480314998</v>
      </c>
      <c r="D11" s="16">
        <v>0.58620689655172398</v>
      </c>
      <c r="E11" s="16">
        <v>0.578125</v>
      </c>
      <c r="F11" s="16">
        <v>0.48936170212766</v>
      </c>
      <c r="G11" s="16">
        <v>0.52760736196319002</v>
      </c>
      <c r="H11" s="16">
        <v>0.550632911392405</v>
      </c>
      <c r="I11" s="16"/>
      <c r="J11" s="16">
        <v>0.54545454545454497</v>
      </c>
      <c r="K11" s="16">
        <v>0.52488687782805399</v>
      </c>
      <c r="L11" s="16"/>
      <c r="M11" s="16">
        <v>0.52960526315789502</v>
      </c>
      <c r="N11" s="16">
        <v>0.53</v>
      </c>
      <c r="O11" s="16">
        <v>0.6</v>
      </c>
      <c r="P11" s="16">
        <v>0.57499999999999996</v>
      </c>
      <c r="Q11" s="16"/>
      <c r="R11" s="16">
        <v>0.54400000000000004</v>
      </c>
      <c r="S11" s="16">
        <v>0.407407407407407</v>
      </c>
      <c r="T11" s="16">
        <v>0.58823529411764697</v>
      </c>
      <c r="U11" s="16">
        <v>0.58333333333333304</v>
      </c>
      <c r="V11" s="16"/>
      <c r="W11" s="16">
        <v>0.48648648648648701</v>
      </c>
      <c r="X11" s="16">
        <v>0.52577319587628901</v>
      </c>
      <c r="Y11" s="16">
        <v>0.53846153846153799</v>
      </c>
      <c r="Z11" s="16">
        <v>0.54347826086956497</v>
      </c>
      <c r="AA11" s="16">
        <v>0.64864864864864902</v>
      </c>
      <c r="AB11" s="16">
        <v>0.530612244897959</v>
      </c>
      <c r="AC11" s="16">
        <v>0.59183673469387799</v>
      </c>
      <c r="AD11" s="16">
        <v>0.72222222222222199</v>
      </c>
      <c r="AE11" s="16">
        <v>0.54285714285714304</v>
      </c>
      <c r="AF11" s="16">
        <v>0.42857142857142899</v>
      </c>
      <c r="AG11" s="16">
        <v>0.45</v>
      </c>
      <c r="AH11" s="16">
        <v>0.33333333333333298</v>
      </c>
      <c r="AI11" s="16"/>
      <c r="AJ11" s="16">
        <v>0.47761194029850701</v>
      </c>
      <c r="AK11" s="16">
        <v>0.53333333333333299</v>
      </c>
      <c r="AL11" s="16">
        <v>0.54597701149425304</v>
      </c>
      <c r="AM11" s="16">
        <v>0.52127659574468099</v>
      </c>
      <c r="AN11" s="16">
        <v>0.62962962962962998</v>
      </c>
      <c r="AO11" s="16"/>
      <c r="AP11" s="16">
        <v>0.53314917127071804</v>
      </c>
      <c r="AQ11" s="16">
        <v>0.58399999999999996</v>
      </c>
      <c r="AR11" s="16">
        <v>0.33333333333333298</v>
      </c>
      <c r="AS11" s="16"/>
      <c r="AT11" s="16">
        <v>0.48484848484848497</v>
      </c>
      <c r="AU11" s="16">
        <v>0.54340836012861704</v>
      </c>
      <c r="AV11" s="16">
        <v>0.68888888888888899</v>
      </c>
      <c r="AW11" s="16">
        <v>0.45</v>
      </c>
      <c r="AX11" s="16"/>
      <c r="AY11" s="16">
        <v>0.40540540540540498</v>
      </c>
      <c r="AZ11" s="16">
        <v>0.547770700636943</v>
      </c>
      <c r="BA11" s="16"/>
      <c r="BB11" s="16">
        <v>0.66666666666666696</v>
      </c>
      <c r="BC11" s="16">
        <v>0.60714285714285698</v>
      </c>
      <c r="BD11" s="16">
        <v>0.50155763239875395</v>
      </c>
      <c r="BE11" s="16">
        <v>0.55223880597014896</v>
      </c>
      <c r="BF11" s="16"/>
      <c r="BG11" s="16">
        <v>0.58064516129032295</v>
      </c>
      <c r="BH11" s="16">
        <v>0.56326530612244896</v>
      </c>
      <c r="BI11" s="16">
        <v>0.56081081081081097</v>
      </c>
      <c r="BJ11" s="16">
        <v>0.26086956521739102</v>
      </c>
      <c r="BK11" s="16">
        <v>0.296296296296296</v>
      </c>
      <c r="BL11" s="16">
        <v>0.66666666666666696</v>
      </c>
    </row>
    <row r="12" spans="2:64" x14ac:dyDescent="0.35">
      <c r="B12" s="17" t="s">
        <v>153</v>
      </c>
      <c r="C12" s="16">
        <v>0.47244094488188998</v>
      </c>
      <c r="D12" s="16">
        <v>0.34482758620689702</v>
      </c>
      <c r="E12" s="16">
        <v>0.453125</v>
      </c>
      <c r="F12" s="16">
        <v>0.56382978723404298</v>
      </c>
      <c r="G12" s="16">
        <v>0.43558282208589</v>
      </c>
      <c r="H12" s="16">
        <v>0.487341772151899</v>
      </c>
      <c r="I12" s="16"/>
      <c r="J12" s="16">
        <v>0.47552447552447602</v>
      </c>
      <c r="K12" s="16">
        <v>0.46606334841628999</v>
      </c>
      <c r="L12" s="16"/>
      <c r="M12" s="16">
        <v>0.480263157894737</v>
      </c>
      <c r="N12" s="16">
        <v>0.41</v>
      </c>
      <c r="O12" s="16">
        <v>0.45</v>
      </c>
      <c r="P12" s="16">
        <v>0.6</v>
      </c>
      <c r="Q12" s="16"/>
      <c r="R12" s="16">
        <v>0.49199999999999999</v>
      </c>
      <c r="S12" s="16">
        <v>0.37037037037037002</v>
      </c>
      <c r="T12" s="16">
        <v>0.49673202614379097</v>
      </c>
      <c r="U12" s="16">
        <v>0.45833333333333298</v>
      </c>
      <c r="V12" s="16"/>
      <c r="W12" s="16">
        <v>0.29729729729729698</v>
      </c>
      <c r="X12" s="16">
        <v>0.49484536082474201</v>
      </c>
      <c r="Y12" s="16">
        <v>0.46153846153846201</v>
      </c>
      <c r="Z12" s="16">
        <v>0.60869565217391297</v>
      </c>
      <c r="AA12" s="16">
        <v>0.45945945945945899</v>
      </c>
      <c r="AB12" s="16">
        <v>0.44897959183673503</v>
      </c>
      <c r="AC12" s="16">
        <v>0.51020408163265296</v>
      </c>
      <c r="AD12" s="16">
        <v>0.55555555555555602</v>
      </c>
      <c r="AE12" s="16">
        <v>0.54285714285714304</v>
      </c>
      <c r="AF12" s="16">
        <v>0.35714285714285698</v>
      </c>
      <c r="AG12" s="16">
        <v>0.65</v>
      </c>
      <c r="AH12" s="16">
        <v>0.66666666666666696</v>
      </c>
      <c r="AI12" s="16"/>
      <c r="AJ12" s="16">
        <v>0.537313432835821</v>
      </c>
      <c r="AK12" s="16">
        <v>0.50666666666666704</v>
      </c>
      <c r="AL12" s="16">
        <v>0.43678160919540199</v>
      </c>
      <c r="AM12" s="16">
        <v>0.42553191489361702</v>
      </c>
      <c r="AN12" s="16">
        <v>0.592592592592593</v>
      </c>
      <c r="AO12" s="16"/>
      <c r="AP12" s="16">
        <v>0.475138121546961</v>
      </c>
      <c r="AQ12" s="16">
        <v>0.46400000000000002</v>
      </c>
      <c r="AR12" s="16">
        <v>0.476190476190476</v>
      </c>
      <c r="AS12" s="16"/>
      <c r="AT12" s="16">
        <v>0.40909090909090901</v>
      </c>
      <c r="AU12" s="16">
        <v>0.50482315112540199</v>
      </c>
      <c r="AV12" s="16">
        <v>0.44444444444444398</v>
      </c>
      <c r="AW12" s="16">
        <v>0.45</v>
      </c>
      <c r="AX12" s="16"/>
      <c r="AY12" s="16">
        <v>0.43243243243243201</v>
      </c>
      <c r="AZ12" s="16">
        <v>0.47558386411889603</v>
      </c>
      <c r="BA12" s="16"/>
      <c r="BB12" s="16">
        <v>0.5</v>
      </c>
      <c r="BC12" s="16">
        <v>0.41666666666666702</v>
      </c>
      <c r="BD12" s="16">
        <v>0.482866043613707</v>
      </c>
      <c r="BE12" s="16">
        <v>0.47761194029850701</v>
      </c>
      <c r="BF12" s="16"/>
      <c r="BG12" s="16">
        <v>0.5</v>
      </c>
      <c r="BH12" s="16">
        <v>0.48163265306122399</v>
      </c>
      <c r="BI12" s="16">
        <v>0.47297297297297303</v>
      </c>
      <c r="BJ12" s="16">
        <v>0.39130434782608697</v>
      </c>
      <c r="BK12" s="16">
        <v>0.37037037037037002</v>
      </c>
      <c r="BL12" s="16">
        <v>0.66666666666666696</v>
      </c>
    </row>
    <row r="13" spans="2:64" x14ac:dyDescent="0.35">
      <c r="B13" s="17" t="s">
        <v>154</v>
      </c>
      <c r="C13" s="16">
        <v>0.16141732283464599</v>
      </c>
      <c r="D13" s="16">
        <v>0.34482758620689702</v>
      </c>
      <c r="E13" s="16">
        <v>0.15625</v>
      </c>
      <c r="F13" s="16">
        <v>0.20212765957446799</v>
      </c>
      <c r="G13" s="16">
        <v>0.14723926380368099</v>
      </c>
      <c r="H13" s="16">
        <v>0.120253164556962</v>
      </c>
      <c r="I13" s="16"/>
      <c r="J13" s="16">
        <v>0.13986013986014001</v>
      </c>
      <c r="K13" s="16">
        <v>0.19004524886877799</v>
      </c>
      <c r="L13" s="16"/>
      <c r="M13" s="16">
        <v>0.144736842105263</v>
      </c>
      <c r="N13" s="16">
        <v>0.22</v>
      </c>
      <c r="O13" s="16">
        <v>0.16666666666666699</v>
      </c>
      <c r="P13" s="16">
        <v>0.15</v>
      </c>
      <c r="Q13" s="16"/>
      <c r="R13" s="16">
        <v>0.192</v>
      </c>
      <c r="S13" s="16">
        <v>0.148148148148148</v>
      </c>
      <c r="T13" s="16">
        <v>0.13071895424836599</v>
      </c>
      <c r="U13" s="16">
        <v>8.3333333333333301E-2</v>
      </c>
      <c r="V13" s="16"/>
      <c r="W13" s="16">
        <v>0.17567567567567599</v>
      </c>
      <c r="X13" s="16">
        <v>0.10309278350515499</v>
      </c>
      <c r="Y13" s="16">
        <v>0.28846153846153799</v>
      </c>
      <c r="Z13" s="16">
        <v>0.108695652173913</v>
      </c>
      <c r="AA13" s="16">
        <v>0.135135135135135</v>
      </c>
      <c r="AB13" s="16">
        <v>0.16326530612244899</v>
      </c>
      <c r="AC13" s="16">
        <v>0.16326530612244899</v>
      </c>
      <c r="AD13" s="16">
        <v>5.5555555555555601E-2</v>
      </c>
      <c r="AE13" s="16">
        <v>0.2</v>
      </c>
      <c r="AF13" s="16">
        <v>0.14285714285714299</v>
      </c>
      <c r="AG13" s="16">
        <v>0.25</v>
      </c>
      <c r="AH13" s="16">
        <v>0.33333333333333298</v>
      </c>
      <c r="AI13" s="16"/>
      <c r="AJ13" s="16">
        <v>0.164179104477612</v>
      </c>
      <c r="AK13" s="16">
        <v>0.2</v>
      </c>
      <c r="AL13" s="16">
        <v>0.16666666666666699</v>
      </c>
      <c r="AM13" s="16">
        <v>0.117021276595745</v>
      </c>
      <c r="AN13" s="16">
        <v>0.11111111111111099</v>
      </c>
      <c r="AO13" s="16"/>
      <c r="AP13" s="16">
        <v>0.174033149171271</v>
      </c>
      <c r="AQ13" s="16">
        <v>0.13600000000000001</v>
      </c>
      <c r="AR13" s="16">
        <v>9.5238095238095205E-2</v>
      </c>
      <c r="AS13" s="16"/>
      <c r="AT13" s="16">
        <v>0.174242424242424</v>
      </c>
      <c r="AU13" s="16">
        <v>0.14469453376205799</v>
      </c>
      <c r="AV13" s="16">
        <v>0.22222222222222199</v>
      </c>
      <c r="AW13" s="16">
        <v>0.2</v>
      </c>
      <c r="AX13" s="16"/>
      <c r="AY13" s="16">
        <v>0.29729729729729698</v>
      </c>
      <c r="AZ13" s="16">
        <v>0.15074309978768599</v>
      </c>
      <c r="BA13" s="16"/>
      <c r="BB13" s="16">
        <v>0.16666666666666699</v>
      </c>
      <c r="BC13" s="16">
        <v>0.17857142857142899</v>
      </c>
      <c r="BD13" s="16">
        <v>0.168224299065421</v>
      </c>
      <c r="BE13" s="16">
        <v>0.104477611940299</v>
      </c>
      <c r="BF13" s="16"/>
      <c r="BG13" s="16">
        <v>0.112903225806452</v>
      </c>
      <c r="BH13" s="16">
        <v>0.17142857142857101</v>
      </c>
      <c r="BI13" s="16">
        <v>0.17567567567567599</v>
      </c>
      <c r="BJ13" s="16">
        <v>8.6956521739130405E-2</v>
      </c>
      <c r="BK13" s="16">
        <v>0.18518518518518501</v>
      </c>
      <c r="BL13" s="16">
        <v>0</v>
      </c>
    </row>
    <row r="14" spans="2:64" x14ac:dyDescent="0.35">
      <c r="B14" s="17" t="s">
        <v>155</v>
      </c>
      <c r="C14" s="16">
        <v>0.15354330708661401</v>
      </c>
      <c r="D14" s="16">
        <v>0.37931034482758602</v>
      </c>
      <c r="E14" s="16">
        <v>0.15625</v>
      </c>
      <c r="F14" s="16">
        <v>0.12765957446808501</v>
      </c>
      <c r="G14" s="16">
        <v>0.11656441717791401</v>
      </c>
      <c r="H14" s="16">
        <v>0.164556962025316</v>
      </c>
      <c r="I14" s="16"/>
      <c r="J14" s="16">
        <v>0.14685314685314699</v>
      </c>
      <c r="K14" s="16">
        <v>0.16289592760180999</v>
      </c>
      <c r="L14" s="16"/>
      <c r="M14" s="16">
        <v>0.154605263157895</v>
      </c>
      <c r="N14" s="16">
        <v>0.13</v>
      </c>
      <c r="O14" s="16">
        <v>0.21666666666666701</v>
      </c>
      <c r="P14" s="16">
        <v>0.125</v>
      </c>
      <c r="Q14" s="16"/>
      <c r="R14" s="16">
        <v>0.156</v>
      </c>
      <c r="S14" s="16">
        <v>0.172839506172839</v>
      </c>
      <c r="T14" s="16">
        <v>0.13071895424836599</v>
      </c>
      <c r="U14" s="16">
        <v>0.20833333333333301</v>
      </c>
      <c r="V14" s="16"/>
      <c r="W14" s="16">
        <v>0.14864864864864899</v>
      </c>
      <c r="X14" s="16">
        <v>0.20618556701030899</v>
      </c>
      <c r="Y14" s="16">
        <v>0.115384615384615</v>
      </c>
      <c r="Z14" s="16">
        <v>0.19565217391304299</v>
      </c>
      <c r="AA14" s="16">
        <v>0.108108108108108</v>
      </c>
      <c r="AB14" s="16">
        <v>0.16326530612244899</v>
      </c>
      <c r="AC14" s="16">
        <v>6.1224489795918401E-2</v>
      </c>
      <c r="AD14" s="16">
        <v>5.5555555555555601E-2</v>
      </c>
      <c r="AE14" s="16">
        <v>0.17142857142857101</v>
      </c>
      <c r="AF14" s="16">
        <v>0.214285714285714</v>
      </c>
      <c r="AG14" s="16">
        <v>0.2</v>
      </c>
      <c r="AH14" s="16">
        <v>0</v>
      </c>
      <c r="AI14" s="16"/>
      <c r="AJ14" s="16">
        <v>0.119402985074627</v>
      </c>
      <c r="AK14" s="16">
        <v>0.10666666666666701</v>
      </c>
      <c r="AL14" s="16">
        <v>0.15517241379310301</v>
      </c>
      <c r="AM14" s="16">
        <v>0.19148936170212799</v>
      </c>
      <c r="AN14" s="16">
        <v>0.18518518518518501</v>
      </c>
      <c r="AO14" s="16"/>
      <c r="AP14" s="16">
        <v>0.138121546961326</v>
      </c>
      <c r="AQ14" s="16">
        <v>0.192</v>
      </c>
      <c r="AR14" s="16">
        <v>0.19047619047618999</v>
      </c>
      <c r="AS14" s="16"/>
      <c r="AT14" s="16">
        <v>0.14393939393939401</v>
      </c>
      <c r="AU14" s="16">
        <v>0.14147909967845701</v>
      </c>
      <c r="AV14" s="16">
        <v>0.24444444444444399</v>
      </c>
      <c r="AW14" s="16">
        <v>0.2</v>
      </c>
      <c r="AX14" s="16"/>
      <c r="AY14" s="16">
        <v>0.27027027027027001</v>
      </c>
      <c r="AZ14" s="16">
        <v>0.144373673036093</v>
      </c>
      <c r="BA14" s="16"/>
      <c r="BB14" s="16">
        <v>0.27777777777777801</v>
      </c>
      <c r="BC14" s="16">
        <v>0.202380952380952</v>
      </c>
      <c r="BD14" s="16">
        <v>0.146417445482866</v>
      </c>
      <c r="BE14" s="16">
        <v>5.9701492537313397E-2</v>
      </c>
      <c r="BF14" s="16"/>
      <c r="BG14" s="16">
        <v>0.17741935483870999</v>
      </c>
      <c r="BH14" s="16">
        <v>0.17551020408163301</v>
      </c>
      <c r="BI14" s="16">
        <v>0.12837837837837801</v>
      </c>
      <c r="BJ14" s="16">
        <v>0.13043478260869601</v>
      </c>
      <c r="BK14" s="16">
        <v>7.4074074074074098E-2</v>
      </c>
      <c r="BL14" s="16">
        <v>0</v>
      </c>
    </row>
    <row r="15" spans="2:64" x14ac:dyDescent="0.35">
      <c r="B15" s="17" t="s">
        <v>156</v>
      </c>
      <c r="C15" s="16">
        <v>0.110236220472441</v>
      </c>
      <c r="D15" s="16">
        <v>0.31034482758620702</v>
      </c>
      <c r="E15" s="16">
        <v>0.125</v>
      </c>
      <c r="F15" s="16">
        <v>8.5106382978723402E-2</v>
      </c>
      <c r="G15" s="16">
        <v>0.122699386503067</v>
      </c>
      <c r="H15" s="16">
        <v>6.9620253164557E-2</v>
      </c>
      <c r="I15" s="16"/>
      <c r="J15" s="16">
        <v>0.10489510489510501</v>
      </c>
      <c r="K15" s="16">
        <v>0.11764705882352899</v>
      </c>
      <c r="L15" s="16"/>
      <c r="M15" s="16">
        <v>0.144736842105263</v>
      </c>
      <c r="N15" s="16">
        <v>7.0000000000000007E-2</v>
      </c>
      <c r="O15" s="16">
        <v>3.3333333333333298E-2</v>
      </c>
      <c r="P15" s="16">
        <v>7.4999999999999997E-2</v>
      </c>
      <c r="Q15" s="16"/>
      <c r="R15" s="16">
        <v>0.14399999999999999</v>
      </c>
      <c r="S15" s="16">
        <v>6.1728395061728399E-2</v>
      </c>
      <c r="T15" s="16">
        <v>9.1503267973856203E-2</v>
      </c>
      <c r="U15" s="16">
        <v>4.1666666666666699E-2</v>
      </c>
      <c r="V15" s="16"/>
      <c r="W15" s="16">
        <v>0.14864864864864899</v>
      </c>
      <c r="X15" s="16">
        <v>0.11340206185567001</v>
      </c>
      <c r="Y15" s="16">
        <v>9.6153846153846201E-2</v>
      </c>
      <c r="Z15" s="16">
        <v>6.5217391304347797E-2</v>
      </c>
      <c r="AA15" s="16">
        <v>0.18918918918918901</v>
      </c>
      <c r="AB15" s="16">
        <v>8.1632653061224497E-2</v>
      </c>
      <c r="AC15" s="16">
        <v>0.102040816326531</v>
      </c>
      <c r="AD15" s="16">
        <v>0</v>
      </c>
      <c r="AE15" s="16">
        <v>0.114285714285714</v>
      </c>
      <c r="AF15" s="16">
        <v>0.107142857142857</v>
      </c>
      <c r="AG15" s="16">
        <v>0.15</v>
      </c>
      <c r="AH15" s="16">
        <v>0</v>
      </c>
      <c r="AI15" s="16"/>
      <c r="AJ15" s="16">
        <v>7.4626865671641798E-2</v>
      </c>
      <c r="AK15" s="16">
        <v>0.08</v>
      </c>
      <c r="AL15" s="16">
        <v>0.126436781609195</v>
      </c>
      <c r="AM15" s="16">
        <v>0.117021276595745</v>
      </c>
      <c r="AN15" s="16">
        <v>0.22222222222222199</v>
      </c>
      <c r="AO15" s="16"/>
      <c r="AP15" s="16">
        <v>0.10497237569060799</v>
      </c>
      <c r="AQ15" s="16">
        <v>0.13600000000000001</v>
      </c>
      <c r="AR15" s="16">
        <v>4.7619047619047603E-2</v>
      </c>
      <c r="AS15" s="16"/>
      <c r="AT15" s="16">
        <v>6.8181818181818205E-2</v>
      </c>
      <c r="AU15" s="16">
        <v>0.122186495176849</v>
      </c>
      <c r="AV15" s="16">
        <v>0.2</v>
      </c>
      <c r="AW15" s="16">
        <v>0</v>
      </c>
      <c r="AX15" s="16"/>
      <c r="AY15" s="16">
        <v>0.27027027027027001</v>
      </c>
      <c r="AZ15" s="16">
        <v>9.76645435244161E-2</v>
      </c>
      <c r="BA15" s="16"/>
      <c r="BB15" s="16">
        <v>0.16666666666666699</v>
      </c>
      <c r="BC15" s="16">
        <v>0.202380952380952</v>
      </c>
      <c r="BD15" s="16">
        <v>8.4112149532710304E-2</v>
      </c>
      <c r="BE15" s="16">
        <v>8.9552238805970102E-2</v>
      </c>
      <c r="BF15" s="16"/>
      <c r="BG15" s="16">
        <v>0.14516129032258099</v>
      </c>
      <c r="BH15" s="16">
        <v>0.130612244897959</v>
      </c>
      <c r="BI15" s="16">
        <v>8.7837837837837801E-2</v>
      </c>
      <c r="BJ15" s="16">
        <v>4.3478260869565202E-2</v>
      </c>
      <c r="BK15" s="16">
        <v>3.7037037037037E-2</v>
      </c>
      <c r="BL15" s="16">
        <v>0</v>
      </c>
    </row>
    <row r="16" spans="2:64" x14ac:dyDescent="0.35">
      <c r="B16" s="17" t="s">
        <v>157</v>
      </c>
      <c r="C16" s="16">
        <v>6.2992125984251995E-2</v>
      </c>
      <c r="D16" s="16">
        <v>0.27586206896551702</v>
      </c>
      <c r="E16" s="16">
        <v>9.375E-2</v>
      </c>
      <c r="F16" s="16">
        <v>4.2553191489361701E-2</v>
      </c>
      <c r="G16" s="16">
        <v>4.2944785276073601E-2</v>
      </c>
      <c r="H16" s="16">
        <v>4.4303797468354403E-2</v>
      </c>
      <c r="I16" s="16"/>
      <c r="J16" s="16">
        <v>6.2937062937062901E-2</v>
      </c>
      <c r="K16" s="16">
        <v>5.8823529411764698E-2</v>
      </c>
      <c r="L16" s="16"/>
      <c r="M16" s="16">
        <v>7.5657894736842105E-2</v>
      </c>
      <c r="N16" s="16">
        <v>0.03</v>
      </c>
      <c r="O16" s="16">
        <v>6.6666666666666693E-2</v>
      </c>
      <c r="P16" s="16">
        <v>0.05</v>
      </c>
      <c r="Q16" s="16"/>
      <c r="R16" s="16">
        <v>8.7999999999999995E-2</v>
      </c>
      <c r="S16" s="16">
        <v>3.7037037037037E-2</v>
      </c>
      <c r="T16" s="16">
        <v>3.9215686274509803E-2</v>
      </c>
      <c r="U16" s="16">
        <v>4.1666666666666699E-2</v>
      </c>
      <c r="V16" s="16"/>
      <c r="W16" s="16">
        <v>0.121621621621622</v>
      </c>
      <c r="X16" s="16">
        <v>9.2783505154639206E-2</v>
      </c>
      <c r="Y16" s="16">
        <v>3.8461538461538498E-2</v>
      </c>
      <c r="Z16" s="16">
        <v>0</v>
      </c>
      <c r="AA16" s="16">
        <v>2.7027027027027001E-2</v>
      </c>
      <c r="AB16" s="16">
        <v>4.08163265306122E-2</v>
      </c>
      <c r="AC16" s="16">
        <v>4.08163265306122E-2</v>
      </c>
      <c r="AD16" s="16">
        <v>0</v>
      </c>
      <c r="AE16" s="16">
        <v>8.5714285714285701E-2</v>
      </c>
      <c r="AF16" s="16">
        <v>7.1428571428571397E-2</v>
      </c>
      <c r="AG16" s="16">
        <v>0.1</v>
      </c>
      <c r="AH16" s="16">
        <v>0</v>
      </c>
      <c r="AI16" s="16"/>
      <c r="AJ16" s="16">
        <v>4.47761194029851E-2</v>
      </c>
      <c r="AK16" s="16">
        <v>5.3333333333333302E-2</v>
      </c>
      <c r="AL16" s="16">
        <v>6.3218390804597693E-2</v>
      </c>
      <c r="AM16" s="16">
        <v>6.3829787234042507E-2</v>
      </c>
      <c r="AN16" s="16">
        <v>0.148148148148148</v>
      </c>
      <c r="AO16" s="16"/>
      <c r="AP16" s="16">
        <v>5.5248618784530398E-2</v>
      </c>
      <c r="AQ16" s="16">
        <v>7.1999999999999995E-2</v>
      </c>
      <c r="AR16" s="16">
        <v>0.14285714285714299</v>
      </c>
      <c r="AS16" s="16"/>
      <c r="AT16" s="16">
        <v>6.0606060606060601E-2</v>
      </c>
      <c r="AU16" s="16">
        <v>5.4662379421221902E-2</v>
      </c>
      <c r="AV16" s="16">
        <v>0.133333333333333</v>
      </c>
      <c r="AW16" s="16">
        <v>0.05</v>
      </c>
      <c r="AX16" s="16"/>
      <c r="AY16" s="16">
        <v>0.18918918918918901</v>
      </c>
      <c r="AZ16" s="16">
        <v>5.30785562632696E-2</v>
      </c>
      <c r="BA16" s="16"/>
      <c r="BB16" s="16">
        <v>0.194444444444444</v>
      </c>
      <c r="BC16" s="16">
        <v>0.107142857142857</v>
      </c>
      <c r="BD16" s="16">
        <v>4.67289719626168E-2</v>
      </c>
      <c r="BE16" s="16">
        <v>1.49253731343284E-2</v>
      </c>
      <c r="BF16" s="16"/>
      <c r="BG16" s="16">
        <v>9.6774193548387094E-2</v>
      </c>
      <c r="BH16" s="16">
        <v>6.1224489795918401E-2</v>
      </c>
      <c r="BI16" s="16">
        <v>6.08108108108108E-2</v>
      </c>
      <c r="BJ16" s="16">
        <v>4.3478260869565202E-2</v>
      </c>
      <c r="BK16" s="16">
        <v>3.7037037037037E-2</v>
      </c>
      <c r="BL16" s="16">
        <v>0</v>
      </c>
    </row>
    <row r="17" spans="2:64" x14ac:dyDescent="0.35">
      <c r="B17" s="17" t="s">
        <v>158</v>
      </c>
      <c r="C17" s="16">
        <v>1.5748031496062999E-2</v>
      </c>
      <c r="D17" s="16">
        <v>0.13793103448275901</v>
      </c>
      <c r="E17" s="16">
        <v>3.125E-2</v>
      </c>
      <c r="F17" s="16">
        <v>0</v>
      </c>
      <c r="G17" s="16">
        <v>0</v>
      </c>
      <c r="H17" s="16">
        <v>1.26582278481013E-2</v>
      </c>
      <c r="I17" s="16"/>
      <c r="J17" s="16">
        <v>1.3986013986014E-2</v>
      </c>
      <c r="K17" s="16">
        <v>1.8099547511312201E-2</v>
      </c>
      <c r="L17" s="16"/>
      <c r="M17" s="16">
        <v>1.9736842105263198E-2</v>
      </c>
      <c r="N17" s="16">
        <v>0</v>
      </c>
      <c r="O17" s="16">
        <v>0</v>
      </c>
      <c r="P17" s="16">
        <v>0.05</v>
      </c>
      <c r="Q17" s="16"/>
      <c r="R17" s="16">
        <v>0.02</v>
      </c>
      <c r="S17" s="16">
        <v>0</v>
      </c>
      <c r="T17" s="16">
        <v>1.30718954248366E-2</v>
      </c>
      <c r="U17" s="16">
        <v>4.1666666666666699E-2</v>
      </c>
      <c r="V17" s="16"/>
      <c r="W17" s="16">
        <v>1.35135135135135E-2</v>
      </c>
      <c r="X17" s="16">
        <v>1.03092783505155E-2</v>
      </c>
      <c r="Y17" s="16">
        <v>3.8461538461538498E-2</v>
      </c>
      <c r="Z17" s="16">
        <v>0</v>
      </c>
      <c r="AA17" s="16">
        <v>2.7027027027027001E-2</v>
      </c>
      <c r="AB17" s="16">
        <v>2.04081632653061E-2</v>
      </c>
      <c r="AC17" s="16">
        <v>0</v>
      </c>
      <c r="AD17" s="16">
        <v>0</v>
      </c>
      <c r="AE17" s="16">
        <v>5.7142857142857099E-2</v>
      </c>
      <c r="AF17" s="16">
        <v>0</v>
      </c>
      <c r="AG17" s="16">
        <v>0</v>
      </c>
      <c r="AH17" s="16">
        <v>0</v>
      </c>
      <c r="AI17" s="16"/>
      <c r="AJ17" s="16">
        <v>0</v>
      </c>
      <c r="AK17" s="16">
        <v>0</v>
      </c>
      <c r="AL17" s="16">
        <v>2.2988505747126398E-2</v>
      </c>
      <c r="AM17" s="16">
        <v>2.1276595744680899E-2</v>
      </c>
      <c r="AN17" s="16">
        <v>3.7037037037037E-2</v>
      </c>
      <c r="AO17" s="16"/>
      <c r="AP17" s="16">
        <v>1.6574585635359101E-2</v>
      </c>
      <c r="AQ17" s="16">
        <v>1.6E-2</v>
      </c>
      <c r="AR17" s="16">
        <v>0</v>
      </c>
      <c r="AS17" s="16"/>
      <c r="AT17" s="16">
        <v>2.27272727272727E-2</v>
      </c>
      <c r="AU17" s="16">
        <v>9.6463022508038593E-3</v>
      </c>
      <c r="AV17" s="16">
        <v>4.4444444444444398E-2</v>
      </c>
      <c r="AW17" s="16">
        <v>0</v>
      </c>
      <c r="AX17" s="16"/>
      <c r="AY17" s="16">
        <v>2.7027027027027001E-2</v>
      </c>
      <c r="AZ17" s="16">
        <v>1.4861995753715501E-2</v>
      </c>
      <c r="BA17" s="16"/>
      <c r="BB17" s="16">
        <v>2.7777777777777801E-2</v>
      </c>
      <c r="BC17" s="16">
        <v>3.5714285714285698E-2</v>
      </c>
      <c r="BD17" s="16">
        <v>1.2461059190031199E-2</v>
      </c>
      <c r="BE17" s="16">
        <v>0</v>
      </c>
      <c r="BF17" s="16"/>
      <c r="BG17" s="16">
        <v>0</v>
      </c>
      <c r="BH17" s="16">
        <v>2.4489795918367301E-2</v>
      </c>
      <c r="BI17" s="16">
        <v>6.7567567567567597E-3</v>
      </c>
      <c r="BJ17" s="16">
        <v>4.3478260869565202E-2</v>
      </c>
      <c r="BK17" s="16">
        <v>0</v>
      </c>
      <c r="BL17" s="16">
        <v>0</v>
      </c>
    </row>
    <row r="18" spans="2:64" x14ac:dyDescent="0.35">
      <c r="B18" s="17" t="s">
        <v>159</v>
      </c>
      <c r="C18" s="16">
        <v>7.8740157480314994E-3</v>
      </c>
      <c r="D18" s="16">
        <v>0</v>
      </c>
      <c r="E18" s="16">
        <v>1.5625E-2</v>
      </c>
      <c r="F18" s="16">
        <v>1.0638297872340399E-2</v>
      </c>
      <c r="G18" s="16">
        <v>6.13496932515337E-3</v>
      </c>
      <c r="H18" s="16">
        <v>6.3291139240506302E-3</v>
      </c>
      <c r="I18" s="16"/>
      <c r="J18" s="16">
        <v>3.4965034965035E-3</v>
      </c>
      <c r="K18" s="16">
        <v>1.35746606334842E-2</v>
      </c>
      <c r="L18" s="16"/>
      <c r="M18" s="16">
        <v>6.5789473684210497E-3</v>
      </c>
      <c r="N18" s="16">
        <v>0.02</v>
      </c>
      <c r="O18" s="16">
        <v>0</v>
      </c>
      <c r="P18" s="16">
        <v>0</v>
      </c>
      <c r="Q18" s="16"/>
      <c r="R18" s="16">
        <v>4.0000000000000001E-3</v>
      </c>
      <c r="S18" s="16">
        <v>2.4691358024691398E-2</v>
      </c>
      <c r="T18" s="16">
        <v>6.5359477124183E-3</v>
      </c>
      <c r="U18" s="16">
        <v>0</v>
      </c>
      <c r="V18" s="16"/>
      <c r="W18" s="16">
        <v>2.7027027027027001E-2</v>
      </c>
      <c r="X18" s="16">
        <v>0</v>
      </c>
      <c r="Y18" s="16">
        <v>0</v>
      </c>
      <c r="Z18" s="16">
        <v>0</v>
      </c>
      <c r="AA18" s="16">
        <v>2.7027027027027001E-2</v>
      </c>
      <c r="AB18" s="16">
        <v>2.04081632653061E-2</v>
      </c>
      <c r="AC18" s="16">
        <v>0</v>
      </c>
      <c r="AD18" s="16">
        <v>0</v>
      </c>
      <c r="AE18" s="16">
        <v>0</v>
      </c>
      <c r="AF18" s="16">
        <v>0</v>
      </c>
      <c r="AG18" s="16">
        <v>0</v>
      </c>
      <c r="AH18" s="16">
        <v>0</v>
      </c>
      <c r="AI18" s="16"/>
      <c r="AJ18" s="16">
        <v>1.49253731343284E-2</v>
      </c>
      <c r="AK18" s="16">
        <v>2.66666666666667E-2</v>
      </c>
      <c r="AL18" s="16">
        <v>0</v>
      </c>
      <c r="AM18" s="16">
        <v>0</v>
      </c>
      <c r="AN18" s="16">
        <v>3.7037037037037E-2</v>
      </c>
      <c r="AO18" s="16"/>
      <c r="AP18" s="16">
        <v>8.2872928176795594E-3</v>
      </c>
      <c r="AQ18" s="16">
        <v>8.0000000000000002E-3</v>
      </c>
      <c r="AR18" s="16">
        <v>0</v>
      </c>
      <c r="AS18" s="16"/>
      <c r="AT18" s="16">
        <v>0</v>
      </c>
      <c r="AU18" s="16">
        <v>6.4308681672025697E-3</v>
      </c>
      <c r="AV18" s="16">
        <v>0</v>
      </c>
      <c r="AW18" s="16">
        <v>0.1</v>
      </c>
      <c r="AX18" s="16"/>
      <c r="AY18" s="16">
        <v>0</v>
      </c>
      <c r="AZ18" s="16">
        <v>8.4925690021231404E-3</v>
      </c>
      <c r="BA18" s="16"/>
      <c r="BB18" s="16">
        <v>0</v>
      </c>
      <c r="BC18" s="16">
        <v>0</v>
      </c>
      <c r="BD18" s="16">
        <v>0</v>
      </c>
      <c r="BE18" s="16">
        <v>5.9701492537313397E-2</v>
      </c>
      <c r="BF18" s="16"/>
      <c r="BG18" s="16">
        <v>0</v>
      </c>
      <c r="BH18" s="16">
        <v>4.0816326530612197E-3</v>
      </c>
      <c r="BI18" s="16">
        <v>1.35135135135135E-2</v>
      </c>
      <c r="BJ18" s="16">
        <v>0</v>
      </c>
      <c r="BK18" s="16">
        <v>0</v>
      </c>
      <c r="BL18" s="16">
        <v>0.33333333333333298</v>
      </c>
    </row>
    <row r="19" spans="2:64" x14ac:dyDescent="0.35">
      <c r="B19" s="17" t="s">
        <v>95</v>
      </c>
      <c r="C19" s="18">
        <v>2.3622047244094498E-2</v>
      </c>
      <c r="D19" s="18">
        <v>3.4482758620689703E-2</v>
      </c>
      <c r="E19" s="18">
        <v>0</v>
      </c>
      <c r="F19" s="18">
        <v>3.1914893617021302E-2</v>
      </c>
      <c r="G19" s="18">
        <v>2.4539877300613501E-2</v>
      </c>
      <c r="H19" s="18">
        <v>2.53164556962025E-2</v>
      </c>
      <c r="I19" s="18"/>
      <c r="J19" s="18">
        <v>3.1468531468531499E-2</v>
      </c>
      <c r="K19" s="18">
        <v>1.35746606334842E-2</v>
      </c>
      <c r="L19" s="18"/>
      <c r="M19" s="18">
        <v>1.3157894736842099E-2</v>
      </c>
      <c r="N19" s="18">
        <v>0.03</v>
      </c>
      <c r="O19" s="18">
        <v>3.3333333333333298E-2</v>
      </c>
      <c r="P19" s="18">
        <v>0.05</v>
      </c>
      <c r="Q19" s="18"/>
      <c r="R19" s="18">
        <v>2.8000000000000001E-2</v>
      </c>
      <c r="S19" s="18">
        <v>2.4691358024691398E-2</v>
      </c>
      <c r="T19" s="18">
        <v>1.30718954248366E-2</v>
      </c>
      <c r="U19" s="18">
        <v>4.1666666666666699E-2</v>
      </c>
      <c r="V19" s="18"/>
      <c r="W19" s="18">
        <v>2.7027027027027001E-2</v>
      </c>
      <c r="X19" s="18">
        <v>2.06185567010309E-2</v>
      </c>
      <c r="Y19" s="18">
        <v>3.8461538461538498E-2</v>
      </c>
      <c r="Z19" s="18">
        <v>0</v>
      </c>
      <c r="AA19" s="18">
        <v>2.7027027027027001E-2</v>
      </c>
      <c r="AB19" s="18">
        <v>0</v>
      </c>
      <c r="AC19" s="18">
        <v>2.04081632653061E-2</v>
      </c>
      <c r="AD19" s="18">
        <v>5.5555555555555601E-2</v>
      </c>
      <c r="AE19" s="18">
        <v>8.5714285714285701E-2</v>
      </c>
      <c r="AF19" s="18">
        <v>0</v>
      </c>
      <c r="AG19" s="18">
        <v>0</v>
      </c>
      <c r="AH19" s="18">
        <v>0</v>
      </c>
      <c r="AI19" s="18"/>
      <c r="AJ19" s="18">
        <v>4.47761194029851E-2</v>
      </c>
      <c r="AK19" s="18">
        <v>2.66666666666667E-2</v>
      </c>
      <c r="AL19" s="18">
        <v>2.2988505747126398E-2</v>
      </c>
      <c r="AM19" s="18">
        <v>2.1276595744680899E-2</v>
      </c>
      <c r="AN19" s="18">
        <v>3.7037037037037E-2</v>
      </c>
      <c r="AO19" s="18"/>
      <c r="AP19" s="18">
        <v>1.38121546961326E-2</v>
      </c>
      <c r="AQ19" s="18">
        <v>5.6000000000000001E-2</v>
      </c>
      <c r="AR19" s="18">
        <v>0</v>
      </c>
      <c r="AS19" s="18"/>
      <c r="AT19" s="18">
        <v>3.03030303030303E-2</v>
      </c>
      <c r="AU19" s="18">
        <v>1.9292604501607701E-2</v>
      </c>
      <c r="AV19" s="18">
        <v>2.2222222222222199E-2</v>
      </c>
      <c r="AW19" s="18">
        <v>0.05</v>
      </c>
      <c r="AX19" s="18"/>
      <c r="AY19" s="18">
        <v>8.1081081081081099E-2</v>
      </c>
      <c r="AZ19" s="18">
        <v>1.9108280254777101E-2</v>
      </c>
      <c r="BA19" s="18"/>
      <c r="BB19" s="18">
        <v>2.7777777777777801E-2</v>
      </c>
      <c r="BC19" s="18">
        <v>3.5714285714285698E-2</v>
      </c>
      <c r="BD19" s="18">
        <v>1.86915887850467E-2</v>
      </c>
      <c r="BE19" s="18">
        <v>2.9850746268656699E-2</v>
      </c>
      <c r="BF19" s="18"/>
      <c r="BG19" s="18">
        <v>3.2258064516128997E-2</v>
      </c>
      <c r="BH19" s="18">
        <v>2.4489795918367301E-2</v>
      </c>
      <c r="BI19" s="18">
        <v>6.7567567567567597E-3</v>
      </c>
      <c r="BJ19" s="18">
        <v>4.3478260869565202E-2</v>
      </c>
      <c r="BK19" s="18">
        <v>7.4074074074074098E-2</v>
      </c>
      <c r="BL19" s="18">
        <v>0</v>
      </c>
    </row>
    <row r="20" spans="2:64" x14ac:dyDescent="0.35">
      <c r="B20" s="15"/>
    </row>
    <row r="21" spans="2:64" x14ac:dyDescent="0.35">
      <c r="B21" t="s">
        <v>637</v>
      </c>
    </row>
    <row r="22" spans="2:64" x14ac:dyDescent="0.35">
      <c r="B22" t="s">
        <v>98</v>
      </c>
    </row>
    <row r="24" spans="2:64" x14ac:dyDescent="0.35">
      <c r="B24"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L20"/>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168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161</v>
      </c>
      <c r="C8" s="16">
        <v>5.5118110236220499E-2</v>
      </c>
      <c r="D8" s="16">
        <v>6.8965517241379296E-2</v>
      </c>
      <c r="E8" s="16">
        <v>3.125E-2</v>
      </c>
      <c r="F8" s="16">
        <v>4.2553191489361701E-2</v>
      </c>
      <c r="G8" s="16">
        <v>6.13496932515337E-2</v>
      </c>
      <c r="H8" s="16">
        <v>6.3291139240506306E-2</v>
      </c>
      <c r="I8" s="16"/>
      <c r="J8" s="16">
        <v>4.8951048951049E-2</v>
      </c>
      <c r="K8" s="16">
        <v>6.3348416289592799E-2</v>
      </c>
      <c r="L8" s="16"/>
      <c r="M8" s="16">
        <v>3.2894736842105303E-2</v>
      </c>
      <c r="N8" s="16">
        <v>0.08</v>
      </c>
      <c r="O8" s="16">
        <v>0.116666666666667</v>
      </c>
      <c r="P8" s="16">
        <v>7.4999999999999997E-2</v>
      </c>
      <c r="Q8" s="16"/>
      <c r="R8" s="16">
        <v>4.3999999999999997E-2</v>
      </c>
      <c r="S8" s="16">
        <v>8.6419753086419707E-2</v>
      </c>
      <c r="T8" s="16">
        <v>6.5359477124182996E-2</v>
      </c>
      <c r="U8" s="16">
        <v>0</v>
      </c>
      <c r="V8" s="16"/>
      <c r="W8" s="16">
        <v>4.0540540540540501E-2</v>
      </c>
      <c r="X8" s="16">
        <v>4.1237113402061903E-2</v>
      </c>
      <c r="Y8" s="16">
        <v>0.134615384615385</v>
      </c>
      <c r="Z8" s="16">
        <v>2.1739130434782601E-2</v>
      </c>
      <c r="AA8" s="16">
        <v>0.108108108108108</v>
      </c>
      <c r="AB8" s="16">
        <v>0</v>
      </c>
      <c r="AC8" s="16">
        <v>6.1224489795918401E-2</v>
      </c>
      <c r="AD8" s="16">
        <v>0</v>
      </c>
      <c r="AE8" s="16">
        <v>2.8571428571428598E-2</v>
      </c>
      <c r="AF8" s="16">
        <v>0.14285714285714299</v>
      </c>
      <c r="AG8" s="16">
        <v>0.05</v>
      </c>
      <c r="AH8" s="16">
        <v>0</v>
      </c>
      <c r="AI8" s="16"/>
      <c r="AJ8" s="16">
        <v>5.9701492537313397E-2</v>
      </c>
      <c r="AK8" s="16">
        <v>0.08</v>
      </c>
      <c r="AL8" s="16">
        <v>3.4482758620689703E-2</v>
      </c>
      <c r="AM8" s="16">
        <v>4.2553191489361701E-2</v>
      </c>
      <c r="AN8" s="16">
        <v>0</v>
      </c>
      <c r="AO8" s="16"/>
      <c r="AP8" s="16">
        <v>5.8011049723756897E-2</v>
      </c>
      <c r="AQ8" s="16">
        <v>5.6000000000000001E-2</v>
      </c>
      <c r="AR8" s="16">
        <v>0</v>
      </c>
      <c r="AS8" s="16"/>
      <c r="AT8" s="16">
        <v>5.3030303030302997E-2</v>
      </c>
      <c r="AU8" s="16">
        <v>5.78778135048231E-2</v>
      </c>
      <c r="AV8" s="16">
        <v>2.2222222222222199E-2</v>
      </c>
      <c r="AW8" s="16">
        <v>0.1</v>
      </c>
      <c r="AX8" s="16"/>
      <c r="AY8" s="16">
        <v>2.7027027027027001E-2</v>
      </c>
      <c r="AZ8" s="16">
        <v>5.7324840764331197E-2</v>
      </c>
      <c r="BA8" s="16"/>
      <c r="BB8" s="16">
        <v>5.5555555555555601E-2</v>
      </c>
      <c r="BC8" s="16">
        <v>4.7619047619047603E-2</v>
      </c>
      <c r="BD8" s="16">
        <v>6.2305295950155798E-2</v>
      </c>
      <c r="BE8" s="16">
        <v>2.9850746268656699E-2</v>
      </c>
      <c r="BF8" s="16"/>
      <c r="BG8" s="16">
        <v>6.4516129032258104E-2</v>
      </c>
      <c r="BH8" s="16">
        <v>5.3061224489795902E-2</v>
      </c>
      <c r="BI8" s="16">
        <v>4.72972972972973E-2</v>
      </c>
      <c r="BJ8" s="16">
        <v>4.3478260869565202E-2</v>
      </c>
      <c r="BK8" s="16">
        <v>0.11111111111111099</v>
      </c>
      <c r="BL8" s="16">
        <v>0</v>
      </c>
    </row>
    <row r="9" spans="2:64" x14ac:dyDescent="0.35">
      <c r="B9" s="17" t="s">
        <v>162</v>
      </c>
      <c r="C9" s="16">
        <v>0.102362204724409</v>
      </c>
      <c r="D9" s="16">
        <v>0.24137931034482801</v>
      </c>
      <c r="E9" s="16">
        <v>0.15625</v>
      </c>
      <c r="F9" s="16">
        <v>0.10638297872340401</v>
      </c>
      <c r="G9" s="16">
        <v>8.5889570552147201E-2</v>
      </c>
      <c r="H9" s="16">
        <v>6.9620253164557E-2</v>
      </c>
      <c r="I9" s="16"/>
      <c r="J9" s="16">
        <v>9.4405594405594401E-2</v>
      </c>
      <c r="K9" s="16">
        <v>0.108597285067873</v>
      </c>
      <c r="L9" s="16"/>
      <c r="M9" s="16">
        <v>8.55263157894737E-2</v>
      </c>
      <c r="N9" s="16">
        <v>0.1</v>
      </c>
      <c r="O9" s="16">
        <v>0.16666666666666699</v>
      </c>
      <c r="P9" s="16">
        <v>0.15</v>
      </c>
      <c r="Q9" s="16"/>
      <c r="R9" s="16">
        <v>0.12</v>
      </c>
      <c r="S9" s="16">
        <v>9.8765432098765399E-2</v>
      </c>
      <c r="T9" s="16">
        <v>5.8823529411764698E-2</v>
      </c>
      <c r="U9" s="16">
        <v>0.20833333333333301</v>
      </c>
      <c r="V9" s="16"/>
      <c r="W9" s="16">
        <v>9.45945945945946E-2</v>
      </c>
      <c r="X9" s="16">
        <v>0.11340206185567001</v>
      </c>
      <c r="Y9" s="16">
        <v>5.7692307692307702E-2</v>
      </c>
      <c r="Z9" s="16">
        <v>6.5217391304347797E-2</v>
      </c>
      <c r="AA9" s="16">
        <v>5.4054054054054099E-2</v>
      </c>
      <c r="AB9" s="16">
        <v>0.122448979591837</v>
      </c>
      <c r="AC9" s="16">
        <v>8.1632653061224497E-2</v>
      </c>
      <c r="AD9" s="16">
        <v>0.16666666666666699</v>
      </c>
      <c r="AE9" s="16">
        <v>0.17142857142857101</v>
      </c>
      <c r="AF9" s="16">
        <v>0.107142857142857</v>
      </c>
      <c r="AG9" s="16">
        <v>0.2</v>
      </c>
      <c r="AH9" s="16">
        <v>0</v>
      </c>
      <c r="AI9" s="16"/>
      <c r="AJ9" s="16">
        <v>0.134328358208955</v>
      </c>
      <c r="AK9" s="16">
        <v>0.10666666666666701</v>
      </c>
      <c r="AL9" s="16">
        <v>9.7701149425287404E-2</v>
      </c>
      <c r="AM9" s="16">
        <v>6.3829787234042507E-2</v>
      </c>
      <c r="AN9" s="16">
        <v>0.11111111111111099</v>
      </c>
      <c r="AO9" s="16"/>
      <c r="AP9" s="16">
        <v>0.10773480662983401</v>
      </c>
      <c r="AQ9" s="16">
        <v>9.6000000000000002E-2</v>
      </c>
      <c r="AR9" s="16">
        <v>4.7619047619047603E-2</v>
      </c>
      <c r="AS9" s="16"/>
      <c r="AT9" s="16">
        <v>0.15909090909090901</v>
      </c>
      <c r="AU9" s="16">
        <v>7.3954983922829606E-2</v>
      </c>
      <c r="AV9" s="16">
        <v>0.133333333333333</v>
      </c>
      <c r="AW9" s="16">
        <v>0.1</v>
      </c>
      <c r="AX9" s="16"/>
      <c r="AY9" s="16">
        <v>0.21621621621621601</v>
      </c>
      <c r="AZ9" s="16">
        <v>9.34182590233546E-2</v>
      </c>
      <c r="BA9" s="16"/>
      <c r="BB9" s="16">
        <v>0.13888888888888901</v>
      </c>
      <c r="BC9" s="16">
        <v>8.3333333333333301E-2</v>
      </c>
      <c r="BD9" s="16">
        <v>9.9688473520249204E-2</v>
      </c>
      <c r="BE9" s="16">
        <v>0.119402985074627</v>
      </c>
      <c r="BF9" s="16"/>
      <c r="BG9" s="16">
        <v>8.0645161290322606E-2</v>
      </c>
      <c r="BH9" s="16">
        <v>0.130612244897959</v>
      </c>
      <c r="BI9" s="16">
        <v>7.4324324324324301E-2</v>
      </c>
      <c r="BJ9" s="16">
        <v>0.13043478260869601</v>
      </c>
      <c r="BK9" s="16">
        <v>3.7037037037037E-2</v>
      </c>
      <c r="BL9" s="16">
        <v>0</v>
      </c>
    </row>
    <row r="10" spans="2:64" x14ac:dyDescent="0.35">
      <c r="B10" s="17" t="s">
        <v>163</v>
      </c>
      <c r="C10" s="16">
        <v>0.19881889763779501</v>
      </c>
      <c r="D10" s="16">
        <v>0.34482758620689702</v>
      </c>
      <c r="E10" s="16">
        <v>0.3125</v>
      </c>
      <c r="F10" s="16">
        <v>0.159574468085106</v>
      </c>
      <c r="G10" s="16">
        <v>0.20245398773006101</v>
      </c>
      <c r="H10" s="16">
        <v>0.145569620253165</v>
      </c>
      <c r="I10" s="16"/>
      <c r="J10" s="16">
        <v>0.19930069930069899</v>
      </c>
      <c r="K10" s="16">
        <v>0.19909502262443399</v>
      </c>
      <c r="L10" s="16"/>
      <c r="M10" s="16">
        <v>0.217105263157895</v>
      </c>
      <c r="N10" s="16">
        <v>0.18</v>
      </c>
      <c r="O10" s="16">
        <v>0.18333333333333299</v>
      </c>
      <c r="P10" s="16">
        <v>0.15</v>
      </c>
      <c r="Q10" s="16"/>
      <c r="R10" s="16">
        <v>0.252</v>
      </c>
      <c r="S10" s="16">
        <v>0.12345679012345701</v>
      </c>
      <c r="T10" s="16">
        <v>0.14379084967320299</v>
      </c>
      <c r="U10" s="16">
        <v>0.25</v>
      </c>
      <c r="V10" s="16"/>
      <c r="W10" s="16">
        <v>0.28378378378378399</v>
      </c>
      <c r="X10" s="16">
        <v>0.10309278350515499</v>
      </c>
      <c r="Y10" s="16">
        <v>0.17307692307692299</v>
      </c>
      <c r="Z10" s="16">
        <v>0.217391304347826</v>
      </c>
      <c r="AA10" s="16">
        <v>0.27027027027027001</v>
      </c>
      <c r="AB10" s="16">
        <v>0.22448979591836701</v>
      </c>
      <c r="AC10" s="16">
        <v>0.22448979591836701</v>
      </c>
      <c r="AD10" s="16">
        <v>0.22222222222222199</v>
      </c>
      <c r="AE10" s="16">
        <v>0.17142857142857101</v>
      </c>
      <c r="AF10" s="16">
        <v>0.214285714285714</v>
      </c>
      <c r="AG10" s="16">
        <v>0.15</v>
      </c>
      <c r="AH10" s="16">
        <v>0</v>
      </c>
      <c r="AI10" s="16"/>
      <c r="AJ10" s="16">
        <v>0.134328358208955</v>
      </c>
      <c r="AK10" s="16">
        <v>0.16</v>
      </c>
      <c r="AL10" s="16">
        <v>0.21264367816092</v>
      </c>
      <c r="AM10" s="16">
        <v>0.28723404255319201</v>
      </c>
      <c r="AN10" s="16">
        <v>0.22222222222222199</v>
      </c>
      <c r="AO10" s="16"/>
      <c r="AP10" s="16">
        <v>0.20994475138121499</v>
      </c>
      <c r="AQ10" s="16">
        <v>0.184</v>
      </c>
      <c r="AR10" s="16">
        <v>9.5238095238095205E-2</v>
      </c>
      <c r="AS10" s="16"/>
      <c r="AT10" s="16">
        <v>0.28030303030303</v>
      </c>
      <c r="AU10" s="16">
        <v>0.154340836012862</v>
      </c>
      <c r="AV10" s="16">
        <v>0.28888888888888897</v>
      </c>
      <c r="AW10" s="16">
        <v>0.15</v>
      </c>
      <c r="AX10" s="16"/>
      <c r="AY10" s="16">
        <v>0.135135135135135</v>
      </c>
      <c r="AZ10" s="16">
        <v>0.20382165605095501</v>
      </c>
      <c r="BA10" s="16"/>
      <c r="BB10" s="16">
        <v>0.22222222222222199</v>
      </c>
      <c r="BC10" s="16">
        <v>0.226190476190476</v>
      </c>
      <c r="BD10" s="16">
        <v>0.177570093457944</v>
      </c>
      <c r="BE10" s="16">
        <v>0.25373134328358199</v>
      </c>
      <c r="BF10" s="16"/>
      <c r="BG10" s="16">
        <v>0.12903225806451599</v>
      </c>
      <c r="BH10" s="16">
        <v>0.21632653061224499</v>
      </c>
      <c r="BI10" s="16">
        <v>0.21621621621621601</v>
      </c>
      <c r="BJ10" s="16">
        <v>8.6956521739130405E-2</v>
      </c>
      <c r="BK10" s="16">
        <v>0.18518518518518501</v>
      </c>
      <c r="BL10" s="16">
        <v>0.33333333333333298</v>
      </c>
    </row>
    <row r="11" spans="2:64" x14ac:dyDescent="0.35">
      <c r="B11" s="17" t="s">
        <v>164</v>
      </c>
      <c r="C11" s="16">
        <v>0.28149606299212598</v>
      </c>
      <c r="D11" s="16">
        <v>0.27586206896551702</v>
      </c>
      <c r="E11" s="16">
        <v>0.296875</v>
      </c>
      <c r="F11" s="16">
        <v>0.329787234042553</v>
      </c>
      <c r="G11" s="16">
        <v>0.27607361963190202</v>
      </c>
      <c r="H11" s="16">
        <v>0.253164556962025</v>
      </c>
      <c r="I11" s="16"/>
      <c r="J11" s="16">
        <v>0.29370629370629397</v>
      </c>
      <c r="K11" s="16">
        <v>0.26696832579185498</v>
      </c>
      <c r="L11" s="16"/>
      <c r="M11" s="16">
        <v>0.3125</v>
      </c>
      <c r="N11" s="16">
        <v>0.19</v>
      </c>
      <c r="O11" s="16">
        <v>0.25</v>
      </c>
      <c r="P11" s="16">
        <v>0.35</v>
      </c>
      <c r="Q11" s="16"/>
      <c r="R11" s="16">
        <v>0.28000000000000003</v>
      </c>
      <c r="S11" s="16">
        <v>0.27160493827160498</v>
      </c>
      <c r="T11" s="16">
        <v>0.29411764705882398</v>
      </c>
      <c r="U11" s="16">
        <v>0.25</v>
      </c>
      <c r="V11" s="16"/>
      <c r="W11" s="16">
        <v>0.18918918918918901</v>
      </c>
      <c r="X11" s="16">
        <v>0.37113402061855699</v>
      </c>
      <c r="Y11" s="16">
        <v>0.230769230769231</v>
      </c>
      <c r="Z11" s="16">
        <v>0.34782608695652201</v>
      </c>
      <c r="AA11" s="16">
        <v>0.24324324324324301</v>
      </c>
      <c r="AB11" s="16">
        <v>0.30612244897959201</v>
      </c>
      <c r="AC11" s="16">
        <v>0.26530612244898</v>
      </c>
      <c r="AD11" s="16">
        <v>0.33333333333333298</v>
      </c>
      <c r="AE11" s="16">
        <v>0.25714285714285701</v>
      </c>
      <c r="AF11" s="16">
        <v>0.28571428571428598</v>
      </c>
      <c r="AG11" s="16">
        <v>0.2</v>
      </c>
      <c r="AH11" s="16">
        <v>0.33333333333333298</v>
      </c>
      <c r="AI11" s="16"/>
      <c r="AJ11" s="16">
        <v>0.29850746268656703</v>
      </c>
      <c r="AK11" s="16">
        <v>0.21333333333333299</v>
      </c>
      <c r="AL11" s="16">
        <v>0.28735632183908</v>
      </c>
      <c r="AM11" s="16">
        <v>0.24468085106383</v>
      </c>
      <c r="AN11" s="16">
        <v>0.33333333333333298</v>
      </c>
      <c r="AO11" s="16"/>
      <c r="AP11" s="16">
        <v>0.29281767955801102</v>
      </c>
      <c r="AQ11" s="16">
        <v>0.27200000000000002</v>
      </c>
      <c r="AR11" s="16">
        <v>0.14285714285714299</v>
      </c>
      <c r="AS11" s="16"/>
      <c r="AT11" s="16">
        <v>0.234848484848485</v>
      </c>
      <c r="AU11" s="16">
        <v>0.29581993569131798</v>
      </c>
      <c r="AV11" s="16">
        <v>0.35555555555555601</v>
      </c>
      <c r="AW11" s="16">
        <v>0.2</v>
      </c>
      <c r="AX11" s="16"/>
      <c r="AY11" s="16">
        <v>0.24324324324324301</v>
      </c>
      <c r="AZ11" s="16">
        <v>0.28450106157112498</v>
      </c>
      <c r="BA11" s="16"/>
      <c r="BB11" s="16">
        <v>0.33333333333333298</v>
      </c>
      <c r="BC11" s="16">
        <v>0.26190476190476197</v>
      </c>
      <c r="BD11" s="16">
        <v>0.29906542056074797</v>
      </c>
      <c r="BE11" s="16">
        <v>0.19402985074626899</v>
      </c>
      <c r="BF11" s="16"/>
      <c r="BG11" s="16">
        <v>0.17741935483870999</v>
      </c>
      <c r="BH11" s="16">
        <v>0.27346938775510199</v>
      </c>
      <c r="BI11" s="16">
        <v>0.36486486486486502</v>
      </c>
      <c r="BJ11" s="16">
        <v>0.26086956521739102</v>
      </c>
      <c r="BK11" s="16">
        <v>0.148148148148148</v>
      </c>
      <c r="BL11" s="16">
        <v>0.33333333333333298</v>
      </c>
    </row>
    <row r="12" spans="2:64" x14ac:dyDescent="0.35">
      <c r="B12" s="17" t="s">
        <v>165</v>
      </c>
      <c r="C12" s="16">
        <v>0.15748031496063</v>
      </c>
      <c r="D12" s="16">
        <v>3.4482758620689703E-2</v>
      </c>
      <c r="E12" s="16">
        <v>0.140625</v>
      </c>
      <c r="F12" s="16">
        <v>0.20212765957446799</v>
      </c>
      <c r="G12" s="16">
        <v>0.153374233128834</v>
      </c>
      <c r="H12" s="16">
        <v>0.164556962025316</v>
      </c>
      <c r="I12" s="16"/>
      <c r="J12" s="16">
        <v>0.15034965034965</v>
      </c>
      <c r="K12" s="16">
        <v>0.167420814479638</v>
      </c>
      <c r="L12" s="16"/>
      <c r="M12" s="16">
        <v>0.14144736842105299</v>
      </c>
      <c r="N12" s="16">
        <v>0.22</v>
      </c>
      <c r="O12" s="16">
        <v>0.116666666666667</v>
      </c>
      <c r="P12" s="16">
        <v>0.125</v>
      </c>
      <c r="Q12" s="16"/>
      <c r="R12" s="16">
        <v>0.128</v>
      </c>
      <c r="S12" s="16">
        <v>0.209876543209877</v>
      </c>
      <c r="T12" s="16">
        <v>0.16993464052287599</v>
      </c>
      <c r="U12" s="16">
        <v>0.20833333333333301</v>
      </c>
      <c r="V12" s="16"/>
      <c r="W12" s="16">
        <v>8.1081081081081099E-2</v>
      </c>
      <c r="X12" s="16">
        <v>0.164948453608247</v>
      </c>
      <c r="Y12" s="16">
        <v>0.17307692307692299</v>
      </c>
      <c r="Z12" s="16">
        <v>0.15217391304347799</v>
      </c>
      <c r="AA12" s="16">
        <v>0.162162162162162</v>
      </c>
      <c r="AB12" s="16">
        <v>0.24489795918367299</v>
      </c>
      <c r="AC12" s="16">
        <v>0.20408163265306101</v>
      </c>
      <c r="AD12" s="16">
        <v>0.16666666666666699</v>
      </c>
      <c r="AE12" s="16">
        <v>0.114285714285714</v>
      </c>
      <c r="AF12" s="16">
        <v>7.1428571428571397E-2</v>
      </c>
      <c r="AG12" s="16">
        <v>0.2</v>
      </c>
      <c r="AH12" s="16">
        <v>0.33333333333333298</v>
      </c>
      <c r="AI12" s="16"/>
      <c r="AJ12" s="16">
        <v>0.19402985074626899</v>
      </c>
      <c r="AK12" s="16">
        <v>0.2</v>
      </c>
      <c r="AL12" s="16">
        <v>0.14942528735632199</v>
      </c>
      <c r="AM12" s="16">
        <v>0.12765957446808501</v>
      </c>
      <c r="AN12" s="16">
        <v>7.4074074074074098E-2</v>
      </c>
      <c r="AO12" s="16"/>
      <c r="AP12" s="16">
        <v>0.16022099447513799</v>
      </c>
      <c r="AQ12" s="16">
        <v>0.16</v>
      </c>
      <c r="AR12" s="16">
        <v>9.5238095238095205E-2</v>
      </c>
      <c r="AS12" s="16"/>
      <c r="AT12" s="16">
        <v>0.14393939393939401</v>
      </c>
      <c r="AU12" s="16">
        <v>0.176848874598071</v>
      </c>
      <c r="AV12" s="16">
        <v>0.11111111111111099</v>
      </c>
      <c r="AW12" s="16">
        <v>0.05</v>
      </c>
      <c r="AX12" s="16"/>
      <c r="AY12" s="16">
        <v>0.162162162162162</v>
      </c>
      <c r="AZ12" s="16">
        <v>0.15711252653927801</v>
      </c>
      <c r="BA12" s="16"/>
      <c r="BB12" s="16">
        <v>0.11111111111111099</v>
      </c>
      <c r="BC12" s="16">
        <v>0.13095238095238099</v>
      </c>
      <c r="BD12" s="16">
        <v>0.18068535825545201</v>
      </c>
      <c r="BE12" s="16">
        <v>0.104477611940299</v>
      </c>
      <c r="BF12" s="16"/>
      <c r="BG12" s="16">
        <v>0.27419354838709697</v>
      </c>
      <c r="BH12" s="16">
        <v>0.13469387755102</v>
      </c>
      <c r="BI12" s="16">
        <v>0.121621621621622</v>
      </c>
      <c r="BJ12" s="16">
        <v>0.173913043478261</v>
      </c>
      <c r="BK12" s="16">
        <v>0.296296296296296</v>
      </c>
      <c r="BL12" s="16">
        <v>0</v>
      </c>
    </row>
    <row r="13" spans="2:64" x14ac:dyDescent="0.35">
      <c r="B13" s="17" t="s">
        <v>166</v>
      </c>
      <c r="C13" s="16">
        <v>7.6771653543307103E-2</v>
      </c>
      <c r="D13" s="16">
        <v>3.4482758620689703E-2</v>
      </c>
      <c r="E13" s="16">
        <v>3.125E-2</v>
      </c>
      <c r="F13" s="16">
        <v>0.10638297872340401</v>
      </c>
      <c r="G13" s="16">
        <v>7.9754601226993904E-2</v>
      </c>
      <c r="H13" s="16">
        <v>8.2278481012658194E-2</v>
      </c>
      <c r="I13" s="16"/>
      <c r="J13" s="16">
        <v>9.0909090909090898E-2</v>
      </c>
      <c r="K13" s="16">
        <v>5.8823529411764698E-2</v>
      </c>
      <c r="L13" s="16"/>
      <c r="M13" s="16">
        <v>0.105263157894737</v>
      </c>
      <c r="N13" s="16">
        <v>0.05</v>
      </c>
      <c r="O13" s="16">
        <v>1.6666666666666701E-2</v>
      </c>
      <c r="P13" s="16">
        <v>2.5000000000000001E-2</v>
      </c>
      <c r="Q13" s="16"/>
      <c r="R13" s="16">
        <v>0.1</v>
      </c>
      <c r="S13" s="16">
        <v>4.9382716049382699E-2</v>
      </c>
      <c r="T13" s="16">
        <v>6.5359477124182996E-2</v>
      </c>
      <c r="U13" s="16">
        <v>0</v>
      </c>
      <c r="V13" s="16"/>
      <c r="W13" s="16">
        <v>0.162162162162162</v>
      </c>
      <c r="X13" s="16">
        <v>6.18556701030928E-2</v>
      </c>
      <c r="Y13" s="16">
        <v>7.69230769230769E-2</v>
      </c>
      <c r="Z13" s="16">
        <v>8.6956521739130405E-2</v>
      </c>
      <c r="AA13" s="16">
        <v>5.4054054054054099E-2</v>
      </c>
      <c r="AB13" s="16">
        <v>2.04081632653061E-2</v>
      </c>
      <c r="AC13" s="16">
        <v>8.1632653061224497E-2</v>
      </c>
      <c r="AD13" s="16">
        <v>0</v>
      </c>
      <c r="AE13" s="16">
        <v>8.5714285714285701E-2</v>
      </c>
      <c r="AF13" s="16">
        <v>7.1428571428571397E-2</v>
      </c>
      <c r="AG13" s="16">
        <v>0</v>
      </c>
      <c r="AH13" s="16">
        <v>0.33333333333333298</v>
      </c>
      <c r="AI13" s="16"/>
      <c r="AJ13" s="16">
        <v>2.9850746268656699E-2</v>
      </c>
      <c r="AK13" s="16">
        <v>0.08</v>
      </c>
      <c r="AL13" s="16">
        <v>9.7701149425287404E-2</v>
      </c>
      <c r="AM13" s="16">
        <v>9.5744680851063801E-2</v>
      </c>
      <c r="AN13" s="16">
        <v>0.148148148148148</v>
      </c>
      <c r="AO13" s="16"/>
      <c r="AP13" s="16">
        <v>6.0773480662983402E-2</v>
      </c>
      <c r="AQ13" s="16">
        <v>0.112</v>
      </c>
      <c r="AR13" s="16">
        <v>0.14285714285714299</v>
      </c>
      <c r="AS13" s="16"/>
      <c r="AT13" s="16">
        <v>9.0909090909090898E-2</v>
      </c>
      <c r="AU13" s="16">
        <v>8.0385852090032198E-2</v>
      </c>
      <c r="AV13" s="16">
        <v>4.4444444444444398E-2</v>
      </c>
      <c r="AW13" s="16">
        <v>0</v>
      </c>
      <c r="AX13" s="16"/>
      <c r="AY13" s="16">
        <v>2.7027027027027001E-2</v>
      </c>
      <c r="AZ13" s="16">
        <v>8.0679405520169806E-2</v>
      </c>
      <c r="BA13" s="16"/>
      <c r="BB13" s="16">
        <v>8.3333333333333301E-2</v>
      </c>
      <c r="BC13" s="16">
        <v>0.107142857142857</v>
      </c>
      <c r="BD13" s="16">
        <v>6.8535825545171306E-2</v>
      </c>
      <c r="BE13" s="16">
        <v>7.4626865671641798E-2</v>
      </c>
      <c r="BF13" s="16"/>
      <c r="BG13" s="16">
        <v>0.12903225806451599</v>
      </c>
      <c r="BH13" s="16">
        <v>8.5714285714285701E-2</v>
      </c>
      <c r="BI13" s="16">
        <v>5.4054054054054099E-2</v>
      </c>
      <c r="BJ13" s="16">
        <v>8.6956521739130405E-2</v>
      </c>
      <c r="BK13" s="16">
        <v>0</v>
      </c>
      <c r="BL13" s="16">
        <v>0</v>
      </c>
    </row>
    <row r="14" spans="2:64" x14ac:dyDescent="0.35">
      <c r="B14" s="17" t="s">
        <v>167</v>
      </c>
      <c r="C14" s="16">
        <v>0.102362204724409</v>
      </c>
      <c r="D14" s="16">
        <v>0</v>
      </c>
      <c r="E14" s="16">
        <v>1.5625E-2</v>
      </c>
      <c r="F14" s="16">
        <v>4.2553191489361701E-2</v>
      </c>
      <c r="G14" s="16">
        <v>0.110429447852761</v>
      </c>
      <c r="H14" s="16">
        <v>0.183544303797468</v>
      </c>
      <c r="I14" s="16"/>
      <c r="J14" s="16">
        <v>0.10489510489510501</v>
      </c>
      <c r="K14" s="16">
        <v>9.9547511312217202E-2</v>
      </c>
      <c r="L14" s="16"/>
      <c r="M14" s="16">
        <v>9.5394736842105296E-2</v>
      </c>
      <c r="N14" s="16">
        <v>0.12</v>
      </c>
      <c r="O14" s="16">
        <v>8.3333333333333301E-2</v>
      </c>
      <c r="P14" s="16">
        <v>0.125</v>
      </c>
      <c r="Q14" s="16"/>
      <c r="R14" s="16">
        <v>0.06</v>
      </c>
      <c r="S14" s="16">
        <v>0.11111111111111099</v>
      </c>
      <c r="T14" s="16">
        <v>0.16993464052287599</v>
      </c>
      <c r="U14" s="16">
        <v>8.3333333333333301E-2</v>
      </c>
      <c r="V14" s="16"/>
      <c r="W14" s="16">
        <v>0.108108108108108</v>
      </c>
      <c r="X14" s="16">
        <v>0.11340206185567001</v>
      </c>
      <c r="Y14" s="16">
        <v>0.115384615384615</v>
      </c>
      <c r="Z14" s="16">
        <v>0.108695652173913</v>
      </c>
      <c r="AA14" s="16">
        <v>8.1081081081081099E-2</v>
      </c>
      <c r="AB14" s="16">
        <v>2.04081632653061E-2</v>
      </c>
      <c r="AC14" s="16">
        <v>8.1632653061224497E-2</v>
      </c>
      <c r="AD14" s="16">
        <v>5.5555555555555601E-2</v>
      </c>
      <c r="AE14" s="16">
        <v>0.17142857142857101</v>
      </c>
      <c r="AF14" s="16">
        <v>0.107142857142857</v>
      </c>
      <c r="AG14" s="16">
        <v>0.2</v>
      </c>
      <c r="AH14" s="16">
        <v>0</v>
      </c>
      <c r="AI14" s="16"/>
      <c r="AJ14" s="16">
        <v>0.119402985074627</v>
      </c>
      <c r="AK14" s="16">
        <v>9.3333333333333296E-2</v>
      </c>
      <c r="AL14" s="16">
        <v>9.7701149425287404E-2</v>
      </c>
      <c r="AM14" s="16">
        <v>0.13829787234042601</v>
      </c>
      <c r="AN14" s="16">
        <v>7.4074074074074098E-2</v>
      </c>
      <c r="AO14" s="16"/>
      <c r="AP14" s="16">
        <v>7.7348066298342497E-2</v>
      </c>
      <c r="AQ14" s="16">
        <v>0.112</v>
      </c>
      <c r="AR14" s="16">
        <v>0.476190476190476</v>
      </c>
      <c r="AS14" s="16"/>
      <c r="AT14" s="16">
        <v>3.03030303030303E-2</v>
      </c>
      <c r="AU14" s="16">
        <v>0.14469453376205799</v>
      </c>
      <c r="AV14" s="16">
        <v>4.4444444444444398E-2</v>
      </c>
      <c r="AW14" s="16">
        <v>0.05</v>
      </c>
      <c r="AX14" s="16"/>
      <c r="AY14" s="16">
        <v>0.135135135135135</v>
      </c>
      <c r="AZ14" s="16">
        <v>9.9787685774946899E-2</v>
      </c>
      <c r="BA14" s="16"/>
      <c r="BB14" s="16">
        <v>5.5555555555555601E-2</v>
      </c>
      <c r="BC14" s="16">
        <v>0.13095238095238099</v>
      </c>
      <c r="BD14" s="16">
        <v>0.105919003115265</v>
      </c>
      <c r="BE14" s="16">
        <v>7.4626865671641798E-2</v>
      </c>
      <c r="BF14" s="16"/>
      <c r="BG14" s="16">
        <v>0.112903225806452</v>
      </c>
      <c r="BH14" s="16">
        <v>9.7959183673469397E-2</v>
      </c>
      <c r="BI14" s="16">
        <v>7.4324324324324301E-2</v>
      </c>
      <c r="BJ14" s="16">
        <v>0.217391304347826</v>
      </c>
      <c r="BK14" s="16">
        <v>0.18518518518518501</v>
      </c>
      <c r="BL14" s="16">
        <v>0</v>
      </c>
    </row>
    <row r="15" spans="2:64" x14ac:dyDescent="0.35">
      <c r="B15" s="17" t="s">
        <v>159</v>
      </c>
      <c r="C15" s="18">
        <v>2.55905511811024E-2</v>
      </c>
      <c r="D15" s="18">
        <v>0</v>
      </c>
      <c r="E15" s="18">
        <v>1.5625E-2</v>
      </c>
      <c r="F15" s="18">
        <v>1.0638297872340399E-2</v>
      </c>
      <c r="G15" s="18">
        <v>3.0674846625766899E-2</v>
      </c>
      <c r="H15" s="18">
        <v>3.7974683544303799E-2</v>
      </c>
      <c r="I15" s="18"/>
      <c r="J15" s="18">
        <v>1.7482517482517501E-2</v>
      </c>
      <c r="K15" s="18">
        <v>3.6199095022624403E-2</v>
      </c>
      <c r="L15" s="18"/>
      <c r="M15" s="18">
        <v>9.8684210526315801E-3</v>
      </c>
      <c r="N15" s="18">
        <v>0.06</v>
      </c>
      <c r="O15" s="18">
        <v>6.6666666666666693E-2</v>
      </c>
      <c r="P15" s="18">
        <v>0</v>
      </c>
      <c r="Q15" s="18"/>
      <c r="R15" s="18">
        <v>1.6E-2</v>
      </c>
      <c r="S15" s="18">
        <v>4.9382716049382699E-2</v>
      </c>
      <c r="T15" s="18">
        <v>3.2679738562091498E-2</v>
      </c>
      <c r="U15" s="18">
        <v>0</v>
      </c>
      <c r="V15" s="18"/>
      <c r="W15" s="18">
        <v>4.0540540540540501E-2</v>
      </c>
      <c r="X15" s="18">
        <v>3.09278350515464E-2</v>
      </c>
      <c r="Y15" s="18">
        <v>3.8461538461538498E-2</v>
      </c>
      <c r="Z15" s="18">
        <v>0</v>
      </c>
      <c r="AA15" s="18">
        <v>2.7027027027027001E-2</v>
      </c>
      <c r="AB15" s="18">
        <v>6.1224489795918401E-2</v>
      </c>
      <c r="AC15" s="18">
        <v>0</v>
      </c>
      <c r="AD15" s="18">
        <v>5.5555555555555601E-2</v>
      </c>
      <c r="AE15" s="18">
        <v>0</v>
      </c>
      <c r="AF15" s="18">
        <v>0</v>
      </c>
      <c r="AG15" s="18">
        <v>0</v>
      </c>
      <c r="AH15" s="18">
        <v>0</v>
      </c>
      <c r="AI15" s="18"/>
      <c r="AJ15" s="18">
        <v>2.9850746268656699E-2</v>
      </c>
      <c r="AK15" s="18">
        <v>6.6666666666666693E-2</v>
      </c>
      <c r="AL15" s="18">
        <v>2.2988505747126398E-2</v>
      </c>
      <c r="AM15" s="18">
        <v>0</v>
      </c>
      <c r="AN15" s="18">
        <v>3.7037037037037E-2</v>
      </c>
      <c r="AO15" s="18"/>
      <c r="AP15" s="18">
        <v>3.3149171270718203E-2</v>
      </c>
      <c r="AQ15" s="18">
        <v>8.0000000000000002E-3</v>
      </c>
      <c r="AR15" s="18">
        <v>0</v>
      </c>
      <c r="AS15" s="18"/>
      <c r="AT15" s="18">
        <v>7.5757575757575803E-3</v>
      </c>
      <c r="AU15" s="18">
        <v>1.6077170418006399E-2</v>
      </c>
      <c r="AV15" s="18">
        <v>0</v>
      </c>
      <c r="AW15" s="18">
        <v>0.35</v>
      </c>
      <c r="AX15" s="18"/>
      <c r="AY15" s="18">
        <v>5.4054054054054099E-2</v>
      </c>
      <c r="AZ15" s="18">
        <v>2.3354564755838601E-2</v>
      </c>
      <c r="BA15" s="18"/>
      <c r="BB15" s="18">
        <v>0</v>
      </c>
      <c r="BC15" s="18">
        <v>1.1904761904761901E-2</v>
      </c>
      <c r="BD15" s="18">
        <v>6.2305295950155796E-3</v>
      </c>
      <c r="BE15" s="18">
        <v>0.14925373134328401</v>
      </c>
      <c r="BF15" s="18"/>
      <c r="BG15" s="18">
        <v>3.2258064516128997E-2</v>
      </c>
      <c r="BH15" s="18">
        <v>8.1632653061224497E-3</v>
      </c>
      <c r="BI15" s="18">
        <v>4.72972972972973E-2</v>
      </c>
      <c r="BJ15" s="18">
        <v>0</v>
      </c>
      <c r="BK15" s="18">
        <v>3.7037037037037E-2</v>
      </c>
      <c r="BL15" s="18">
        <v>0.33333333333333298</v>
      </c>
    </row>
    <row r="16" spans="2:64" x14ac:dyDescent="0.35">
      <c r="B16" s="15"/>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173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169</v>
      </c>
      <c r="C8" s="16">
        <v>0.41929133858267698</v>
      </c>
      <c r="D8" s="16">
        <v>0.34482758620689702</v>
      </c>
      <c r="E8" s="16">
        <v>0.390625</v>
      </c>
      <c r="F8" s="16">
        <v>0.43617021276595702</v>
      </c>
      <c r="G8" s="16">
        <v>0.41717791411042898</v>
      </c>
      <c r="H8" s="16">
        <v>0.436708860759494</v>
      </c>
      <c r="I8" s="16"/>
      <c r="J8" s="16">
        <v>0.40209790209790203</v>
      </c>
      <c r="K8" s="16">
        <v>0.44343891402714902</v>
      </c>
      <c r="L8" s="16"/>
      <c r="M8" s="16">
        <v>0.46052631578947401</v>
      </c>
      <c r="N8" s="16">
        <v>0.35</v>
      </c>
      <c r="O8" s="16">
        <v>0.36666666666666697</v>
      </c>
      <c r="P8" s="16">
        <v>0.375</v>
      </c>
      <c r="Q8" s="16"/>
      <c r="R8" s="16">
        <v>0.38800000000000001</v>
      </c>
      <c r="S8" s="16">
        <v>0.37037037037037002</v>
      </c>
      <c r="T8" s="16">
        <v>0.47712418300653597</v>
      </c>
      <c r="U8" s="16">
        <v>0.54166666666666696</v>
      </c>
      <c r="V8" s="16"/>
      <c r="W8" s="16">
        <v>0.35135135135135098</v>
      </c>
      <c r="X8" s="16">
        <v>0.48453608247422703</v>
      </c>
      <c r="Y8" s="16">
        <v>0.44230769230769201</v>
      </c>
      <c r="Z8" s="16">
        <v>0.565217391304348</v>
      </c>
      <c r="AA8" s="16">
        <v>0.43243243243243201</v>
      </c>
      <c r="AB8" s="16">
        <v>0.32653061224489799</v>
      </c>
      <c r="AC8" s="16">
        <v>0.36734693877551</v>
      </c>
      <c r="AD8" s="16">
        <v>0.44444444444444398</v>
      </c>
      <c r="AE8" s="16">
        <v>0.28571428571428598</v>
      </c>
      <c r="AF8" s="16">
        <v>0.46428571428571402</v>
      </c>
      <c r="AG8" s="16">
        <v>0.4</v>
      </c>
      <c r="AH8" s="16">
        <v>0.66666666666666696</v>
      </c>
      <c r="AI8" s="16"/>
      <c r="AJ8" s="16">
        <v>0.38805970149253699</v>
      </c>
      <c r="AK8" s="16">
        <v>0.4</v>
      </c>
      <c r="AL8" s="16">
        <v>0.42528735632183901</v>
      </c>
      <c r="AM8" s="16">
        <v>0.44680851063829802</v>
      </c>
      <c r="AN8" s="16">
        <v>0.55555555555555602</v>
      </c>
      <c r="AO8" s="16"/>
      <c r="AP8" s="16">
        <v>0.40607734806629803</v>
      </c>
      <c r="AQ8" s="16">
        <v>0.44</v>
      </c>
      <c r="AR8" s="16">
        <v>0.52380952380952395</v>
      </c>
      <c r="AS8" s="16"/>
      <c r="AT8" s="16">
        <v>0.43181818181818199</v>
      </c>
      <c r="AU8" s="16">
        <v>0.45659163987138301</v>
      </c>
      <c r="AV8" s="16">
        <v>0.266666666666667</v>
      </c>
      <c r="AW8" s="16">
        <v>0.1</v>
      </c>
      <c r="AX8" s="16"/>
      <c r="AY8" s="16">
        <v>0.59459459459459496</v>
      </c>
      <c r="AZ8" s="16">
        <v>0.40552016985138001</v>
      </c>
      <c r="BA8" s="16"/>
      <c r="BB8" s="16">
        <v>0.44444444444444398</v>
      </c>
      <c r="BC8" s="16">
        <v>0.39285714285714302</v>
      </c>
      <c r="BD8" s="16">
        <v>0.42367601246105902</v>
      </c>
      <c r="BE8" s="16">
        <v>0.41791044776119401</v>
      </c>
      <c r="BF8" s="16"/>
      <c r="BG8" s="16">
        <v>0.43548387096774199</v>
      </c>
      <c r="BH8" s="16">
        <v>0.46122448979591801</v>
      </c>
      <c r="BI8" s="16">
        <v>0.37162162162162199</v>
      </c>
      <c r="BJ8" s="16">
        <v>0.26086956521739102</v>
      </c>
      <c r="BK8" s="16">
        <v>0.37037037037037002</v>
      </c>
      <c r="BL8" s="16">
        <v>0.66666666666666696</v>
      </c>
    </row>
    <row r="9" spans="2:64" x14ac:dyDescent="0.35">
      <c r="B9" s="17" t="s">
        <v>170</v>
      </c>
      <c r="C9" s="16">
        <v>0.15748031496063</v>
      </c>
      <c r="D9" s="16">
        <v>0.27586206896551702</v>
      </c>
      <c r="E9" s="16">
        <v>0.1875</v>
      </c>
      <c r="F9" s="16">
        <v>0.14893617021276601</v>
      </c>
      <c r="G9" s="16">
        <v>0.14723926380368099</v>
      </c>
      <c r="H9" s="16">
        <v>0.139240506329114</v>
      </c>
      <c r="I9" s="16"/>
      <c r="J9" s="16">
        <v>0.16433566433566399</v>
      </c>
      <c r="K9" s="16">
        <v>0.14932126696832601</v>
      </c>
      <c r="L9" s="16"/>
      <c r="M9" s="16">
        <v>0.16447368421052599</v>
      </c>
      <c r="N9" s="16">
        <v>0.16</v>
      </c>
      <c r="O9" s="16">
        <v>0.15</v>
      </c>
      <c r="P9" s="16">
        <v>0.125</v>
      </c>
      <c r="Q9" s="16"/>
      <c r="R9" s="16">
        <v>0.17199999999999999</v>
      </c>
      <c r="S9" s="16">
        <v>0.234567901234568</v>
      </c>
      <c r="T9" s="16">
        <v>0.11111111111111099</v>
      </c>
      <c r="U9" s="16">
        <v>4.1666666666666699E-2</v>
      </c>
      <c r="V9" s="16"/>
      <c r="W9" s="16">
        <v>0.22972972972972999</v>
      </c>
      <c r="X9" s="16">
        <v>0.134020618556701</v>
      </c>
      <c r="Y9" s="16">
        <v>0.15384615384615399</v>
      </c>
      <c r="Z9" s="16">
        <v>6.5217391304347797E-2</v>
      </c>
      <c r="AA9" s="16">
        <v>0.21621621621621601</v>
      </c>
      <c r="AB9" s="16">
        <v>0.16326530612244899</v>
      </c>
      <c r="AC9" s="16">
        <v>0.16326530612244899</v>
      </c>
      <c r="AD9" s="16">
        <v>0.22222222222222199</v>
      </c>
      <c r="AE9" s="16">
        <v>0.14285714285714299</v>
      </c>
      <c r="AF9" s="16">
        <v>3.5714285714285698E-2</v>
      </c>
      <c r="AG9" s="16">
        <v>0.25</v>
      </c>
      <c r="AH9" s="16">
        <v>0</v>
      </c>
      <c r="AI9" s="16"/>
      <c r="AJ9" s="16">
        <v>0.14925373134328401</v>
      </c>
      <c r="AK9" s="16">
        <v>0.146666666666667</v>
      </c>
      <c r="AL9" s="16">
        <v>0.195402298850575</v>
      </c>
      <c r="AM9" s="16">
        <v>0.12765957446808501</v>
      </c>
      <c r="AN9" s="16">
        <v>0.148148148148148</v>
      </c>
      <c r="AO9" s="16"/>
      <c r="AP9" s="16">
        <v>0.143646408839779</v>
      </c>
      <c r="AQ9" s="16">
        <v>0.20799999999999999</v>
      </c>
      <c r="AR9" s="16">
        <v>9.5238095238095205E-2</v>
      </c>
      <c r="AS9" s="16"/>
      <c r="AT9" s="16">
        <v>0.15909090909090901</v>
      </c>
      <c r="AU9" s="16">
        <v>0.131832797427653</v>
      </c>
      <c r="AV9" s="16">
        <v>0.37777777777777799</v>
      </c>
      <c r="AW9" s="16">
        <v>0.05</v>
      </c>
      <c r="AX9" s="16"/>
      <c r="AY9" s="16">
        <v>0.162162162162162</v>
      </c>
      <c r="AZ9" s="16">
        <v>0.15711252653927801</v>
      </c>
      <c r="BA9" s="16"/>
      <c r="BB9" s="16">
        <v>8.3333333333333301E-2</v>
      </c>
      <c r="BC9" s="16">
        <v>0.25</v>
      </c>
      <c r="BD9" s="16">
        <v>0.15887850467289699</v>
      </c>
      <c r="BE9" s="16">
        <v>7.4626865671641798E-2</v>
      </c>
      <c r="BF9" s="16"/>
      <c r="BG9" s="16">
        <v>0.17741935483870999</v>
      </c>
      <c r="BH9" s="16">
        <v>0.159183673469388</v>
      </c>
      <c r="BI9" s="16">
        <v>0.162162162162162</v>
      </c>
      <c r="BJ9" s="16">
        <v>0.217391304347826</v>
      </c>
      <c r="BK9" s="16">
        <v>3.7037037037037E-2</v>
      </c>
      <c r="BL9" s="16">
        <v>0</v>
      </c>
    </row>
    <row r="10" spans="2:64" x14ac:dyDescent="0.35">
      <c r="B10" s="17" t="s">
        <v>171</v>
      </c>
      <c r="C10" s="16">
        <v>2.55905511811024E-2</v>
      </c>
      <c r="D10" s="16">
        <v>6.8965517241379296E-2</v>
      </c>
      <c r="E10" s="16">
        <v>6.25E-2</v>
      </c>
      <c r="F10" s="16">
        <v>1.0638297872340399E-2</v>
      </c>
      <c r="G10" s="16">
        <v>2.4539877300613501E-2</v>
      </c>
      <c r="H10" s="16">
        <v>1.26582278481013E-2</v>
      </c>
      <c r="I10" s="16"/>
      <c r="J10" s="16">
        <v>3.4965034965035002E-2</v>
      </c>
      <c r="K10" s="16">
        <v>1.35746606334842E-2</v>
      </c>
      <c r="L10" s="16"/>
      <c r="M10" s="16">
        <v>2.6315789473684199E-2</v>
      </c>
      <c r="N10" s="16">
        <v>0.03</v>
      </c>
      <c r="O10" s="16">
        <v>1.6666666666666701E-2</v>
      </c>
      <c r="P10" s="16">
        <v>2.5000000000000001E-2</v>
      </c>
      <c r="Q10" s="16"/>
      <c r="R10" s="16">
        <v>3.5999999999999997E-2</v>
      </c>
      <c r="S10" s="16">
        <v>2.4691358024691398E-2</v>
      </c>
      <c r="T10" s="16">
        <v>1.30718954248366E-2</v>
      </c>
      <c r="U10" s="16">
        <v>0</v>
      </c>
      <c r="V10" s="16"/>
      <c r="W10" s="16">
        <v>5.4054054054054099E-2</v>
      </c>
      <c r="X10" s="16">
        <v>1.03092783505155E-2</v>
      </c>
      <c r="Y10" s="16">
        <v>3.8461538461538498E-2</v>
      </c>
      <c r="Z10" s="16">
        <v>0</v>
      </c>
      <c r="AA10" s="16">
        <v>0</v>
      </c>
      <c r="AB10" s="16">
        <v>0</v>
      </c>
      <c r="AC10" s="16">
        <v>2.04081632653061E-2</v>
      </c>
      <c r="AD10" s="16">
        <v>0</v>
      </c>
      <c r="AE10" s="16">
        <v>0.114285714285714</v>
      </c>
      <c r="AF10" s="16">
        <v>3.5714285714285698E-2</v>
      </c>
      <c r="AG10" s="16">
        <v>0</v>
      </c>
      <c r="AH10" s="16">
        <v>0</v>
      </c>
      <c r="AI10" s="16"/>
      <c r="AJ10" s="16">
        <v>0</v>
      </c>
      <c r="AK10" s="16">
        <v>5.3333333333333302E-2</v>
      </c>
      <c r="AL10" s="16">
        <v>1.72413793103448E-2</v>
      </c>
      <c r="AM10" s="16">
        <v>3.1914893617021302E-2</v>
      </c>
      <c r="AN10" s="16">
        <v>3.7037037037037E-2</v>
      </c>
      <c r="AO10" s="16"/>
      <c r="AP10" s="16">
        <v>2.7624309392265199E-2</v>
      </c>
      <c r="AQ10" s="16">
        <v>2.4E-2</v>
      </c>
      <c r="AR10" s="16">
        <v>0</v>
      </c>
      <c r="AS10" s="16"/>
      <c r="AT10" s="16">
        <v>2.27272727272727E-2</v>
      </c>
      <c r="AU10" s="16">
        <v>2.2508038585209E-2</v>
      </c>
      <c r="AV10" s="16">
        <v>4.4444444444444398E-2</v>
      </c>
      <c r="AW10" s="16">
        <v>0.05</v>
      </c>
      <c r="AX10" s="16"/>
      <c r="AY10" s="16">
        <v>0</v>
      </c>
      <c r="AZ10" s="16">
        <v>2.7600849256900199E-2</v>
      </c>
      <c r="BA10" s="16"/>
      <c r="BB10" s="16">
        <v>5.5555555555555601E-2</v>
      </c>
      <c r="BC10" s="16">
        <v>4.7619047619047603E-2</v>
      </c>
      <c r="BD10" s="16">
        <v>1.5576323987538899E-2</v>
      </c>
      <c r="BE10" s="16">
        <v>2.9850746268656699E-2</v>
      </c>
      <c r="BF10" s="16"/>
      <c r="BG10" s="16">
        <v>0</v>
      </c>
      <c r="BH10" s="16">
        <v>3.6734693877551003E-2</v>
      </c>
      <c r="BI10" s="16">
        <v>2.7027027027027001E-2</v>
      </c>
      <c r="BJ10" s="16">
        <v>0</v>
      </c>
      <c r="BK10" s="16">
        <v>0</v>
      </c>
      <c r="BL10" s="16">
        <v>0</v>
      </c>
    </row>
    <row r="11" spans="2:64" x14ac:dyDescent="0.35">
      <c r="B11" s="17" t="s">
        <v>172</v>
      </c>
      <c r="C11" s="18">
        <v>0.39763779527559101</v>
      </c>
      <c r="D11" s="18">
        <v>0.31034482758620702</v>
      </c>
      <c r="E11" s="18">
        <v>0.359375</v>
      </c>
      <c r="F11" s="18">
        <v>0.40425531914893598</v>
      </c>
      <c r="G11" s="18">
        <v>0.41104294478527598</v>
      </c>
      <c r="H11" s="18">
        <v>0.411392405063291</v>
      </c>
      <c r="I11" s="18"/>
      <c r="J11" s="18">
        <v>0.39860139860139898</v>
      </c>
      <c r="K11" s="18">
        <v>0.39366515837104099</v>
      </c>
      <c r="L11" s="18"/>
      <c r="M11" s="18">
        <v>0.34868421052631599</v>
      </c>
      <c r="N11" s="18">
        <v>0.46</v>
      </c>
      <c r="O11" s="18">
        <v>0.46666666666666701</v>
      </c>
      <c r="P11" s="18">
        <v>0.47499999999999998</v>
      </c>
      <c r="Q11" s="18"/>
      <c r="R11" s="18">
        <v>0.40400000000000003</v>
      </c>
      <c r="S11" s="18">
        <v>0.37037037037037002</v>
      </c>
      <c r="T11" s="18">
        <v>0.39869281045751598</v>
      </c>
      <c r="U11" s="18">
        <v>0.41666666666666702</v>
      </c>
      <c r="V11" s="18"/>
      <c r="W11" s="18">
        <v>0.36486486486486502</v>
      </c>
      <c r="X11" s="18">
        <v>0.37113402061855699</v>
      </c>
      <c r="Y11" s="18">
        <v>0.36538461538461497</v>
      </c>
      <c r="Z11" s="18">
        <v>0.36956521739130399</v>
      </c>
      <c r="AA11" s="18">
        <v>0.35135135135135098</v>
      </c>
      <c r="AB11" s="18">
        <v>0.51020408163265296</v>
      </c>
      <c r="AC11" s="18">
        <v>0.44897959183673503</v>
      </c>
      <c r="AD11" s="18">
        <v>0.33333333333333298</v>
      </c>
      <c r="AE11" s="18">
        <v>0.45714285714285702</v>
      </c>
      <c r="AF11" s="18">
        <v>0.46428571428571402</v>
      </c>
      <c r="AG11" s="18">
        <v>0.35</v>
      </c>
      <c r="AH11" s="18">
        <v>0.33333333333333298</v>
      </c>
      <c r="AI11" s="18"/>
      <c r="AJ11" s="18">
        <v>0.462686567164179</v>
      </c>
      <c r="AK11" s="18">
        <v>0.4</v>
      </c>
      <c r="AL11" s="18">
        <v>0.36206896551724099</v>
      </c>
      <c r="AM11" s="18">
        <v>0.39361702127659598</v>
      </c>
      <c r="AN11" s="18">
        <v>0.25925925925925902</v>
      </c>
      <c r="AO11" s="18"/>
      <c r="AP11" s="18">
        <v>0.42265193370165699</v>
      </c>
      <c r="AQ11" s="18">
        <v>0.32800000000000001</v>
      </c>
      <c r="AR11" s="18">
        <v>0.38095238095238099</v>
      </c>
      <c r="AS11" s="18"/>
      <c r="AT11" s="18">
        <v>0.38636363636363602</v>
      </c>
      <c r="AU11" s="18">
        <v>0.38906752411575601</v>
      </c>
      <c r="AV11" s="18">
        <v>0.31111111111111101</v>
      </c>
      <c r="AW11" s="18">
        <v>0.8</v>
      </c>
      <c r="AX11" s="18"/>
      <c r="AY11" s="18">
        <v>0.24324324324324301</v>
      </c>
      <c r="AZ11" s="18">
        <v>0.40976645435244202</v>
      </c>
      <c r="BA11" s="18"/>
      <c r="BB11" s="18">
        <v>0.41666666666666702</v>
      </c>
      <c r="BC11" s="18">
        <v>0.30952380952380998</v>
      </c>
      <c r="BD11" s="18">
        <v>0.401869158878505</v>
      </c>
      <c r="BE11" s="18">
        <v>0.47761194029850701</v>
      </c>
      <c r="BF11" s="18"/>
      <c r="BG11" s="18">
        <v>0.38709677419354799</v>
      </c>
      <c r="BH11" s="18">
        <v>0.34285714285714303</v>
      </c>
      <c r="BI11" s="18">
        <v>0.43918918918918898</v>
      </c>
      <c r="BJ11" s="18">
        <v>0.52173913043478304</v>
      </c>
      <c r="BK11" s="18">
        <v>0.592592592592593</v>
      </c>
      <c r="BL11" s="18">
        <v>0.33333333333333298</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L24"/>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185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174</v>
      </c>
      <c r="C8" s="16">
        <v>0.12992125984252001</v>
      </c>
      <c r="D8" s="16">
        <v>0.27586206896551702</v>
      </c>
      <c r="E8" s="16">
        <v>0.171875</v>
      </c>
      <c r="F8" s="16">
        <v>0.13829787234042601</v>
      </c>
      <c r="G8" s="16">
        <v>9.8159509202454004E-2</v>
      </c>
      <c r="H8" s="16">
        <v>0.113924050632911</v>
      </c>
      <c r="I8" s="16"/>
      <c r="J8" s="16">
        <v>0.15034965034965</v>
      </c>
      <c r="K8" s="16">
        <v>0.104072398190045</v>
      </c>
      <c r="L8" s="16"/>
      <c r="M8" s="16">
        <v>0.144736842105263</v>
      </c>
      <c r="N8" s="16">
        <v>0.13</v>
      </c>
      <c r="O8" s="16">
        <v>6.6666666666666693E-2</v>
      </c>
      <c r="P8" s="16">
        <v>0.1</v>
      </c>
      <c r="Q8" s="16"/>
      <c r="R8" s="16">
        <v>0.156</v>
      </c>
      <c r="S8" s="16">
        <v>0.11111111111111099</v>
      </c>
      <c r="T8" s="16">
        <v>0.10457516339869299</v>
      </c>
      <c r="U8" s="16">
        <v>8.3333333333333301E-2</v>
      </c>
      <c r="V8" s="16"/>
      <c r="W8" s="16">
        <v>9.45945945945946E-2</v>
      </c>
      <c r="X8" s="16">
        <v>0.11340206185567001</v>
      </c>
      <c r="Y8" s="16">
        <v>9.6153846153846201E-2</v>
      </c>
      <c r="Z8" s="16">
        <v>0.19565217391304299</v>
      </c>
      <c r="AA8" s="16">
        <v>0.162162162162162</v>
      </c>
      <c r="AB8" s="16">
        <v>0.183673469387755</v>
      </c>
      <c r="AC8" s="16">
        <v>8.1632653061224497E-2</v>
      </c>
      <c r="AD8" s="16">
        <v>0.11111111111111099</v>
      </c>
      <c r="AE8" s="16">
        <v>0.114285714285714</v>
      </c>
      <c r="AF8" s="16">
        <v>0.14285714285714299</v>
      </c>
      <c r="AG8" s="16">
        <v>0.25</v>
      </c>
      <c r="AH8" s="16">
        <v>0</v>
      </c>
      <c r="AI8" s="16"/>
      <c r="AJ8" s="16">
        <v>5.9701492537313397E-2</v>
      </c>
      <c r="AK8" s="16">
        <v>0.12</v>
      </c>
      <c r="AL8" s="16">
        <v>0.14367816091954</v>
      </c>
      <c r="AM8" s="16">
        <v>0.13829787234042601</v>
      </c>
      <c r="AN8" s="16">
        <v>0.296296296296296</v>
      </c>
      <c r="AO8" s="16"/>
      <c r="AP8" s="16">
        <v>0.15745856353591201</v>
      </c>
      <c r="AQ8" s="16">
        <v>6.4000000000000001E-2</v>
      </c>
      <c r="AR8" s="16">
        <v>4.7619047619047603E-2</v>
      </c>
      <c r="AS8" s="16"/>
      <c r="AT8" s="16">
        <v>5.3030303030302997E-2</v>
      </c>
      <c r="AU8" s="16">
        <v>0.15112540192925999</v>
      </c>
      <c r="AV8" s="16">
        <v>0.17777777777777801</v>
      </c>
      <c r="AW8" s="16">
        <v>0.2</v>
      </c>
      <c r="AX8" s="16"/>
      <c r="AY8" s="16">
        <v>0.162162162162162</v>
      </c>
      <c r="AZ8" s="16">
        <v>0.12738853503184699</v>
      </c>
      <c r="BA8" s="16"/>
      <c r="BB8" s="16">
        <v>8.3333333333333301E-2</v>
      </c>
      <c r="BC8" s="16">
        <v>0.14285714285714299</v>
      </c>
      <c r="BD8" s="16">
        <v>0.127725856697819</v>
      </c>
      <c r="BE8" s="16">
        <v>0.14925373134328401</v>
      </c>
      <c r="BF8" s="16"/>
      <c r="BG8" s="16">
        <v>0.14516129032258099</v>
      </c>
      <c r="BH8" s="16">
        <v>0.118367346938776</v>
      </c>
      <c r="BI8" s="16">
        <v>0.14864864864864899</v>
      </c>
      <c r="BJ8" s="16">
        <v>0.13043478260869601</v>
      </c>
      <c r="BK8" s="16">
        <v>0.11111111111111099</v>
      </c>
      <c r="BL8" s="16">
        <v>0</v>
      </c>
    </row>
    <row r="9" spans="2:64" x14ac:dyDescent="0.35">
      <c r="B9" s="17" t="s">
        <v>175</v>
      </c>
      <c r="C9" s="16">
        <v>0.21653543307086601</v>
      </c>
      <c r="D9" s="16">
        <v>0.20689655172413801</v>
      </c>
      <c r="E9" s="16">
        <v>0.25</v>
      </c>
      <c r="F9" s="16">
        <v>0.28723404255319201</v>
      </c>
      <c r="G9" s="16">
        <v>0.214723926380368</v>
      </c>
      <c r="H9" s="16">
        <v>0.164556962025316</v>
      </c>
      <c r="I9" s="16"/>
      <c r="J9" s="16">
        <v>0.20279720279720301</v>
      </c>
      <c r="K9" s="16">
        <v>0.23529411764705899</v>
      </c>
      <c r="L9" s="16"/>
      <c r="M9" s="16">
        <v>0.18092105263157901</v>
      </c>
      <c r="N9" s="16">
        <v>0.31</v>
      </c>
      <c r="O9" s="16">
        <v>0.266666666666667</v>
      </c>
      <c r="P9" s="16">
        <v>0.2</v>
      </c>
      <c r="Q9" s="16"/>
      <c r="R9" s="16">
        <v>0.22</v>
      </c>
      <c r="S9" s="16">
        <v>0.296296296296296</v>
      </c>
      <c r="T9" s="16">
        <v>0.18300653594771199</v>
      </c>
      <c r="U9" s="16">
        <v>0.125</v>
      </c>
      <c r="V9" s="16"/>
      <c r="W9" s="16">
        <v>0.20270270270270299</v>
      </c>
      <c r="X9" s="16">
        <v>0.185567010309278</v>
      </c>
      <c r="Y9" s="16">
        <v>0.25</v>
      </c>
      <c r="Z9" s="16">
        <v>0.173913043478261</v>
      </c>
      <c r="AA9" s="16">
        <v>0.27027027027027001</v>
      </c>
      <c r="AB9" s="16">
        <v>0.183673469387755</v>
      </c>
      <c r="AC9" s="16">
        <v>0.28571428571428598</v>
      </c>
      <c r="AD9" s="16">
        <v>0.22222222222222199</v>
      </c>
      <c r="AE9" s="16">
        <v>0.34285714285714303</v>
      </c>
      <c r="AF9" s="16">
        <v>0.14285714285714299</v>
      </c>
      <c r="AG9" s="16">
        <v>0.15</v>
      </c>
      <c r="AH9" s="16">
        <v>0</v>
      </c>
      <c r="AI9" s="16"/>
      <c r="AJ9" s="16">
        <v>0.26865671641791</v>
      </c>
      <c r="AK9" s="16">
        <v>0.28000000000000003</v>
      </c>
      <c r="AL9" s="16">
        <v>0.195402298850575</v>
      </c>
      <c r="AM9" s="16">
        <v>0.13829787234042601</v>
      </c>
      <c r="AN9" s="16">
        <v>7.4074074074074098E-2</v>
      </c>
      <c r="AO9" s="16"/>
      <c r="AP9" s="16">
        <v>0.20441988950276199</v>
      </c>
      <c r="AQ9" s="16">
        <v>0.25600000000000001</v>
      </c>
      <c r="AR9" s="16">
        <v>0.19047619047618999</v>
      </c>
      <c r="AS9" s="16"/>
      <c r="AT9" s="16">
        <v>0.21969696969697</v>
      </c>
      <c r="AU9" s="16">
        <v>0.202572347266881</v>
      </c>
      <c r="AV9" s="16">
        <v>0.33333333333333298</v>
      </c>
      <c r="AW9" s="16">
        <v>0.15</v>
      </c>
      <c r="AX9" s="16"/>
      <c r="AY9" s="16">
        <v>0.35135135135135098</v>
      </c>
      <c r="AZ9" s="16">
        <v>0.20594479830148599</v>
      </c>
      <c r="BA9" s="16"/>
      <c r="BB9" s="16">
        <v>0.33333333333333298</v>
      </c>
      <c r="BC9" s="16">
        <v>0.25</v>
      </c>
      <c r="BD9" s="16">
        <v>0.19937694704049799</v>
      </c>
      <c r="BE9" s="16">
        <v>0.19402985074626899</v>
      </c>
      <c r="BF9" s="16"/>
      <c r="BG9" s="16">
        <v>0.17741935483870999</v>
      </c>
      <c r="BH9" s="16">
        <v>0.22040816326530599</v>
      </c>
      <c r="BI9" s="16">
        <v>0.21621621621621601</v>
      </c>
      <c r="BJ9" s="16">
        <v>0.34782608695652201</v>
      </c>
      <c r="BK9" s="16">
        <v>0.148148148148148</v>
      </c>
      <c r="BL9" s="16">
        <v>0.33333333333333298</v>
      </c>
    </row>
    <row r="10" spans="2:64" x14ac:dyDescent="0.35">
      <c r="B10" s="17" t="s">
        <v>176</v>
      </c>
      <c r="C10" s="16">
        <v>0.26968503937007898</v>
      </c>
      <c r="D10" s="16">
        <v>0.13793103448275901</v>
      </c>
      <c r="E10" s="16">
        <v>0.3125</v>
      </c>
      <c r="F10" s="16">
        <v>0.24468085106383</v>
      </c>
      <c r="G10" s="16">
        <v>0.26993865030674802</v>
      </c>
      <c r="H10" s="16">
        <v>0.291139240506329</v>
      </c>
      <c r="I10" s="16"/>
      <c r="J10" s="16">
        <v>0.30069930069930101</v>
      </c>
      <c r="K10" s="16">
        <v>0.230769230769231</v>
      </c>
      <c r="L10" s="16"/>
      <c r="M10" s="16">
        <v>0.25657894736842102</v>
      </c>
      <c r="N10" s="16">
        <v>0.23</v>
      </c>
      <c r="O10" s="16">
        <v>0.31666666666666698</v>
      </c>
      <c r="P10" s="16">
        <v>0.375</v>
      </c>
      <c r="Q10" s="16"/>
      <c r="R10" s="16">
        <v>0.25600000000000001</v>
      </c>
      <c r="S10" s="16">
        <v>0.18518518518518501</v>
      </c>
      <c r="T10" s="16">
        <v>0.31372549019607798</v>
      </c>
      <c r="U10" s="16">
        <v>0.41666666666666702</v>
      </c>
      <c r="V10" s="16"/>
      <c r="W10" s="16">
        <v>0.135135135135135</v>
      </c>
      <c r="X10" s="16">
        <v>0.28865979381443302</v>
      </c>
      <c r="Y10" s="16">
        <v>0.28846153846153799</v>
      </c>
      <c r="Z10" s="16">
        <v>0.30434782608695699</v>
      </c>
      <c r="AA10" s="16">
        <v>0.29729729729729698</v>
      </c>
      <c r="AB10" s="16">
        <v>0.26530612244898</v>
      </c>
      <c r="AC10" s="16">
        <v>0.38775510204081598</v>
      </c>
      <c r="AD10" s="16">
        <v>0.22222222222222199</v>
      </c>
      <c r="AE10" s="16">
        <v>0.25714285714285701</v>
      </c>
      <c r="AF10" s="16">
        <v>0.25</v>
      </c>
      <c r="AG10" s="16">
        <v>0.3</v>
      </c>
      <c r="AH10" s="16">
        <v>0.33333333333333298</v>
      </c>
      <c r="AI10" s="16"/>
      <c r="AJ10" s="16">
        <v>0.34328358208955201</v>
      </c>
      <c r="AK10" s="16">
        <v>0.266666666666667</v>
      </c>
      <c r="AL10" s="16">
        <v>0.247126436781609</v>
      </c>
      <c r="AM10" s="16">
        <v>0.20212765957446799</v>
      </c>
      <c r="AN10" s="16">
        <v>0.25925925925925902</v>
      </c>
      <c r="AO10" s="16"/>
      <c r="AP10" s="16">
        <v>0.24861878453038699</v>
      </c>
      <c r="AQ10" s="16">
        <v>0.33600000000000002</v>
      </c>
      <c r="AR10" s="16">
        <v>0.238095238095238</v>
      </c>
      <c r="AS10" s="16"/>
      <c r="AT10" s="16">
        <v>0.31818181818181801</v>
      </c>
      <c r="AU10" s="16">
        <v>0.25401929260450201</v>
      </c>
      <c r="AV10" s="16">
        <v>0.266666666666667</v>
      </c>
      <c r="AW10" s="16">
        <v>0.2</v>
      </c>
      <c r="AX10" s="16"/>
      <c r="AY10" s="16">
        <v>0.29729729729729698</v>
      </c>
      <c r="AZ10" s="16">
        <v>0.26751592356687898</v>
      </c>
      <c r="BA10" s="16"/>
      <c r="BB10" s="16">
        <v>0.22222222222222199</v>
      </c>
      <c r="BC10" s="16">
        <v>0.202380952380952</v>
      </c>
      <c r="BD10" s="16">
        <v>0.28348909657320898</v>
      </c>
      <c r="BE10" s="16">
        <v>0.31343283582089598</v>
      </c>
      <c r="BF10" s="16"/>
      <c r="BG10" s="16">
        <v>0.29032258064516098</v>
      </c>
      <c r="BH10" s="16">
        <v>0.26530612244898</v>
      </c>
      <c r="BI10" s="16">
        <v>0.27027027027027001</v>
      </c>
      <c r="BJ10" s="16">
        <v>0.173913043478261</v>
      </c>
      <c r="BK10" s="16">
        <v>0.37037037037037002</v>
      </c>
      <c r="BL10" s="16">
        <v>0</v>
      </c>
    </row>
    <row r="11" spans="2:64" x14ac:dyDescent="0.35">
      <c r="B11" s="17" t="s">
        <v>177</v>
      </c>
      <c r="C11" s="16">
        <v>0.23031496062992099</v>
      </c>
      <c r="D11" s="16">
        <v>0.13793103448275901</v>
      </c>
      <c r="E11" s="16">
        <v>0.140625</v>
      </c>
      <c r="F11" s="16">
        <v>0.22340425531914901</v>
      </c>
      <c r="G11" s="16">
        <v>0.26380368098159501</v>
      </c>
      <c r="H11" s="16">
        <v>0.253164556962025</v>
      </c>
      <c r="I11" s="16"/>
      <c r="J11" s="16">
        <v>0.223776223776224</v>
      </c>
      <c r="K11" s="16">
        <v>0.239819004524887</v>
      </c>
      <c r="L11" s="16"/>
      <c r="M11" s="16">
        <v>0.25328947368421101</v>
      </c>
      <c r="N11" s="16">
        <v>0.18</v>
      </c>
      <c r="O11" s="16">
        <v>0.21666666666666701</v>
      </c>
      <c r="P11" s="16">
        <v>0.22500000000000001</v>
      </c>
      <c r="Q11" s="16"/>
      <c r="R11" s="16">
        <v>0.22800000000000001</v>
      </c>
      <c r="S11" s="16">
        <v>0.25925925925925902</v>
      </c>
      <c r="T11" s="16">
        <v>0.21568627450980399</v>
      </c>
      <c r="U11" s="16">
        <v>0.25</v>
      </c>
      <c r="V11" s="16"/>
      <c r="W11" s="16">
        <v>0.337837837837838</v>
      </c>
      <c r="X11" s="16">
        <v>0.247422680412371</v>
      </c>
      <c r="Y11" s="16">
        <v>0.15384615384615399</v>
      </c>
      <c r="Z11" s="16">
        <v>0.19565217391304299</v>
      </c>
      <c r="AA11" s="16">
        <v>0.135135135135135</v>
      </c>
      <c r="AB11" s="16">
        <v>0.28571428571428598</v>
      </c>
      <c r="AC11" s="16">
        <v>0.183673469387755</v>
      </c>
      <c r="AD11" s="16">
        <v>0.27777777777777801</v>
      </c>
      <c r="AE11" s="16">
        <v>0.14285714285714299</v>
      </c>
      <c r="AF11" s="16">
        <v>0.32142857142857101</v>
      </c>
      <c r="AG11" s="16">
        <v>0.15</v>
      </c>
      <c r="AH11" s="16">
        <v>0.33333333333333298</v>
      </c>
      <c r="AI11" s="16"/>
      <c r="AJ11" s="16">
        <v>0.20895522388059701</v>
      </c>
      <c r="AK11" s="16">
        <v>0.18666666666666701</v>
      </c>
      <c r="AL11" s="16">
        <v>0.27011494252873602</v>
      </c>
      <c r="AM11" s="16">
        <v>0.26595744680851102</v>
      </c>
      <c r="AN11" s="16">
        <v>0.22222222222222199</v>
      </c>
      <c r="AO11" s="16"/>
      <c r="AP11" s="16">
        <v>0.22928176795580099</v>
      </c>
      <c r="AQ11" s="16">
        <v>0.24</v>
      </c>
      <c r="AR11" s="16">
        <v>0.19047619047618999</v>
      </c>
      <c r="AS11" s="16"/>
      <c r="AT11" s="16">
        <v>0.27272727272727298</v>
      </c>
      <c r="AU11" s="16">
        <v>0.23151125401929301</v>
      </c>
      <c r="AV11" s="16">
        <v>0.155555555555556</v>
      </c>
      <c r="AW11" s="16">
        <v>0.1</v>
      </c>
      <c r="AX11" s="16"/>
      <c r="AY11" s="16">
        <v>8.1081081081081099E-2</v>
      </c>
      <c r="AZ11" s="16">
        <v>0.24203821656051</v>
      </c>
      <c r="BA11" s="16"/>
      <c r="BB11" s="16">
        <v>0.194444444444444</v>
      </c>
      <c r="BC11" s="16">
        <v>0.26190476190476197</v>
      </c>
      <c r="BD11" s="16">
        <v>0.242990654205607</v>
      </c>
      <c r="BE11" s="16">
        <v>0.14925373134328401</v>
      </c>
      <c r="BF11" s="16"/>
      <c r="BG11" s="16">
        <v>0.209677419354839</v>
      </c>
      <c r="BH11" s="16">
        <v>0.22448979591836701</v>
      </c>
      <c r="BI11" s="16">
        <v>0.26351351351351299</v>
      </c>
      <c r="BJ11" s="16">
        <v>0.217391304347826</v>
      </c>
      <c r="BK11" s="16">
        <v>0.148148148148148</v>
      </c>
      <c r="BL11" s="16">
        <v>0.33333333333333298</v>
      </c>
    </row>
    <row r="12" spans="2:64" x14ac:dyDescent="0.35">
      <c r="B12" s="17" t="s">
        <v>178</v>
      </c>
      <c r="C12" s="16">
        <v>9.2519685039370095E-2</v>
      </c>
      <c r="D12" s="16">
        <v>0.20689655172413801</v>
      </c>
      <c r="E12" s="16">
        <v>6.25E-2</v>
      </c>
      <c r="F12" s="16">
        <v>8.5106382978723402E-2</v>
      </c>
      <c r="G12" s="16">
        <v>9.8159509202454004E-2</v>
      </c>
      <c r="H12" s="16">
        <v>8.2278481012658194E-2</v>
      </c>
      <c r="I12" s="16"/>
      <c r="J12" s="16">
        <v>6.9930069930069894E-2</v>
      </c>
      <c r="K12" s="16">
        <v>0.11764705882352899</v>
      </c>
      <c r="L12" s="16"/>
      <c r="M12" s="16">
        <v>0.108552631578947</v>
      </c>
      <c r="N12" s="16">
        <v>0.08</v>
      </c>
      <c r="O12" s="16">
        <v>6.6666666666666693E-2</v>
      </c>
      <c r="P12" s="16">
        <v>0.05</v>
      </c>
      <c r="Q12" s="16"/>
      <c r="R12" s="16">
        <v>0.1</v>
      </c>
      <c r="S12" s="16">
        <v>8.6419753086419707E-2</v>
      </c>
      <c r="T12" s="16">
        <v>8.4967320261437898E-2</v>
      </c>
      <c r="U12" s="16">
        <v>8.3333333333333301E-2</v>
      </c>
      <c r="V12" s="16"/>
      <c r="W12" s="16">
        <v>0.14864864864864899</v>
      </c>
      <c r="X12" s="16">
        <v>0.11340206185567001</v>
      </c>
      <c r="Y12" s="16">
        <v>0.134615384615385</v>
      </c>
      <c r="Z12" s="16">
        <v>8.6956521739130405E-2</v>
      </c>
      <c r="AA12" s="16">
        <v>2.7027027027027001E-2</v>
      </c>
      <c r="AB12" s="16">
        <v>0</v>
      </c>
      <c r="AC12" s="16">
        <v>4.08163265306122E-2</v>
      </c>
      <c r="AD12" s="16">
        <v>0.11111111111111099</v>
      </c>
      <c r="AE12" s="16">
        <v>8.5714285714285701E-2</v>
      </c>
      <c r="AF12" s="16">
        <v>7.1428571428571397E-2</v>
      </c>
      <c r="AG12" s="16">
        <v>0.15</v>
      </c>
      <c r="AH12" s="16">
        <v>0.33333333333333298</v>
      </c>
      <c r="AI12" s="16"/>
      <c r="AJ12" s="16">
        <v>4.47761194029851E-2</v>
      </c>
      <c r="AK12" s="16">
        <v>2.66666666666667E-2</v>
      </c>
      <c r="AL12" s="16">
        <v>9.7701149425287404E-2</v>
      </c>
      <c r="AM12" s="16">
        <v>0.180851063829787</v>
      </c>
      <c r="AN12" s="16">
        <v>0.11111111111111099</v>
      </c>
      <c r="AO12" s="16"/>
      <c r="AP12" s="16">
        <v>9.11602209944751E-2</v>
      </c>
      <c r="AQ12" s="16">
        <v>6.4000000000000001E-2</v>
      </c>
      <c r="AR12" s="16">
        <v>0.28571428571428598</v>
      </c>
      <c r="AS12" s="16"/>
      <c r="AT12" s="16">
        <v>9.8484848484848495E-2</v>
      </c>
      <c r="AU12" s="16">
        <v>9.9678456591639902E-2</v>
      </c>
      <c r="AV12" s="16">
        <v>4.4444444444444398E-2</v>
      </c>
      <c r="AW12" s="16">
        <v>0.05</v>
      </c>
      <c r="AX12" s="16"/>
      <c r="AY12" s="16">
        <v>8.1081081081081099E-2</v>
      </c>
      <c r="AZ12" s="16">
        <v>9.34182590233546E-2</v>
      </c>
      <c r="BA12" s="16"/>
      <c r="BB12" s="16">
        <v>0.13888888888888901</v>
      </c>
      <c r="BC12" s="16">
        <v>8.3333333333333301E-2</v>
      </c>
      <c r="BD12" s="16">
        <v>9.34579439252336E-2</v>
      </c>
      <c r="BE12" s="16">
        <v>7.4626865671641798E-2</v>
      </c>
      <c r="BF12" s="16"/>
      <c r="BG12" s="16">
        <v>0.112903225806452</v>
      </c>
      <c r="BH12" s="16">
        <v>0.118367346938776</v>
      </c>
      <c r="BI12" s="16">
        <v>4.0540540540540501E-2</v>
      </c>
      <c r="BJ12" s="16">
        <v>8.6956521739130405E-2</v>
      </c>
      <c r="BK12" s="16">
        <v>0.11111111111111099</v>
      </c>
      <c r="BL12" s="16">
        <v>0</v>
      </c>
    </row>
    <row r="13" spans="2:64" x14ac:dyDescent="0.35">
      <c r="B13" s="17" t="s">
        <v>179</v>
      </c>
      <c r="C13" s="16">
        <v>2.3622047244094498E-2</v>
      </c>
      <c r="D13" s="16">
        <v>3.4482758620689703E-2</v>
      </c>
      <c r="E13" s="16">
        <v>3.125E-2</v>
      </c>
      <c r="F13" s="16">
        <v>1.0638297872340399E-2</v>
      </c>
      <c r="G13" s="16">
        <v>2.4539877300613501E-2</v>
      </c>
      <c r="H13" s="16">
        <v>2.53164556962025E-2</v>
      </c>
      <c r="I13" s="16"/>
      <c r="J13" s="16">
        <v>2.44755244755245E-2</v>
      </c>
      <c r="K13" s="16">
        <v>2.2624434389140299E-2</v>
      </c>
      <c r="L13" s="16"/>
      <c r="M13" s="16">
        <v>1.6447368421052599E-2</v>
      </c>
      <c r="N13" s="16">
        <v>0.03</v>
      </c>
      <c r="O13" s="16">
        <v>3.3333333333333298E-2</v>
      </c>
      <c r="P13" s="16">
        <v>0.05</v>
      </c>
      <c r="Q13" s="16"/>
      <c r="R13" s="16">
        <v>1.6E-2</v>
      </c>
      <c r="S13" s="16">
        <v>2.4691358024691398E-2</v>
      </c>
      <c r="T13" s="16">
        <v>3.2679738562091498E-2</v>
      </c>
      <c r="U13" s="16">
        <v>4.1666666666666699E-2</v>
      </c>
      <c r="V13" s="16"/>
      <c r="W13" s="16">
        <v>5.4054054054054099E-2</v>
      </c>
      <c r="X13" s="16">
        <v>1.03092783505155E-2</v>
      </c>
      <c r="Y13" s="16">
        <v>3.8461538461538498E-2</v>
      </c>
      <c r="Z13" s="16">
        <v>2.1739130434782601E-2</v>
      </c>
      <c r="AA13" s="16">
        <v>0</v>
      </c>
      <c r="AB13" s="16">
        <v>4.08163265306122E-2</v>
      </c>
      <c r="AC13" s="16">
        <v>0</v>
      </c>
      <c r="AD13" s="16">
        <v>0</v>
      </c>
      <c r="AE13" s="16">
        <v>5.7142857142857099E-2</v>
      </c>
      <c r="AF13" s="16">
        <v>0</v>
      </c>
      <c r="AG13" s="16">
        <v>0</v>
      </c>
      <c r="AH13" s="16">
        <v>0</v>
      </c>
      <c r="AI13" s="16"/>
      <c r="AJ13" s="16">
        <v>1.49253731343284E-2</v>
      </c>
      <c r="AK13" s="16">
        <v>5.3333333333333302E-2</v>
      </c>
      <c r="AL13" s="16">
        <v>1.1494252873563199E-2</v>
      </c>
      <c r="AM13" s="16">
        <v>4.2553191489361701E-2</v>
      </c>
      <c r="AN13" s="16">
        <v>0</v>
      </c>
      <c r="AO13" s="16"/>
      <c r="AP13" s="16">
        <v>3.0386740331491701E-2</v>
      </c>
      <c r="AQ13" s="16">
        <v>8.0000000000000002E-3</v>
      </c>
      <c r="AR13" s="16">
        <v>0</v>
      </c>
      <c r="AS13" s="16"/>
      <c r="AT13" s="16">
        <v>2.27272727272727E-2</v>
      </c>
      <c r="AU13" s="16">
        <v>2.57234726688103E-2</v>
      </c>
      <c r="AV13" s="16">
        <v>0</v>
      </c>
      <c r="AW13" s="16">
        <v>0.05</v>
      </c>
      <c r="AX13" s="16"/>
      <c r="AY13" s="16">
        <v>0</v>
      </c>
      <c r="AZ13" s="16">
        <v>2.54777070063694E-2</v>
      </c>
      <c r="BA13" s="16"/>
      <c r="BB13" s="16">
        <v>2.7777777777777801E-2</v>
      </c>
      <c r="BC13" s="16">
        <v>3.5714285714285698E-2</v>
      </c>
      <c r="BD13" s="16">
        <v>2.1806853582554499E-2</v>
      </c>
      <c r="BE13" s="16">
        <v>1.49253731343284E-2</v>
      </c>
      <c r="BF13" s="16"/>
      <c r="BG13" s="16">
        <v>1.6129032258064498E-2</v>
      </c>
      <c r="BH13" s="16">
        <v>2.4489795918367301E-2</v>
      </c>
      <c r="BI13" s="16">
        <v>2.0270270270270299E-2</v>
      </c>
      <c r="BJ13" s="16">
        <v>4.3478260869565202E-2</v>
      </c>
      <c r="BK13" s="16">
        <v>3.7037037037037E-2</v>
      </c>
      <c r="BL13" s="16">
        <v>0</v>
      </c>
    </row>
    <row r="14" spans="2:64" x14ac:dyDescent="0.35">
      <c r="B14" s="17" t="s">
        <v>180</v>
      </c>
      <c r="C14" s="16">
        <v>0</v>
      </c>
      <c r="D14" s="16">
        <v>0</v>
      </c>
      <c r="E14" s="16">
        <v>0</v>
      </c>
      <c r="F14" s="16">
        <v>0</v>
      </c>
      <c r="G14" s="16">
        <v>0</v>
      </c>
      <c r="H14" s="16">
        <v>0</v>
      </c>
      <c r="I14" s="16"/>
      <c r="J14" s="16">
        <v>0</v>
      </c>
      <c r="K14" s="16">
        <v>0</v>
      </c>
      <c r="L14" s="16"/>
      <c r="M14" s="16">
        <v>0</v>
      </c>
      <c r="N14" s="16">
        <v>0</v>
      </c>
      <c r="O14" s="16">
        <v>0</v>
      </c>
      <c r="P14" s="16">
        <v>0</v>
      </c>
      <c r="Q14" s="16"/>
      <c r="R14" s="16">
        <v>0</v>
      </c>
      <c r="S14" s="16">
        <v>0</v>
      </c>
      <c r="T14" s="16">
        <v>0</v>
      </c>
      <c r="U14" s="16">
        <v>0</v>
      </c>
      <c r="V14" s="16"/>
      <c r="W14" s="16">
        <v>0</v>
      </c>
      <c r="X14" s="16">
        <v>0</v>
      </c>
      <c r="Y14" s="16">
        <v>0</v>
      </c>
      <c r="Z14" s="16">
        <v>0</v>
      </c>
      <c r="AA14" s="16">
        <v>0</v>
      </c>
      <c r="AB14" s="16">
        <v>0</v>
      </c>
      <c r="AC14" s="16">
        <v>0</v>
      </c>
      <c r="AD14" s="16">
        <v>0</v>
      </c>
      <c r="AE14" s="16">
        <v>0</v>
      </c>
      <c r="AF14" s="16">
        <v>0</v>
      </c>
      <c r="AG14" s="16">
        <v>0</v>
      </c>
      <c r="AH14" s="16">
        <v>0</v>
      </c>
      <c r="AI14" s="16"/>
      <c r="AJ14" s="16">
        <v>0</v>
      </c>
      <c r="AK14" s="16">
        <v>0</v>
      </c>
      <c r="AL14" s="16">
        <v>0</v>
      </c>
      <c r="AM14" s="16">
        <v>0</v>
      </c>
      <c r="AN14" s="16">
        <v>0</v>
      </c>
      <c r="AO14" s="16"/>
      <c r="AP14" s="16">
        <v>0</v>
      </c>
      <c r="AQ14" s="16">
        <v>0</v>
      </c>
      <c r="AR14" s="16">
        <v>0</v>
      </c>
      <c r="AS14" s="16"/>
      <c r="AT14" s="16">
        <v>0</v>
      </c>
      <c r="AU14" s="16">
        <v>0</v>
      </c>
      <c r="AV14" s="16">
        <v>0</v>
      </c>
      <c r="AW14" s="16">
        <v>0</v>
      </c>
      <c r="AX14" s="16"/>
      <c r="AY14" s="16">
        <v>0</v>
      </c>
      <c r="AZ14" s="16">
        <v>0</v>
      </c>
      <c r="BA14" s="16"/>
      <c r="BB14" s="16">
        <v>0</v>
      </c>
      <c r="BC14" s="16">
        <v>0</v>
      </c>
      <c r="BD14" s="16">
        <v>0</v>
      </c>
      <c r="BE14" s="16">
        <v>0</v>
      </c>
      <c r="BF14" s="16"/>
      <c r="BG14" s="16">
        <v>0</v>
      </c>
      <c r="BH14" s="16">
        <v>0</v>
      </c>
      <c r="BI14" s="16">
        <v>0</v>
      </c>
      <c r="BJ14" s="16">
        <v>0</v>
      </c>
      <c r="BK14" s="16">
        <v>0</v>
      </c>
      <c r="BL14" s="16">
        <v>0</v>
      </c>
    </row>
    <row r="15" spans="2:64" x14ac:dyDescent="0.35">
      <c r="B15" s="17" t="s">
        <v>181</v>
      </c>
      <c r="C15" s="16">
        <v>0</v>
      </c>
      <c r="D15" s="16">
        <v>0</v>
      </c>
      <c r="E15" s="16">
        <v>0</v>
      </c>
      <c r="F15" s="16">
        <v>0</v>
      </c>
      <c r="G15" s="16">
        <v>0</v>
      </c>
      <c r="H15" s="16">
        <v>0</v>
      </c>
      <c r="I15" s="16"/>
      <c r="J15" s="16">
        <v>0</v>
      </c>
      <c r="K15" s="16">
        <v>0</v>
      </c>
      <c r="L15" s="16"/>
      <c r="M15" s="16">
        <v>0</v>
      </c>
      <c r="N15" s="16">
        <v>0</v>
      </c>
      <c r="O15" s="16">
        <v>0</v>
      </c>
      <c r="P15" s="16">
        <v>0</v>
      </c>
      <c r="Q15" s="16"/>
      <c r="R15" s="16">
        <v>0</v>
      </c>
      <c r="S15" s="16">
        <v>0</v>
      </c>
      <c r="T15" s="16">
        <v>0</v>
      </c>
      <c r="U15" s="16">
        <v>0</v>
      </c>
      <c r="V15" s="16"/>
      <c r="W15" s="16">
        <v>0</v>
      </c>
      <c r="X15" s="16">
        <v>0</v>
      </c>
      <c r="Y15" s="16">
        <v>0</v>
      </c>
      <c r="Z15" s="16">
        <v>0</v>
      </c>
      <c r="AA15" s="16">
        <v>0</v>
      </c>
      <c r="AB15" s="16">
        <v>0</v>
      </c>
      <c r="AC15" s="16">
        <v>0</v>
      </c>
      <c r="AD15" s="16">
        <v>0</v>
      </c>
      <c r="AE15" s="16">
        <v>0</v>
      </c>
      <c r="AF15" s="16">
        <v>0</v>
      </c>
      <c r="AG15" s="16">
        <v>0</v>
      </c>
      <c r="AH15" s="16">
        <v>0</v>
      </c>
      <c r="AI15" s="16"/>
      <c r="AJ15" s="16">
        <v>0</v>
      </c>
      <c r="AK15" s="16">
        <v>0</v>
      </c>
      <c r="AL15" s="16">
        <v>0</v>
      </c>
      <c r="AM15" s="16">
        <v>0</v>
      </c>
      <c r="AN15" s="16">
        <v>0</v>
      </c>
      <c r="AO15" s="16"/>
      <c r="AP15" s="16">
        <v>0</v>
      </c>
      <c r="AQ15" s="16">
        <v>0</v>
      </c>
      <c r="AR15" s="16">
        <v>0</v>
      </c>
      <c r="AS15" s="16"/>
      <c r="AT15" s="16">
        <v>0</v>
      </c>
      <c r="AU15" s="16">
        <v>0</v>
      </c>
      <c r="AV15" s="16">
        <v>0</v>
      </c>
      <c r="AW15" s="16">
        <v>0</v>
      </c>
      <c r="AX15" s="16"/>
      <c r="AY15" s="16">
        <v>0</v>
      </c>
      <c r="AZ15" s="16">
        <v>0</v>
      </c>
      <c r="BA15" s="16"/>
      <c r="BB15" s="16">
        <v>0</v>
      </c>
      <c r="BC15" s="16">
        <v>0</v>
      </c>
      <c r="BD15" s="16">
        <v>0</v>
      </c>
      <c r="BE15" s="16">
        <v>0</v>
      </c>
      <c r="BF15" s="16"/>
      <c r="BG15" s="16">
        <v>0</v>
      </c>
      <c r="BH15" s="16">
        <v>0</v>
      </c>
      <c r="BI15" s="16">
        <v>0</v>
      </c>
      <c r="BJ15" s="16">
        <v>0</v>
      </c>
      <c r="BK15" s="16">
        <v>0</v>
      </c>
      <c r="BL15" s="16">
        <v>0</v>
      </c>
    </row>
    <row r="16" spans="2:64" x14ac:dyDescent="0.35">
      <c r="B16" s="17" t="s">
        <v>182</v>
      </c>
      <c r="C16" s="16">
        <v>0</v>
      </c>
      <c r="D16" s="16">
        <v>0</v>
      </c>
      <c r="E16" s="16">
        <v>0</v>
      </c>
      <c r="F16" s="16">
        <v>0</v>
      </c>
      <c r="G16" s="16">
        <v>0</v>
      </c>
      <c r="H16" s="16">
        <v>0</v>
      </c>
      <c r="I16" s="16"/>
      <c r="J16" s="16">
        <v>0</v>
      </c>
      <c r="K16" s="16">
        <v>0</v>
      </c>
      <c r="L16" s="16"/>
      <c r="M16" s="16">
        <v>0</v>
      </c>
      <c r="N16" s="16">
        <v>0</v>
      </c>
      <c r="O16" s="16">
        <v>0</v>
      </c>
      <c r="P16" s="16">
        <v>0</v>
      </c>
      <c r="Q16" s="16"/>
      <c r="R16" s="16">
        <v>0</v>
      </c>
      <c r="S16" s="16">
        <v>0</v>
      </c>
      <c r="T16" s="16">
        <v>0</v>
      </c>
      <c r="U16" s="16">
        <v>0</v>
      </c>
      <c r="V16" s="16"/>
      <c r="W16" s="16">
        <v>0</v>
      </c>
      <c r="X16" s="16">
        <v>0</v>
      </c>
      <c r="Y16" s="16">
        <v>0</v>
      </c>
      <c r="Z16" s="16">
        <v>0</v>
      </c>
      <c r="AA16" s="16">
        <v>0</v>
      </c>
      <c r="AB16" s="16">
        <v>0</v>
      </c>
      <c r="AC16" s="16">
        <v>0</v>
      </c>
      <c r="AD16" s="16">
        <v>0</v>
      </c>
      <c r="AE16" s="16">
        <v>0</v>
      </c>
      <c r="AF16" s="16">
        <v>0</v>
      </c>
      <c r="AG16" s="16">
        <v>0</v>
      </c>
      <c r="AH16" s="16">
        <v>0</v>
      </c>
      <c r="AI16" s="16"/>
      <c r="AJ16" s="16">
        <v>0</v>
      </c>
      <c r="AK16" s="16">
        <v>0</v>
      </c>
      <c r="AL16" s="16">
        <v>0</v>
      </c>
      <c r="AM16" s="16">
        <v>0</v>
      </c>
      <c r="AN16" s="16">
        <v>0</v>
      </c>
      <c r="AO16" s="16"/>
      <c r="AP16" s="16">
        <v>0</v>
      </c>
      <c r="AQ16" s="16">
        <v>0</v>
      </c>
      <c r="AR16" s="16">
        <v>0</v>
      </c>
      <c r="AS16" s="16"/>
      <c r="AT16" s="16">
        <v>0</v>
      </c>
      <c r="AU16" s="16">
        <v>0</v>
      </c>
      <c r="AV16" s="16">
        <v>0</v>
      </c>
      <c r="AW16" s="16">
        <v>0</v>
      </c>
      <c r="AX16" s="16"/>
      <c r="AY16" s="16">
        <v>0</v>
      </c>
      <c r="AZ16" s="16">
        <v>0</v>
      </c>
      <c r="BA16" s="16"/>
      <c r="BB16" s="16">
        <v>0</v>
      </c>
      <c r="BC16" s="16">
        <v>0</v>
      </c>
      <c r="BD16" s="16">
        <v>0</v>
      </c>
      <c r="BE16" s="16">
        <v>0</v>
      </c>
      <c r="BF16" s="16"/>
      <c r="BG16" s="16">
        <v>0</v>
      </c>
      <c r="BH16" s="16">
        <v>0</v>
      </c>
      <c r="BI16" s="16">
        <v>0</v>
      </c>
      <c r="BJ16" s="16">
        <v>0</v>
      </c>
      <c r="BK16" s="16">
        <v>0</v>
      </c>
      <c r="BL16" s="16">
        <v>0</v>
      </c>
    </row>
    <row r="17" spans="2:64" x14ac:dyDescent="0.35">
      <c r="B17" s="17" t="s">
        <v>183</v>
      </c>
      <c r="C17" s="16">
        <v>0</v>
      </c>
      <c r="D17" s="16">
        <v>0</v>
      </c>
      <c r="E17" s="16">
        <v>0</v>
      </c>
      <c r="F17" s="16">
        <v>0</v>
      </c>
      <c r="G17" s="16">
        <v>0</v>
      </c>
      <c r="H17" s="16">
        <v>0</v>
      </c>
      <c r="I17" s="16"/>
      <c r="J17" s="16">
        <v>0</v>
      </c>
      <c r="K17" s="16">
        <v>0</v>
      </c>
      <c r="L17" s="16"/>
      <c r="M17" s="16">
        <v>0</v>
      </c>
      <c r="N17" s="16">
        <v>0</v>
      </c>
      <c r="O17" s="16">
        <v>0</v>
      </c>
      <c r="P17" s="16">
        <v>0</v>
      </c>
      <c r="Q17" s="16"/>
      <c r="R17" s="16">
        <v>0</v>
      </c>
      <c r="S17" s="16">
        <v>0</v>
      </c>
      <c r="T17" s="16">
        <v>0</v>
      </c>
      <c r="U17" s="16">
        <v>0</v>
      </c>
      <c r="V17" s="16"/>
      <c r="W17" s="16">
        <v>0</v>
      </c>
      <c r="X17" s="16">
        <v>0</v>
      </c>
      <c r="Y17" s="16">
        <v>0</v>
      </c>
      <c r="Z17" s="16">
        <v>0</v>
      </c>
      <c r="AA17" s="16">
        <v>0</v>
      </c>
      <c r="AB17" s="16">
        <v>0</v>
      </c>
      <c r="AC17" s="16">
        <v>0</v>
      </c>
      <c r="AD17" s="16">
        <v>0</v>
      </c>
      <c r="AE17" s="16">
        <v>0</v>
      </c>
      <c r="AF17" s="16">
        <v>0</v>
      </c>
      <c r="AG17" s="16">
        <v>0</v>
      </c>
      <c r="AH17" s="16">
        <v>0</v>
      </c>
      <c r="AI17" s="16"/>
      <c r="AJ17" s="16">
        <v>0</v>
      </c>
      <c r="AK17" s="16">
        <v>0</v>
      </c>
      <c r="AL17" s="16">
        <v>0</v>
      </c>
      <c r="AM17" s="16">
        <v>0</v>
      </c>
      <c r="AN17" s="16">
        <v>0</v>
      </c>
      <c r="AO17" s="16"/>
      <c r="AP17" s="16">
        <v>0</v>
      </c>
      <c r="AQ17" s="16">
        <v>0</v>
      </c>
      <c r="AR17" s="16">
        <v>0</v>
      </c>
      <c r="AS17" s="16"/>
      <c r="AT17" s="16">
        <v>0</v>
      </c>
      <c r="AU17" s="16">
        <v>0</v>
      </c>
      <c r="AV17" s="16">
        <v>0</v>
      </c>
      <c r="AW17" s="16">
        <v>0</v>
      </c>
      <c r="AX17" s="16"/>
      <c r="AY17" s="16">
        <v>0</v>
      </c>
      <c r="AZ17" s="16">
        <v>0</v>
      </c>
      <c r="BA17" s="16"/>
      <c r="BB17" s="16">
        <v>0</v>
      </c>
      <c r="BC17" s="16">
        <v>0</v>
      </c>
      <c r="BD17" s="16">
        <v>0</v>
      </c>
      <c r="BE17" s="16">
        <v>0</v>
      </c>
      <c r="BF17" s="16"/>
      <c r="BG17" s="16">
        <v>0</v>
      </c>
      <c r="BH17" s="16">
        <v>0</v>
      </c>
      <c r="BI17" s="16">
        <v>0</v>
      </c>
      <c r="BJ17" s="16">
        <v>0</v>
      </c>
      <c r="BK17" s="16">
        <v>0</v>
      </c>
      <c r="BL17" s="16">
        <v>0</v>
      </c>
    </row>
    <row r="18" spans="2:64" x14ac:dyDescent="0.35">
      <c r="B18" s="17" t="s">
        <v>184</v>
      </c>
      <c r="C18" s="16">
        <v>2.55905511811024E-2</v>
      </c>
      <c r="D18" s="16">
        <v>0</v>
      </c>
      <c r="E18" s="16">
        <v>1.5625E-2</v>
      </c>
      <c r="F18" s="16">
        <v>1.0638297872340399E-2</v>
      </c>
      <c r="G18" s="16">
        <v>1.84049079754601E-2</v>
      </c>
      <c r="H18" s="16">
        <v>5.0632911392405097E-2</v>
      </c>
      <c r="I18" s="16"/>
      <c r="J18" s="16">
        <v>2.0979020979021001E-2</v>
      </c>
      <c r="K18" s="16">
        <v>3.1674208144796399E-2</v>
      </c>
      <c r="L18" s="16"/>
      <c r="M18" s="16">
        <v>3.6184210526315798E-2</v>
      </c>
      <c r="N18" s="16">
        <v>0.01</v>
      </c>
      <c r="O18" s="16">
        <v>0</v>
      </c>
      <c r="P18" s="16">
        <v>0</v>
      </c>
      <c r="Q18" s="16"/>
      <c r="R18" s="16">
        <v>1.2E-2</v>
      </c>
      <c r="S18" s="16">
        <v>1.2345679012345699E-2</v>
      </c>
      <c r="T18" s="16">
        <v>5.8823529411764698E-2</v>
      </c>
      <c r="U18" s="16">
        <v>0</v>
      </c>
      <c r="V18" s="16"/>
      <c r="W18" s="16">
        <v>1.35135135135135E-2</v>
      </c>
      <c r="X18" s="16">
        <v>4.1237113402061903E-2</v>
      </c>
      <c r="Y18" s="16">
        <v>0</v>
      </c>
      <c r="Z18" s="16">
        <v>2.1739130434782601E-2</v>
      </c>
      <c r="AA18" s="16">
        <v>8.1081081081081099E-2</v>
      </c>
      <c r="AB18" s="16">
        <v>2.04081632653061E-2</v>
      </c>
      <c r="AC18" s="16">
        <v>2.04081632653061E-2</v>
      </c>
      <c r="AD18" s="16">
        <v>0</v>
      </c>
      <c r="AE18" s="16">
        <v>0</v>
      </c>
      <c r="AF18" s="16">
        <v>7.1428571428571397E-2</v>
      </c>
      <c r="AG18" s="16">
        <v>0</v>
      </c>
      <c r="AH18" s="16">
        <v>0</v>
      </c>
      <c r="AI18" s="16"/>
      <c r="AJ18" s="16">
        <v>4.47761194029851E-2</v>
      </c>
      <c r="AK18" s="16">
        <v>1.3333333333333299E-2</v>
      </c>
      <c r="AL18" s="16">
        <v>2.8735632183908E-2</v>
      </c>
      <c r="AM18" s="16">
        <v>3.1914893617021302E-2</v>
      </c>
      <c r="AN18" s="16">
        <v>3.7037037037037E-2</v>
      </c>
      <c r="AO18" s="16"/>
      <c r="AP18" s="16">
        <v>2.4861878453038701E-2</v>
      </c>
      <c r="AQ18" s="16">
        <v>2.4E-2</v>
      </c>
      <c r="AR18" s="16">
        <v>4.7619047619047603E-2</v>
      </c>
      <c r="AS18" s="16"/>
      <c r="AT18" s="16">
        <v>7.5757575757575803E-3</v>
      </c>
      <c r="AU18" s="16">
        <v>3.2154340836012901E-2</v>
      </c>
      <c r="AV18" s="16">
        <v>2.2222222222222199E-2</v>
      </c>
      <c r="AW18" s="16">
        <v>0.05</v>
      </c>
      <c r="AX18" s="16"/>
      <c r="AY18" s="16">
        <v>0</v>
      </c>
      <c r="AZ18" s="16">
        <v>2.7600849256900199E-2</v>
      </c>
      <c r="BA18" s="16"/>
      <c r="BB18" s="16">
        <v>0</v>
      </c>
      <c r="BC18" s="16">
        <v>2.3809523809523801E-2</v>
      </c>
      <c r="BD18" s="16">
        <v>3.1152647975077899E-2</v>
      </c>
      <c r="BE18" s="16">
        <v>1.49253731343284E-2</v>
      </c>
      <c r="BF18" s="16"/>
      <c r="BG18" s="16">
        <v>1.6129032258064498E-2</v>
      </c>
      <c r="BH18" s="16">
        <v>2.04081632653061E-2</v>
      </c>
      <c r="BI18" s="16">
        <v>3.37837837837838E-2</v>
      </c>
      <c r="BJ18" s="16">
        <v>0</v>
      </c>
      <c r="BK18" s="16">
        <v>7.4074074074074098E-2</v>
      </c>
      <c r="BL18" s="16">
        <v>0</v>
      </c>
    </row>
    <row r="19" spans="2:64" x14ac:dyDescent="0.35">
      <c r="B19" s="17" t="s">
        <v>159</v>
      </c>
      <c r="C19" s="18">
        <v>1.1811023622047201E-2</v>
      </c>
      <c r="D19" s="18">
        <v>0</v>
      </c>
      <c r="E19" s="18">
        <v>1.5625E-2</v>
      </c>
      <c r="F19" s="18">
        <v>0</v>
      </c>
      <c r="G19" s="18">
        <v>1.22699386503067E-2</v>
      </c>
      <c r="H19" s="18">
        <v>1.8987341772151899E-2</v>
      </c>
      <c r="I19" s="18"/>
      <c r="J19" s="18">
        <v>6.9930069930069904E-3</v>
      </c>
      <c r="K19" s="18">
        <v>1.8099547511312201E-2</v>
      </c>
      <c r="L19" s="18"/>
      <c r="M19" s="18">
        <v>3.28947368421053E-3</v>
      </c>
      <c r="N19" s="18">
        <v>0.03</v>
      </c>
      <c r="O19" s="18">
        <v>3.3333333333333298E-2</v>
      </c>
      <c r="P19" s="18">
        <v>0</v>
      </c>
      <c r="Q19" s="18"/>
      <c r="R19" s="18">
        <v>1.2E-2</v>
      </c>
      <c r="S19" s="18">
        <v>2.4691358024691398E-2</v>
      </c>
      <c r="T19" s="18">
        <v>6.5359477124183E-3</v>
      </c>
      <c r="U19" s="18">
        <v>0</v>
      </c>
      <c r="V19" s="18"/>
      <c r="W19" s="18">
        <v>1.35135135135135E-2</v>
      </c>
      <c r="X19" s="18">
        <v>0</v>
      </c>
      <c r="Y19" s="18">
        <v>3.8461538461538498E-2</v>
      </c>
      <c r="Z19" s="18">
        <v>0</v>
      </c>
      <c r="AA19" s="18">
        <v>2.7027027027027001E-2</v>
      </c>
      <c r="AB19" s="18">
        <v>2.04081632653061E-2</v>
      </c>
      <c r="AC19" s="18">
        <v>0</v>
      </c>
      <c r="AD19" s="18">
        <v>5.5555555555555601E-2</v>
      </c>
      <c r="AE19" s="18">
        <v>0</v>
      </c>
      <c r="AF19" s="18">
        <v>0</v>
      </c>
      <c r="AG19" s="18">
        <v>0</v>
      </c>
      <c r="AH19" s="18">
        <v>0</v>
      </c>
      <c r="AI19" s="18"/>
      <c r="AJ19" s="18">
        <v>1.49253731343284E-2</v>
      </c>
      <c r="AK19" s="18">
        <v>5.3333333333333302E-2</v>
      </c>
      <c r="AL19" s="18">
        <v>5.74712643678161E-3</v>
      </c>
      <c r="AM19" s="18">
        <v>0</v>
      </c>
      <c r="AN19" s="18">
        <v>0</v>
      </c>
      <c r="AO19" s="18"/>
      <c r="AP19" s="18">
        <v>1.38121546961326E-2</v>
      </c>
      <c r="AQ19" s="18">
        <v>8.0000000000000002E-3</v>
      </c>
      <c r="AR19" s="18">
        <v>0</v>
      </c>
      <c r="AS19" s="18"/>
      <c r="AT19" s="18">
        <v>7.5757575757575803E-3</v>
      </c>
      <c r="AU19" s="18">
        <v>3.21543408360129E-3</v>
      </c>
      <c r="AV19" s="18">
        <v>0</v>
      </c>
      <c r="AW19" s="18">
        <v>0.2</v>
      </c>
      <c r="AX19" s="18"/>
      <c r="AY19" s="18">
        <v>2.7027027027027001E-2</v>
      </c>
      <c r="AZ19" s="18">
        <v>1.0615711252653899E-2</v>
      </c>
      <c r="BA19" s="18"/>
      <c r="BB19" s="18">
        <v>0</v>
      </c>
      <c r="BC19" s="18">
        <v>0</v>
      </c>
      <c r="BD19" s="18">
        <v>0</v>
      </c>
      <c r="BE19" s="18">
        <v>8.9552238805970102E-2</v>
      </c>
      <c r="BF19" s="18"/>
      <c r="BG19" s="18">
        <v>3.2258064516128997E-2</v>
      </c>
      <c r="BH19" s="18">
        <v>8.1632653061224497E-3</v>
      </c>
      <c r="BI19" s="18">
        <v>6.7567567567567597E-3</v>
      </c>
      <c r="BJ19" s="18">
        <v>0</v>
      </c>
      <c r="BK19" s="18">
        <v>0</v>
      </c>
      <c r="BL19" s="18">
        <v>0.33333333333333298</v>
      </c>
    </row>
    <row r="20" spans="2:64" x14ac:dyDescent="0.35">
      <c r="B20" s="15"/>
    </row>
    <row r="21" spans="2:64" x14ac:dyDescent="0.35">
      <c r="B21" t="s">
        <v>637</v>
      </c>
    </row>
    <row r="22" spans="2:64" x14ac:dyDescent="0.35">
      <c r="B22" t="s">
        <v>98</v>
      </c>
    </row>
    <row r="24" spans="2:64" x14ac:dyDescent="0.35">
      <c r="B24"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L19"/>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192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186</v>
      </c>
      <c r="C8" s="16">
        <v>4.5275590551181098E-2</v>
      </c>
      <c r="D8" s="16">
        <v>0</v>
      </c>
      <c r="E8" s="16">
        <v>4.6875E-2</v>
      </c>
      <c r="F8" s="16">
        <v>1.0638297872340399E-2</v>
      </c>
      <c r="G8" s="16">
        <v>5.5214723926380403E-2</v>
      </c>
      <c r="H8" s="16">
        <v>6.3291139240506306E-2</v>
      </c>
      <c r="I8" s="16"/>
      <c r="J8" s="16">
        <v>4.8951048951049E-2</v>
      </c>
      <c r="K8" s="16">
        <v>4.0723981900452497E-2</v>
      </c>
      <c r="L8" s="16"/>
      <c r="M8" s="16">
        <v>4.9342105263157902E-2</v>
      </c>
      <c r="N8" s="16">
        <v>0.04</v>
      </c>
      <c r="O8" s="16">
        <v>1.6666666666666701E-2</v>
      </c>
      <c r="P8" s="16">
        <v>7.4999999999999997E-2</v>
      </c>
      <c r="Q8" s="16"/>
      <c r="R8" s="16">
        <v>0.02</v>
      </c>
      <c r="S8" s="16">
        <v>9.8765432098765399E-2</v>
      </c>
      <c r="T8" s="16">
        <v>5.22875816993464E-2</v>
      </c>
      <c r="U8" s="16">
        <v>8.3333333333333301E-2</v>
      </c>
      <c r="V8" s="16"/>
      <c r="W8" s="16">
        <v>4.0540540540540501E-2</v>
      </c>
      <c r="X8" s="16">
        <v>4.1237113402061903E-2</v>
      </c>
      <c r="Y8" s="16">
        <v>5.7692307692307702E-2</v>
      </c>
      <c r="Z8" s="16">
        <v>4.3478260869565202E-2</v>
      </c>
      <c r="AA8" s="16">
        <v>2.7027027027027001E-2</v>
      </c>
      <c r="AB8" s="16">
        <v>6.1224489795918401E-2</v>
      </c>
      <c r="AC8" s="16">
        <v>4.08163265306122E-2</v>
      </c>
      <c r="AD8" s="16">
        <v>0</v>
      </c>
      <c r="AE8" s="16">
        <v>2.8571428571428598E-2</v>
      </c>
      <c r="AF8" s="16">
        <v>0.14285714285714299</v>
      </c>
      <c r="AG8" s="16">
        <v>0</v>
      </c>
      <c r="AH8" s="16">
        <v>0</v>
      </c>
      <c r="AI8" s="16"/>
      <c r="AJ8" s="16">
        <v>4.47761194029851E-2</v>
      </c>
      <c r="AK8" s="16">
        <v>5.3333333333333302E-2</v>
      </c>
      <c r="AL8" s="16">
        <v>3.4482758620689703E-2</v>
      </c>
      <c r="AM8" s="16">
        <v>2.1276595744680899E-2</v>
      </c>
      <c r="AN8" s="16">
        <v>7.4074074074074098E-2</v>
      </c>
      <c r="AO8" s="16"/>
      <c r="AP8" s="16">
        <v>5.8011049723756897E-2</v>
      </c>
      <c r="AQ8" s="16">
        <v>1.6E-2</v>
      </c>
      <c r="AR8" s="16">
        <v>0</v>
      </c>
      <c r="AS8" s="16"/>
      <c r="AT8" s="16">
        <v>7.5757575757575803E-3</v>
      </c>
      <c r="AU8" s="16">
        <v>5.1446945337620599E-2</v>
      </c>
      <c r="AV8" s="16">
        <v>4.4444444444444398E-2</v>
      </c>
      <c r="AW8" s="16">
        <v>0.2</v>
      </c>
      <c r="AX8" s="16"/>
      <c r="AY8" s="16">
        <v>2.7027027027027001E-2</v>
      </c>
      <c r="AZ8" s="16">
        <v>4.67091295116773E-2</v>
      </c>
      <c r="BA8" s="16"/>
      <c r="BB8" s="16">
        <v>0</v>
      </c>
      <c r="BC8" s="16">
        <v>4.7619047619047603E-2</v>
      </c>
      <c r="BD8" s="16">
        <v>3.7383177570093497E-2</v>
      </c>
      <c r="BE8" s="16">
        <v>0.104477611940299</v>
      </c>
      <c r="BF8" s="16"/>
      <c r="BG8" s="16">
        <v>6.4516129032258104E-2</v>
      </c>
      <c r="BH8" s="16">
        <v>2.8571428571428598E-2</v>
      </c>
      <c r="BI8" s="16">
        <v>5.4054054054054099E-2</v>
      </c>
      <c r="BJ8" s="16">
        <v>0.13043478260869601</v>
      </c>
      <c r="BK8" s="16">
        <v>3.7037037037037E-2</v>
      </c>
      <c r="BL8" s="16">
        <v>0</v>
      </c>
    </row>
    <row r="9" spans="2:64" x14ac:dyDescent="0.35">
      <c r="B9" s="17" t="s">
        <v>187</v>
      </c>
      <c r="C9" s="16">
        <v>0.40551181102362199</v>
      </c>
      <c r="D9" s="16">
        <v>0.44827586206896602</v>
      </c>
      <c r="E9" s="16">
        <v>0.390625</v>
      </c>
      <c r="F9" s="16">
        <v>0.40425531914893598</v>
      </c>
      <c r="G9" s="16">
        <v>0.38650306748466301</v>
      </c>
      <c r="H9" s="16">
        <v>0.424050632911392</v>
      </c>
      <c r="I9" s="16"/>
      <c r="J9" s="16">
        <v>0.40909090909090901</v>
      </c>
      <c r="K9" s="16">
        <v>0.39819004524886897</v>
      </c>
      <c r="L9" s="16"/>
      <c r="M9" s="16">
        <v>0.37171052631578899</v>
      </c>
      <c r="N9" s="16">
        <v>0.43</v>
      </c>
      <c r="O9" s="16">
        <v>0.53333333333333299</v>
      </c>
      <c r="P9" s="16">
        <v>0.4</v>
      </c>
      <c r="Q9" s="16"/>
      <c r="R9" s="16">
        <v>0.41199999999999998</v>
      </c>
      <c r="S9" s="16">
        <v>0.39506172839506198</v>
      </c>
      <c r="T9" s="16">
        <v>0.41176470588235298</v>
      </c>
      <c r="U9" s="16">
        <v>0.33333333333333298</v>
      </c>
      <c r="V9" s="16"/>
      <c r="W9" s="16">
        <v>0.31081081081081102</v>
      </c>
      <c r="X9" s="16">
        <v>0.37113402061855699</v>
      </c>
      <c r="Y9" s="16">
        <v>0.32692307692307698</v>
      </c>
      <c r="Z9" s="16">
        <v>0.565217391304348</v>
      </c>
      <c r="AA9" s="16">
        <v>0.51351351351351304</v>
      </c>
      <c r="AB9" s="16">
        <v>0.40816326530612201</v>
      </c>
      <c r="AC9" s="16">
        <v>0.38775510204081598</v>
      </c>
      <c r="AD9" s="16">
        <v>0.55555555555555602</v>
      </c>
      <c r="AE9" s="16">
        <v>0.48571428571428599</v>
      </c>
      <c r="AF9" s="16">
        <v>0.35714285714285698</v>
      </c>
      <c r="AG9" s="16">
        <v>0.35</v>
      </c>
      <c r="AH9" s="16">
        <v>0.66666666666666696</v>
      </c>
      <c r="AI9" s="16"/>
      <c r="AJ9" s="16">
        <v>0.38805970149253699</v>
      </c>
      <c r="AK9" s="16">
        <v>0.42666666666666703</v>
      </c>
      <c r="AL9" s="16">
        <v>0.35057471264367801</v>
      </c>
      <c r="AM9" s="16">
        <v>0.43617021276595702</v>
      </c>
      <c r="AN9" s="16">
        <v>0.48148148148148101</v>
      </c>
      <c r="AO9" s="16"/>
      <c r="AP9" s="16">
        <v>0.41436464088397801</v>
      </c>
      <c r="AQ9" s="16">
        <v>0.41599999999999998</v>
      </c>
      <c r="AR9" s="16">
        <v>0.19047619047618999</v>
      </c>
      <c r="AS9" s="16"/>
      <c r="AT9" s="16">
        <v>0.37121212121212099</v>
      </c>
      <c r="AU9" s="16">
        <v>0.42765273311897101</v>
      </c>
      <c r="AV9" s="16">
        <v>0.422222222222222</v>
      </c>
      <c r="AW9" s="16">
        <v>0.25</v>
      </c>
      <c r="AX9" s="16"/>
      <c r="AY9" s="16">
        <v>0.35135135135135098</v>
      </c>
      <c r="AZ9" s="16">
        <v>0.40976645435244202</v>
      </c>
      <c r="BA9" s="16"/>
      <c r="BB9" s="16">
        <v>0.194444444444444</v>
      </c>
      <c r="BC9" s="16">
        <v>0.40476190476190499</v>
      </c>
      <c r="BD9" s="16">
        <v>0.44236760124610602</v>
      </c>
      <c r="BE9" s="16">
        <v>0.34328358208955201</v>
      </c>
      <c r="BF9" s="16"/>
      <c r="BG9" s="16">
        <v>0.5</v>
      </c>
      <c r="BH9" s="16">
        <v>0.38367346938775498</v>
      </c>
      <c r="BI9" s="16">
        <v>0.38513513513513498</v>
      </c>
      <c r="BJ9" s="16">
        <v>0.34782608695652201</v>
      </c>
      <c r="BK9" s="16">
        <v>0.55555555555555602</v>
      </c>
      <c r="BL9" s="16">
        <v>0.33333333333333298</v>
      </c>
    </row>
    <row r="10" spans="2:64" x14ac:dyDescent="0.35">
      <c r="B10" s="17" t="s">
        <v>188</v>
      </c>
      <c r="C10" s="16">
        <v>0.38385826771653497</v>
      </c>
      <c r="D10" s="16">
        <v>0.31034482758620702</v>
      </c>
      <c r="E10" s="16">
        <v>0.359375</v>
      </c>
      <c r="F10" s="16">
        <v>0.46808510638297901</v>
      </c>
      <c r="G10" s="16">
        <v>0.41717791411042898</v>
      </c>
      <c r="H10" s="16">
        <v>0.322784810126582</v>
      </c>
      <c r="I10" s="16"/>
      <c r="J10" s="16">
        <v>0.37062937062937101</v>
      </c>
      <c r="K10" s="16">
        <v>0.40271493212669701</v>
      </c>
      <c r="L10" s="16"/>
      <c r="M10" s="16">
        <v>0.43092105263157898</v>
      </c>
      <c r="N10" s="16">
        <v>0.31</v>
      </c>
      <c r="O10" s="16">
        <v>0.31666666666666698</v>
      </c>
      <c r="P10" s="16">
        <v>0.32500000000000001</v>
      </c>
      <c r="Q10" s="16"/>
      <c r="R10" s="16">
        <v>0.38800000000000001</v>
      </c>
      <c r="S10" s="16">
        <v>0.37037037037037002</v>
      </c>
      <c r="T10" s="16">
        <v>0.37908496732026098</v>
      </c>
      <c r="U10" s="16">
        <v>0.41666666666666702</v>
      </c>
      <c r="V10" s="16"/>
      <c r="W10" s="16">
        <v>0.36486486486486502</v>
      </c>
      <c r="X10" s="16">
        <v>0.38144329896907198</v>
      </c>
      <c r="Y10" s="16">
        <v>0.42307692307692302</v>
      </c>
      <c r="Z10" s="16">
        <v>0.34782608695652201</v>
      </c>
      <c r="AA10" s="16">
        <v>0.32432432432432401</v>
      </c>
      <c r="AB10" s="16">
        <v>0.32653061224489799</v>
      </c>
      <c r="AC10" s="16">
        <v>0.469387755102041</v>
      </c>
      <c r="AD10" s="16">
        <v>0.27777777777777801</v>
      </c>
      <c r="AE10" s="16">
        <v>0.34285714285714303</v>
      </c>
      <c r="AF10" s="16">
        <v>0.42857142857142899</v>
      </c>
      <c r="AG10" s="16">
        <v>0.6</v>
      </c>
      <c r="AH10" s="16">
        <v>0.33333333333333298</v>
      </c>
      <c r="AI10" s="16"/>
      <c r="AJ10" s="16">
        <v>0.37313432835820898</v>
      </c>
      <c r="AK10" s="16">
        <v>0.293333333333333</v>
      </c>
      <c r="AL10" s="16">
        <v>0.45402298850574702</v>
      </c>
      <c r="AM10" s="16">
        <v>0.40425531914893598</v>
      </c>
      <c r="AN10" s="16">
        <v>0.25925925925925902</v>
      </c>
      <c r="AO10" s="16"/>
      <c r="AP10" s="16">
        <v>0.37845303867403302</v>
      </c>
      <c r="AQ10" s="16">
        <v>0.39200000000000002</v>
      </c>
      <c r="AR10" s="16">
        <v>0.42857142857142899</v>
      </c>
      <c r="AS10" s="16"/>
      <c r="AT10" s="16">
        <v>0.42424242424242398</v>
      </c>
      <c r="AU10" s="16">
        <v>0.36977491961414799</v>
      </c>
      <c r="AV10" s="16">
        <v>0.4</v>
      </c>
      <c r="AW10" s="16">
        <v>0.3</v>
      </c>
      <c r="AX10" s="16"/>
      <c r="AY10" s="16">
        <v>0.32432432432432401</v>
      </c>
      <c r="AZ10" s="16">
        <v>0.388535031847134</v>
      </c>
      <c r="BA10" s="16"/>
      <c r="BB10" s="16">
        <v>0.5</v>
      </c>
      <c r="BC10" s="16">
        <v>0.38095238095238099</v>
      </c>
      <c r="BD10" s="16">
        <v>0.38317757009345799</v>
      </c>
      <c r="BE10" s="16">
        <v>0.328358208955224</v>
      </c>
      <c r="BF10" s="16"/>
      <c r="BG10" s="16">
        <v>0.25806451612903197</v>
      </c>
      <c r="BH10" s="16">
        <v>0.43673469387755098</v>
      </c>
      <c r="BI10" s="16">
        <v>0.36486486486486502</v>
      </c>
      <c r="BJ10" s="16">
        <v>0.39130434782608697</v>
      </c>
      <c r="BK10" s="16">
        <v>0.296296296296296</v>
      </c>
      <c r="BL10" s="16">
        <v>0.33333333333333298</v>
      </c>
    </row>
    <row r="11" spans="2:64" x14ac:dyDescent="0.35">
      <c r="B11" s="17" t="s">
        <v>189</v>
      </c>
      <c r="C11" s="16">
        <v>8.2677165354330701E-2</v>
      </c>
      <c r="D11" s="16">
        <v>0.13793103448275901</v>
      </c>
      <c r="E11" s="16">
        <v>4.6875E-2</v>
      </c>
      <c r="F11" s="16">
        <v>6.3829787234042507E-2</v>
      </c>
      <c r="G11" s="16">
        <v>5.5214723926380403E-2</v>
      </c>
      <c r="H11" s="16">
        <v>0.126582278481013</v>
      </c>
      <c r="I11" s="16"/>
      <c r="J11" s="16">
        <v>9.4405594405594401E-2</v>
      </c>
      <c r="K11" s="16">
        <v>6.7873303167420795E-2</v>
      </c>
      <c r="L11" s="16"/>
      <c r="M11" s="16">
        <v>9.2105263157894704E-2</v>
      </c>
      <c r="N11" s="16">
        <v>0.08</v>
      </c>
      <c r="O11" s="16">
        <v>3.3333333333333298E-2</v>
      </c>
      <c r="P11" s="16">
        <v>7.4999999999999997E-2</v>
      </c>
      <c r="Q11" s="16"/>
      <c r="R11" s="16">
        <v>7.1999999999999995E-2</v>
      </c>
      <c r="S11" s="16">
        <v>7.4074074074074098E-2</v>
      </c>
      <c r="T11" s="16">
        <v>9.8039215686274495E-2</v>
      </c>
      <c r="U11" s="16">
        <v>0.125</v>
      </c>
      <c r="V11" s="16"/>
      <c r="W11" s="16">
        <v>0.17567567567567599</v>
      </c>
      <c r="X11" s="16">
        <v>0.10309278350515499</v>
      </c>
      <c r="Y11" s="16">
        <v>9.6153846153846201E-2</v>
      </c>
      <c r="Z11" s="16">
        <v>4.3478260869565202E-2</v>
      </c>
      <c r="AA11" s="16">
        <v>5.4054054054054099E-2</v>
      </c>
      <c r="AB11" s="16">
        <v>4.08163265306122E-2</v>
      </c>
      <c r="AC11" s="16">
        <v>8.1632653061224497E-2</v>
      </c>
      <c r="AD11" s="16">
        <v>5.5555555555555601E-2</v>
      </c>
      <c r="AE11" s="16">
        <v>5.7142857142857099E-2</v>
      </c>
      <c r="AF11" s="16">
        <v>3.5714285714285698E-2</v>
      </c>
      <c r="AG11" s="16">
        <v>0</v>
      </c>
      <c r="AH11" s="16">
        <v>0</v>
      </c>
      <c r="AI11" s="16"/>
      <c r="AJ11" s="16">
        <v>5.9701492537313397E-2</v>
      </c>
      <c r="AK11" s="16">
        <v>9.3333333333333296E-2</v>
      </c>
      <c r="AL11" s="16">
        <v>9.1954022988505704E-2</v>
      </c>
      <c r="AM11" s="16">
        <v>7.4468085106383003E-2</v>
      </c>
      <c r="AN11" s="16">
        <v>0.11111111111111099</v>
      </c>
      <c r="AO11" s="16"/>
      <c r="AP11" s="16">
        <v>6.6298342541436503E-2</v>
      </c>
      <c r="AQ11" s="16">
        <v>9.6000000000000002E-2</v>
      </c>
      <c r="AR11" s="16">
        <v>0.28571428571428598</v>
      </c>
      <c r="AS11" s="16"/>
      <c r="AT11" s="16">
        <v>6.8181818181818205E-2</v>
      </c>
      <c r="AU11" s="16">
        <v>9.3247588424437297E-2</v>
      </c>
      <c r="AV11" s="16">
        <v>8.8888888888888906E-2</v>
      </c>
      <c r="AW11" s="16">
        <v>0</v>
      </c>
      <c r="AX11" s="16"/>
      <c r="AY11" s="16">
        <v>0.18918918918918901</v>
      </c>
      <c r="AZ11" s="16">
        <v>7.4309978768577506E-2</v>
      </c>
      <c r="BA11" s="16"/>
      <c r="BB11" s="16">
        <v>0.11111111111111099</v>
      </c>
      <c r="BC11" s="16">
        <v>0.119047619047619</v>
      </c>
      <c r="BD11" s="16">
        <v>7.7881619937694699E-2</v>
      </c>
      <c r="BE11" s="16">
        <v>4.47761194029851E-2</v>
      </c>
      <c r="BF11" s="16"/>
      <c r="BG11" s="16">
        <v>3.2258064516128997E-2</v>
      </c>
      <c r="BH11" s="16">
        <v>9.7959183673469397E-2</v>
      </c>
      <c r="BI11" s="16">
        <v>9.45945945945946E-2</v>
      </c>
      <c r="BJ11" s="16">
        <v>4.3478260869565202E-2</v>
      </c>
      <c r="BK11" s="16">
        <v>3.7037037037037E-2</v>
      </c>
      <c r="BL11" s="16">
        <v>0</v>
      </c>
    </row>
    <row r="12" spans="2:64" x14ac:dyDescent="0.35">
      <c r="B12" s="17" t="s">
        <v>190</v>
      </c>
      <c r="C12" s="16">
        <v>4.7244094488188997E-2</v>
      </c>
      <c r="D12" s="16">
        <v>0.10344827586206901</v>
      </c>
      <c r="E12" s="16">
        <v>0.125</v>
      </c>
      <c r="F12" s="16">
        <v>4.2553191489361701E-2</v>
      </c>
      <c r="G12" s="16">
        <v>4.2944785276073601E-2</v>
      </c>
      <c r="H12" s="16">
        <v>1.26582278481013E-2</v>
      </c>
      <c r="I12" s="16"/>
      <c r="J12" s="16">
        <v>3.8461538461538498E-2</v>
      </c>
      <c r="K12" s="16">
        <v>5.8823529411764698E-2</v>
      </c>
      <c r="L12" s="16"/>
      <c r="M12" s="16">
        <v>4.2763157894736802E-2</v>
      </c>
      <c r="N12" s="16">
        <v>0.06</v>
      </c>
      <c r="O12" s="16">
        <v>3.3333333333333298E-2</v>
      </c>
      <c r="P12" s="16">
        <v>7.4999999999999997E-2</v>
      </c>
      <c r="Q12" s="16"/>
      <c r="R12" s="16">
        <v>6.8000000000000005E-2</v>
      </c>
      <c r="S12" s="16">
        <v>3.7037037037037E-2</v>
      </c>
      <c r="T12" s="16">
        <v>1.9607843137254902E-2</v>
      </c>
      <c r="U12" s="16">
        <v>4.1666666666666699E-2</v>
      </c>
      <c r="V12" s="16"/>
      <c r="W12" s="16">
        <v>6.7567567567567599E-2</v>
      </c>
      <c r="X12" s="16">
        <v>7.2164948453608199E-2</v>
      </c>
      <c r="Y12" s="16">
        <v>5.7692307692307702E-2</v>
      </c>
      <c r="Z12" s="16">
        <v>0</v>
      </c>
      <c r="AA12" s="16">
        <v>0</v>
      </c>
      <c r="AB12" s="16">
        <v>0.102040816326531</v>
      </c>
      <c r="AC12" s="16">
        <v>2.04081632653061E-2</v>
      </c>
      <c r="AD12" s="16">
        <v>0</v>
      </c>
      <c r="AE12" s="16">
        <v>2.8571428571428598E-2</v>
      </c>
      <c r="AF12" s="16">
        <v>3.5714285714285698E-2</v>
      </c>
      <c r="AG12" s="16">
        <v>0.05</v>
      </c>
      <c r="AH12" s="16">
        <v>0</v>
      </c>
      <c r="AI12" s="16"/>
      <c r="AJ12" s="16">
        <v>4.47761194029851E-2</v>
      </c>
      <c r="AK12" s="16">
        <v>5.3333333333333302E-2</v>
      </c>
      <c r="AL12" s="16">
        <v>4.5977011494252901E-2</v>
      </c>
      <c r="AM12" s="16">
        <v>6.3829787234042507E-2</v>
      </c>
      <c r="AN12" s="16">
        <v>3.7037037037037E-2</v>
      </c>
      <c r="AO12" s="16"/>
      <c r="AP12" s="16">
        <v>4.9723756906077297E-2</v>
      </c>
      <c r="AQ12" s="16">
        <v>4.8000000000000001E-2</v>
      </c>
      <c r="AR12" s="16">
        <v>0</v>
      </c>
      <c r="AS12" s="16"/>
      <c r="AT12" s="16">
        <v>8.3333333333333301E-2</v>
      </c>
      <c r="AU12" s="16">
        <v>3.53697749196141E-2</v>
      </c>
      <c r="AV12" s="16">
        <v>4.4444444444444398E-2</v>
      </c>
      <c r="AW12" s="16">
        <v>0</v>
      </c>
      <c r="AX12" s="16"/>
      <c r="AY12" s="16">
        <v>5.4054054054054099E-2</v>
      </c>
      <c r="AZ12" s="16">
        <v>4.67091295116773E-2</v>
      </c>
      <c r="BA12" s="16"/>
      <c r="BB12" s="16">
        <v>0.16666666666666699</v>
      </c>
      <c r="BC12" s="16">
        <v>2.3809523809523801E-2</v>
      </c>
      <c r="BD12" s="16">
        <v>4.3613707165108997E-2</v>
      </c>
      <c r="BE12" s="16">
        <v>2.9850746268656699E-2</v>
      </c>
      <c r="BF12" s="16"/>
      <c r="BG12" s="16">
        <v>8.0645161290322606E-2</v>
      </c>
      <c r="BH12" s="16">
        <v>2.8571428571428598E-2</v>
      </c>
      <c r="BI12" s="16">
        <v>6.7567567567567599E-2</v>
      </c>
      <c r="BJ12" s="16">
        <v>4.3478260869565202E-2</v>
      </c>
      <c r="BK12" s="16">
        <v>3.7037037037037E-2</v>
      </c>
      <c r="BL12" s="16">
        <v>0</v>
      </c>
    </row>
    <row r="13" spans="2:64" x14ac:dyDescent="0.35">
      <c r="B13" s="17" t="s">
        <v>191</v>
      </c>
      <c r="C13" s="16">
        <v>1.1811023622047201E-2</v>
      </c>
      <c r="D13" s="16">
        <v>0</v>
      </c>
      <c r="E13" s="16">
        <v>0</v>
      </c>
      <c r="F13" s="16">
        <v>1.0638297872340399E-2</v>
      </c>
      <c r="G13" s="16">
        <v>1.84049079754601E-2</v>
      </c>
      <c r="H13" s="16">
        <v>1.26582278481013E-2</v>
      </c>
      <c r="I13" s="16"/>
      <c r="J13" s="16">
        <v>1.7482517482517501E-2</v>
      </c>
      <c r="K13" s="16">
        <v>4.5248868778280504E-3</v>
      </c>
      <c r="L13" s="16"/>
      <c r="M13" s="16">
        <v>9.8684210526315801E-3</v>
      </c>
      <c r="N13" s="16">
        <v>0.01</v>
      </c>
      <c r="O13" s="16">
        <v>1.6666666666666701E-2</v>
      </c>
      <c r="P13" s="16">
        <v>2.5000000000000001E-2</v>
      </c>
      <c r="Q13" s="16"/>
      <c r="R13" s="16">
        <v>1.6E-2</v>
      </c>
      <c r="S13" s="16">
        <v>0</v>
      </c>
      <c r="T13" s="16">
        <v>1.30718954248366E-2</v>
      </c>
      <c r="U13" s="16">
        <v>0</v>
      </c>
      <c r="V13" s="16"/>
      <c r="W13" s="16">
        <v>1.35135135135135E-2</v>
      </c>
      <c r="X13" s="16">
        <v>3.09278350515464E-2</v>
      </c>
      <c r="Y13" s="16">
        <v>0</v>
      </c>
      <c r="Z13" s="16">
        <v>0</v>
      </c>
      <c r="AA13" s="16">
        <v>2.7027027027027001E-2</v>
      </c>
      <c r="AB13" s="16">
        <v>0</v>
      </c>
      <c r="AC13" s="16">
        <v>0</v>
      </c>
      <c r="AD13" s="16">
        <v>0</v>
      </c>
      <c r="AE13" s="16">
        <v>2.8571428571428598E-2</v>
      </c>
      <c r="AF13" s="16">
        <v>0</v>
      </c>
      <c r="AG13" s="16">
        <v>0</v>
      </c>
      <c r="AH13" s="16">
        <v>0</v>
      </c>
      <c r="AI13" s="16"/>
      <c r="AJ13" s="16">
        <v>2.9850746268656699E-2</v>
      </c>
      <c r="AK13" s="16">
        <v>0</v>
      </c>
      <c r="AL13" s="16">
        <v>1.1494252873563199E-2</v>
      </c>
      <c r="AM13" s="16">
        <v>0</v>
      </c>
      <c r="AN13" s="16">
        <v>3.7037037037037E-2</v>
      </c>
      <c r="AO13" s="16"/>
      <c r="AP13" s="16">
        <v>5.5248618784530402E-3</v>
      </c>
      <c r="AQ13" s="16">
        <v>1.6E-2</v>
      </c>
      <c r="AR13" s="16">
        <v>9.5238095238095205E-2</v>
      </c>
      <c r="AS13" s="16"/>
      <c r="AT13" s="16">
        <v>2.27272727272727E-2</v>
      </c>
      <c r="AU13" s="16">
        <v>9.6463022508038593E-3</v>
      </c>
      <c r="AV13" s="16">
        <v>0</v>
      </c>
      <c r="AW13" s="16">
        <v>0</v>
      </c>
      <c r="AX13" s="16"/>
      <c r="AY13" s="16">
        <v>2.7027027027027001E-2</v>
      </c>
      <c r="AZ13" s="16">
        <v>1.0615711252653899E-2</v>
      </c>
      <c r="BA13" s="16"/>
      <c r="BB13" s="16">
        <v>2.7777777777777801E-2</v>
      </c>
      <c r="BC13" s="16">
        <v>2.3809523809523801E-2</v>
      </c>
      <c r="BD13" s="16">
        <v>6.2305295950155796E-3</v>
      </c>
      <c r="BE13" s="16">
        <v>1.49253731343284E-2</v>
      </c>
      <c r="BF13" s="16"/>
      <c r="BG13" s="16">
        <v>1.6129032258064498E-2</v>
      </c>
      <c r="BH13" s="16">
        <v>1.2244897959183701E-2</v>
      </c>
      <c r="BI13" s="16">
        <v>6.7567567567567597E-3</v>
      </c>
      <c r="BJ13" s="16">
        <v>0</v>
      </c>
      <c r="BK13" s="16">
        <v>3.7037037037037E-2</v>
      </c>
      <c r="BL13" s="16">
        <v>0</v>
      </c>
    </row>
    <row r="14" spans="2:64" x14ac:dyDescent="0.35">
      <c r="B14" s="17" t="s">
        <v>159</v>
      </c>
      <c r="C14" s="18">
        <v>2.3622047244094498E-2</v>
      </c>
      <c r="D14" s="18">
        <v>0</v>
      </c>
      <c r="E14" s="18">
        <v>3.125E-2</v>
      </c>
      <c r="F14" s="18">
        <v>0</v>
      </c>
      <c r="G14" s="18">
        <v>2.4539877300613501E-2</v>
      </c>
      <c r="H14" s="18">
        <v>3.7974683544303799E-2</v>
      </c>
      <c r="I14" s="18"/>
      <c r="J14" s="18">
        <v>2.0979020979021001E-2</v>
      </c>
      <c r="K14" s="18">
        <v>2.7149321266968299E-2</v>
      </c>
      <c r="L14" s="18"/>
      <c r="M14" s="18">
        <v>3.28947368421053E-3</v>
      </c>
      <c r="N14" s="18">
        <v>7.0000000000000007E-2</v>
      </c>
      <c r="O14" s="18">
        <v>0.05</v>
      </c>
      <c r="P14" s="18">
        <v>2.5000000000000001E-2</v>
      </c>
      <c r="Q14" s="18"/>
      <c r="R14" s="18">
        <v>2.4E-2</v>
      </c>
      <c r="S14" s="18">
        <v>2.4691358024691398E-2</v>
      </c>
      <c r="T14" s="18">
        <v>2.61437908496732E-2</v>
      </c>
      <c r="U14" s="18">
        <v>0</v>
      </c>
      <c r="V14" s="18"/>
      <c r="W14" s="18">
        <v>2.7027027027027001E-2</v>
      </c>
      <c r="X14" s="18">
        <v>0</v>
      </c>
      <c r="Y14" s="18">
        <v>3.8461538461538498E-2</v>
      </c>
      <c r="Z14" s="18">
        <v>0</v>
      </c>
      <c r="AA14" s="18">
        <v>5.4054054054054099E-2</v>
      </c>
      <c r="AB14" s="18">
        <v>6.1224489795918401E-2</v>
      </c>
      <c r="AC14" s="18">
        <v>0</v>
      </c>
      <c r="AD14" s="18">
        <v>0.11111111111111099</v>
      </c>
      <c r="AE14" s="18">
        <v>2.8571428571428598E-2</v>
      </c>
      <c r="AF14" s="18">
        <v>0</v>
      </c>
      <c r="AG14" s="18">
        <v>0</v>
      </c>
      <c r="AH14" s="18">
        <v>0</v>
      </c>
      <c r="AI14" s="18"/>
      <c r="AJ14" s="18">
        <v>5.9701492537313397E-2</v>
      </c>
      <c r="AK14" s="18">
        <v>0.08</v>
      </c>
      <c r="AL14" s="18">
        <v>1.1494252873563199E-2</v>
      </c>
      <c r="AM14" s="18">
        <v>0</v>
      </c>
      <c r="AN14" s="18">
        <v>0</v>
      </c>
      <c r="AO14" s="18"/>
      <c r="AP14" s="18">
        <v>2.7624309392265199E-2</v>
      </c>
      <c r="AQ14" s="18">
        <v>1.6E-2</v>
      </c>
      <c r="AR14" s="18">
        <v>0</v>
      </c>
      <c r="AS14" s="18"/>
      <c r="AT14" s="18">
        <v>2.27272727272727E-2</v>
      </c>
      <c r="AU14" s="18">
        <v>1.2861736334405099E-2</v>
      </c>
      <c r="AV14" s="18">
        <v>0</v>
      </c>
      <c r="AW14" s="18">
        <v>0.25</v>
      </c>
      <c r="AX14" s="18"/>
      <c r="AY14" s="18">
        <v>2.7027027027027001E-2</v>
      </c>
      <c r="AZ14" s="18">
        <v>2.3354564755838601E-2</v>
      </c>
      <c r="BA14" s="18"/>
      <c r="BB14" s="18">
        <v>0</v>
      </c>
      <c r="BC14" s="18">
        <v>0</v>
      </c>
      <c r="BD14" s="18">
        <v>9.3457943925233603E-3</v>
      </c>
      <c r="BE14" s="18">
        <v>0.134328358208955</v>
      </c>
      <c r="BF14" s="18"/>
      <c r="BG14" s="18">
        <v>4.8387096774193498E-2</v>
      </c>
      <c r="BH14" s="18">
        <v>1.2244897959183701E-2</v>
      </c>
      <c r="BI14" s="18">
        <v>2.7027027027027001E-2</v>
      </c>
      <c r="BJ14" s="18">
        <v>4.3478260869565202E-2</v>
      </c>
      <c r="BK14" s="18">
        <v>0</v>
      </c>
      <c r="BL14" s="18">
        <v>0.33333333333333298</v>
      </c>
    </row>
    <row r="15" spans="2:64" x14ac:dyDescent="0.35">
      <c r="B15" s="15"/>
    </row>
    <row r="16" spans="2:64" x14ac:dyDescent="0.35">
      <c r="B16" t="s">
        <v>637</v>
      </c>
    </row>
    <row r="17" spans="2:2" x14ac:dyDescent="0.35">
      <c r="B17" t="s">
        <v>98</v>
      </c>
    </row>
    <row r="19" spans="2:2" x14ac:dyDescent="0.35">
      <c r="B1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L2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194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33</v>
      </c>
      <c r="C8" s="16">
        <v>0.175196850393701</v>
      </c>
      <c r="D8" s="16">
        <v>0.24137931034482801</v>
      </c>
      <c r="E8" s="16">
        <v>0.15625</v>
      </c>
      <c r="F8" s="16">
        <v>0.117021276595745</v>
      </c>
      <c r="G8" s="16">
        <v>0.184049079754601</v>
      </c>
      <c r="H8" s="16">
        <v>0.19620253164557</v>
      </c>
      <c r="I8" s="16"/>
      <c r="J8" s="16">
        <v>0.16783216783216801</v>
      </c>
      <c r="K8" s="16">
        <v>0.18552036199095001</v>
      </c>
      <c r="L8" s="16"/>
      <c r="M8" s="16">
        <v>0.17105263157894701</v>
      </c>
      <c r="N8" s="16">
        <v>0.13</v>
      </c>
      <c r="O8" s="16">
        <v>0.16666666666666699</v>
      </c>
      <c r="P8" s="16">
        <v>0.3</v>
      </c>
      <c r="Q8" s="16"/>
      <c r="R8" s="16">
        <v>0.156</v>
      </c>
      <c r="S8" s="16">
        <v>0.172839506172839</v>
      </c>
      <c r="T8" s="16">
        <v>0.19607843137254899</v>
      </c>
      <c r="U8" s="16">
        <v>0.25</v>
      </c>
      <c r="V8" s="16"/>
      <c r="W8" s="16">
        <v>2.7027027027027001E-2</v>
      </c>
      <c r="X8" s="16">
        <v>0.77319587628866004</v>
      </c>
      <c r="Y8" s="16">
        <v>7.69230769230769E-2</v>
      </c>
      <c r="Z8" s="16">
        <v>8.6956521739130405E-2</v>
      </c>
      <c r="AA8" s="16">
        <v>8.1081081081081099E-2</v>
      </c>
      <c r="AB8" s="16">
        <v>0</v>
      </c>
      <c r="AC8" s="16">
        <v>2.04081632653061E-2</v>
      </c>
      <c r="AD8" s="16">
        <v>0</v>
      </c>
      <c r="AE8" s="16">
        <v>0</v>
      </c>
      <c r="AF8" s="16">
        <v>0</v>
      </c>
      <c r="AG8" s="16">
        <v>0</v>
      </c>
      <c r="AH8" s="16">
        <v>0</v>
      </c>
      <c r="AI8" s="16"/>
      <c r="AJ8" s="16">
        <v>0.14925373134328401</v>
      </c>
      <c r="AK8" s="16">
        <v>0.21333333333333299</v>
      </c>
      <c r="AL8" s="16">
        <v>0.21839080459770099</v>
      </c>
      <c r="AM8" s="16">
        <v>0.13829787234042601</v>
      </c>
      <c r="AN8" s="16">
        <v>0.11111111111111099</v>
      </c>
      <c r="AO8" s="16"/>
      <c r="AP8" s="16">
        <v>0.19060773480663001</v>
      </c>
      <c r="AQ8" s="16">
        <v>0.14399999999999999</v>
      </c>
      <c r="AR8" s="16">
        <v>9.5238095238095205E-2</v>
      </c>
      <c r="AS8" s="16"/>
      <c r="AT8" s="16">
        <v>0.15909090909090901</v>
      </c>
      <c r="AU8" s="16">
        <v>0.19292604501607699</v>
      </c>
      <c r="AV8" s="16">
        <v>0.11111111111111099</v>
      </c>
      <c r="AW8" s="16">
        <v>0.15</v>
      </c>
      <c r="AX8" s="16"/>
      <c r="AY8" s="16">
        <v>0.18918918918918901</v>
      </c>
      <c r="AZ8" s="16">
        <v>0.17409766454352399</v>
      </c>
      <c r="BA8" s="16"/>
      <c r="BB8" s="16">
        <v>0.11111111111111099</v>
      </c>
      <c r="BC8" s="16">
        <v>0.226190476190476</v>
      </c>
      <c r="BD8" s="16">
        <v>0.177570093457944</v>
      </c>
      <c r="BE8" s="16">
        <v>0.134328358208955</v>
      </c>
      <c r="BF8" s="16"/>
      <c r="BG8" s="16">
        <v>0.225806451612903</v>
      </c>
      <c r="BH8" s="16">
        <v>0.159183673469388</v>
      </c>
      <c r="BI8" s="16">
        <v>0.17567567567567599</v>
      </c>
      <c r="BJ8" s="16">
        <v>0.217391304347826</v>
      </c>
      <c r="BK8" s="16">
        <v>0.18518518518518501</v>
      </c>
      <c r="BL8" s="16">
        <v>0</v>
      </c>
    </row>
    <row r="9" spans="2:64" x14ac:dyDescent="0.35">
      <c r="B9" s="17" t="s">
        <v>34</v>
      </c>
      <c r="C9" s="16">
        <v>0.122047244094488</v>
      </c>
      <c r="D9" s="16">
        <v>3.4482758620689703E-2</v>
      </c>
      <c r="E9" s="16">
        <v>0.125</v>
      </c>
      <c r="F9" s="16">
        <v>0.10638297872340401</v>
      </c>
      <c r="G9" s="16">
        <v>0.122699386503067</v>
      </c>
      <c r="H9" s="16">
        <v>0.145569620253165</v>
      </c>
      <c r="I9" s="16"/>
      <c r="J9" s="16">
        <v>0.12937062937062899</v>
      </c>
      <c r="K9" s="16">
        <v>0.113122171945701</v>
      </c>
      <c r="L9" s="16"/>
      <c r="M9" s="16">
        <v>0.13157894736842099</v>
      </c>
      <c r="N9" s="16">
        <v>0.13</v>
      </c>
      <c r="O9" s="16">
        <v>0.1</v>
      </c>
      <c r="P9" s="16">
        <v>7.4999999999999997E-2</v>
      </c>
      <c r="Q9" s="16"/>
      <c r="R9" s="16">
        <v>9.6000000000000002E-2</v>
      </c>
      <c r="S9" s="16">
        <v>0.13580246913580199</v>
      </c>
      <c r="T9" s="16">
        <v>0.16339869281045799</v>
      </c>
      <c r="U9" s="16">
        <v>8.3333333333333301E-2</v>
      </c>
      <c r="V9" s="16"/>
      <c r="W9" s="16">
        <v>5.4054054054054099E-2</v>
      </c>
      <c r="X9" s="16">
        <v>9.2783505154639206E-2</v>
      </c>
      <c r="Y9" s="16">
        <v>0.84615384615384603</v>
      </c>
      <c r="Z9" s="16">
        <v>2.1739130434782601E-2</v>
      </c>
      <c r="AA9" s="16">
        <v>0</v>
      </c>
      <c r="AB9" s="16">
        <v>4.08163265306122E-2</v>
      </c>
      <c r="AC9" s="16">
        <v>0</v>
      </c>
      <c r="AD9" s="16">
        <v>0</v>
      </c>
      <c r="AE9" s="16">
        <v>2.8571428571428598E-2</v>
      </c>
      <c r="AF9" s="16">
        <v>0</v>
      </c>
      <c r="AG9" s="16">
        <v>0.05</v>
      </c>
      <c r="AH9" s="16">
        <v>0</v>
      </c>
      <c r="AI9" s="16"/>
      <c r="AJ9" s="16">
        <v>0.14925373134328401</v>
      </c>
      <c r="AK9" s="16">
        <v>0.16</v>
      </c>
      <c r="AL9" s="16">
        <v>8.04597701149425E-2</v>
      </c>
      <c r="AM9" s="16">
        <v>0.159574468085106</v>
      </c>
      <c r="AN9" s="16">
        <v>3.7037037037037E-2</v>
      </c>
      <c r="AO9" s="16"/>
      <c r="AP9" s="16">
        <v>0.116022099447514</v>
      </c>
      <c r="AQ9" s="16">
        <v>0.128</v>
      </c>
      <c r="AR9" s="16">
        <v>0.19047619047618999</v>
      </c>
      <c r="AS9" s="16"/>
      <c r="AT9" s="16">
        <v>0.13636363636363599</v>
      </c>
      <c r="AU9" s="16">
        <v>0.11575562700964601</v>
      </c>
      <c r="AV9" s="16">
        <v>0.11111111111111099</v>
      </c>
      <c r="AW9" s="16">
        <v>0.15</v>
      </c>
      <c r="AX9" s="16"/>
      <c r="AY9" s="16">
        <v>0.108108108108108</v>
      </c>
      <c r="AZ9" s="16">
        <v>0.12314225053078599</v>
      </c>
      <c r="BA9" s="16"/>
      <c r="BB9" s="16">
        <v>0.13888888888888901</v>
      </c>
      <c r="BC9" s="16">
        <v>0.15476190476190499</v>
      </c>
      <c r="BD9" s="16">
        <v>0.11526479750778799</v>
      </c>
      <c r="BE9" s="16">
        <v>0.104477611940299</v>
      </c>
      <c r="BF9" s="16"/>
      <c r="BG9" s="16">
        <v>0.12903225806451599</v>
      </c>
      <c r="BH9" s="16">
        <v>0.12653061224489801</v>
      </c>
      <c r="BI9" s="16">
        <v>0.108108108108108</v>
      </c>
      <c r="BJ9" s="16">
        <v>0.173913043478261</v>
      </c>
      <c r="BK9" s="16">
        <v>0.11111111111111099</v>
      </c>
      <c r="BL9" s="16">
        <v>0</v>
      </c>
    </row>
    <row r="10" spans="2:64" x14ac:dyDescent="0.35">
      <c r="B10" s="17" t="s">
        <v>32</v>
      </c>
      <c r="C10" s="16">
        <v>0.14763779527559101</v>
      </c>
      <c r="D10" s="16">
        <v>0.24137931034482801</v>
      </c>
      <c r="E10" s="16">
        <v>0.21875</v>
      </c>
      <c r="F10" s="16">
        <v>0.13829787234042601</v>
      </c>
      <c r="G10" s="16">
        <v>0.13496932515337401</v>
      </c>
      <c r="H10" s="16">
        <v>0.120253164556962</v>
      </c>
      <c r="I10" s="16"/>
      <c r="J10" s="16">
        <v>0.160839160839161</v>
      </c>
      <c r="K10" s="16">
        <v>0.12669683257918599</v>
      </c>
      <c r="L10" s="16"/>
      <c r="M10" s="16">
        <v>0.17105263157894701</v>
      </c>
      <c r="N10" s="16">
        <v>0.13</v>
      </c>
      <c r="O10" s="16">
        <v>0.133333333333333</v>
      </c>
      <c r="P10" s="16">
        <v>0.05</v>
      </c>
      <c r="Q10" s="16"/>
      <c r="R10" s="16">
        <v>0.192</v>
      </c>
      <c r="S10" s="16">
        <v>0.18518518518518501</v>
      </c>
      <c r="T10" s="16">
        <v>7.1895424836601302E-2</v>
      </c>
      <c r="U10" s="16">
        <v>4.1666666666666699E-2</v>
      </c>
      <c r="V10" s="16"/>
      <c r="W10" s="16">
        <v>0.85135135135135098</v>
      </c>
      <c r="X10" s="16">
        <v>3.09278350515464E-2</v>
      </c>
      <c r="Y10" s="16">
        <v>1.9230769230769201E-2</v>
      </c>
      <c r="Z10" s="16">
        <v>0</v>
      </c>
      <c r="AA10" s="16">
        <v>2.7027027027027001E-2</v>
      </c>
      <c r="AB10" s="16">
        <v>2.04081632653061E-2</v>
      </c>
      <c r="AC10" s="16">
        <v>2.04081632653061E-2</v>
      </c>
      <c r="AD10" s="16">
        <v>5.5555555555555601E-2</v>
      </c>
      <c r="AE10" s="16">
        <v>5.7142857142857099E-2</v>
      </c>
      <c r="AF10" s="16">
        <v>3.5714285714285698E-2</v>
      </c>
      <c r="AG10" s="16">
        <v>0.05</v>
      </c>
      <c r="AH10" s="16">
        <v>0</v>
      </c>
      <c r="AI10" s="16"/>
      <c r="AJ10" s="16">
        <v>0.104477611940299</v>
      </c>
      <c r="AK10" s="16">
        <v>0.10666666666666701</v>
      </c>
      <c r="AL10" s="16">
        <v>0.20114942528735599</v>
      </c>
      <c r="AM10" s="16">
        <v>0.180851063829787</v>
      </c>
      <c r="AN10" s="16">
        <v>0.11111111111111099</v>
      </c>
      <c r="AO10" s="16"/>
      <c r="AP10" s="16">
        <v>0.13259668508287301</v>
      </c>
      <c r="AQ10" s="16">
        <v>0.184</v>
      </c>
      <c r="AR10" s="16">
        <v>0.19047619047618999</v>
      </c>
      <c r="AS10" s="16"/>
      <c r="AT10" s="16">
        <v>0.22727272727272699</v>
      </c>
      <c r="AU10" s="16">
        <v>0.102893890675241</v>
      </c>
      <c r="AV10" s="16">
        <v>0.17777777777777801</v>
      </c>
      <c r="AW10" s="16">
        <v>0.25</v>
      </c>
      <c r="AX10" s="16"/>
      <c r="AY10" s="16">
        <v>0.162162162162162</v>
      </c>
      <c r="AZ10" s="16">
        <v>0.146496815286624</v>
      </c>
      <c r="BA10" s="16"/>
      <c r="BB10" s="16">
        <v>0.27777777777777801</v>
      </c>
      <c r="BC10" s="16">
        <v>0.17857142857142899</v>
      </c>
      <c r="BD10" s="16">
        <v>0.127725856697819</v>
      </c>
      <c r="BE10" s="16">
        <v>0.134328358208955</v>
      </c>
      <c r="BF10" s="16"/>
      <c r="BG10" s="16">
        <v>0.112903225806452</v>
      </c>
      <c r="BH10" s="16">
        <v>0.183673469387755</v>
      </c>
      <c r="BI10" s="16">
        <v>0.12837837837837801</v>
      </c>
      <c r="BJ10" s="16">
        <v>4.3478260869565202E-2</v>
      </c>
      <c r="BK10" s="16">
        <v>0.11111111111111099</v>
      </c>
      <c r="BL10" s="16">
        <v>0</v>
      </c>
    </row>
    <row r="11" spans="2:64" x14ac:dyDescent="0.35">
      <c r="B11" s="17" t="s">
        <v>35</v>
      </c>
      <c r="C11" s="16">
        <v>8.4645669291338599E-2</v>
      </c>
      <c r="D11" s="16">
        <v>6.8965517241379296E-2</v>
      </c>
      <c r="E11" s="16">
        <v>4.6875E-2</v>
      </c>
      <c r="F11" s="16">
        <v>8.5106382978723402E-2</v>
      </c>
      <c r="G11" s="16">
        <v>0.11656441717791401</v>
      </c>
      <c r="H11" s="16">
        <v>6.9620253164557E-2</v>
      </c>
      <c r="I11" s="16"/>
      <c r="J11" s="16">
        <v>9.7902097902097904E-2</v>
      </c>
      <c r="K11" s="16">
        <v>6.7873303167420795E-2</v>
      </c>
      <c r="L11" s="16"/>
      <c r="M11" s="16">
        <v>7.5657894736842105E-2</v>
      </c>
      <c r="N11" s="16">
        <v>0.09</v>
      </c>
      <c r="O11" s="16">
        <v>0.133333333333333</v>
      </c>
      <c r="P11" s="16">
        <v>7.4999999999999997E-2</v>
      </c>
      <c r="Q11" s="16"/>
      <c r="R11" s="16">
        <v>7.1999999999999995E-2</v>
      </c>
      <c r="S11" s="16">
        <v>9.8765432098765399E-2</v>
      </c>
      <c r="T11" s="16">
        <v>0.10457516339869299</v>
      </c>
      <c r="U11" s="16">
        <v>4.1666666666666699E-2</v>
      </c>
      <c r="V11" s="16"/>
      <c r="W11" s="16">
        <v>0</v>
      </c>
      <c r="X11" s="16">
        <v>1.03092783505155E-2</v>
      </c>
      <c r="Y11" s="16">
        <v>0</v>
      </c>
      <c r="Z11" s="16">
        <v>0.82608695652173902</v>
      </c>
      <c r="AA11" s="16">
        <v>8.1081081081081099E-2</v>
      </c>
      <c r="AB11" s="16">
        <v>2.04081632653061E-2</v>
      </c>
      <c r="AC11" s="16">
        <v>0</v>
      </c>
      <c r="AD11" s="16">
        <v>0</v>
      </c>
      <c r="AE11" s="16">
        <v>0</v>
      </c>
      <c r="AF11" s="16">
        <v>0</v>
      </c>
      <c r="AG11" s="16">
        <v>0</v>
      </c>
      <c r="AH11" s="16">
        <v>0</v>
      </c>
      <c r="AI11" s="16"/>
      <c r="AJ11" s="16">
        <v>5.9701492537313397E-2</v>
      </c>
      <c r="AK11" s="16">
        <v>9.3333333333333296E-2</v>
      </c>
      <c r="AL11" s="16">
        <v>8.04597701149425E-2</v>
      </c>
      <c r="AM11" s="16">
        <v>4.2553191489361701E-2</v>
      </c>
      <c r="AN11" s="16">
        <v>0.148148148148148</v>
      </c>
      <c r="AO11" s="16"/>
      <c r="AP11" s="16">
        <v>7.7348066298342497E-2</v>
      </c>
      <c r="AQ11" s="16">
        <v>0.112</v>
      </c>
      <c r="AR11" s="16">
        <v>4.7619047619047603E-2</v>
      </c>
      <c r="AS11" s="16"/>
      <c r="AT11" s="16">
        <v>5.3030303030302997E-2</v>
      </c>
      <c r="AU11" s="16">
        <v>9.9678456591639902E-2</v>
      </c>
      <c r="AV11" s="16">
        <v>8.8888888888888906E-2</v>
      </c>
      <c r="AW11" s="16">
        <v>0.05</v>
      </c>
      <c r="AX11" s="16"/>
      <c r="AY11" s="16">
        <v>5.4054054054054099E-2</v>
      </c>
      <c r="AZ11" s="16">
        <v>8.7048832271762203E-2</v>
      </c>
      <c r="BA11" s="16"/>
      <c r="BB11" s="16">
        <v>5.5555555555555601E-2</v>
      </c>
      <c r="BC11" s="16">
        <v>3.5714285714285698E-2</v>
      </c>
      <c r="BD11" s="16">
        <v>0.10280373831775701</v>
      </c>
      <c r="BE11" s="16">
        <v>7.4626865671641798E-2</v>
      </c>
      <c r="BF11" s="16"/>
      <c r="BG11" s="16">
        <v>6.4516129032258104E-2</v>
      </c>
      <c r="BH11" s="16">
        <v>8.5714285714285701E-2</v>
      </c>
      <c r="BI11" s="16">
        <v>0.101351351351351</v>
      </c>
      <c r="BJ11" s="16">
        <v>0</v>
      </c>
      <c r="BK11" s="16">
        <v>0.11111111111111099</v>
      </c>
      <c r="BL11" s="16">
        <v>0</v>
      </c>
    </row>
    <row r="12" spans="2:64" x14ac:dyDescent="0.35">
      <c r="B12" s="17" t="s">
        <v>37</v>
      </c>
      <c r="C12" s="16">
        <v>9.6456692913385794E-2</v>
      </c>
      <c r="D12" s="16">
        <v>0.10344827586206901</v>
      </c>
      <c r="E12" s="16">
        <v>7.8125E-2</v>
      </c>
      <c r="F12" s="16">
        <v>9.5744680851063801E-2</v>
      </c>
      <c r="G12" s="16">
        <v>9.2024539877300596E-2</v>
      </c>
      <c r="H12" s="16">
        <v>0.107594936708861</v>
      </c>
      <c r="I12" s="16"/>
      <c r="J12" s="16">
        <v>7.69230769230769E-2</v>
      </c>
      <c r="K12" s="16">
        <v>0.122171945701357</v>
      </c>
      <c r="L12" s="16"/>
      <c r="M12" s="16">
        <v>8.2236842105263205E-2</v>
      </c>
      <c r="N12" s="16">
        <v>0.11</v>
      </c>
      <c r="O12" s="16">
        <v>0.116666666666667</v>
      </c>
      <c r="P12" s="16">
        <v>0.15</v>
      </c>
      <c r="Q12" s="16"/>
      <c r="R12" s="16">
        <v>0.08</v>
      </c>
      <c r="S12" s="16">
        <v>0.13580246913580199</v>
      </c>
      <c r="T12" s="16">
        <v>9.1503267973856203E-2</v>
      </c>
      <c r="U12" s="16">
        <v>0.16666666666666699</v>
      </c>
      <c r="V12" s="16"/>
      <c r="W12" s="16">
        <v>1.35135135135135E-2</v>
      </c>
      <c r="X12" s="16">
        <v>2.06185567010309E-2</v>
      </c>
      <c r="Y12" s="16">
        <v>0</v>
      </c>
      <c r="Z12" s="16">
        <v>2.1739130434782601E-2</v>
      </c>
      <c r="AA12" s="16">
        <v>2.7027027027027001E-2</v>
      </c>
      <c r="AB12" s="16">
        <v>0.83673469387755095</v>
      </c>
      <c r="AC12" s="16">
        <v>2.04081632653061E-2</v>
      </c>
      <c r="AD12" s="16">
        <v>0</v>
      </c>
      <c r="AE12" s="16">
        <v>0</v>
      </c>
      <c r="AF12" s="16">
        <v>3.5714285714285698E-2</v>
      </c>
      <c r="AG12" s="16">
        <v>0.05</v>
      </c>
      <c r="AH12" s="16">
        <v>0</v>
      </c>
      <c r="AI12" s="16"/>
      <c r="AJ12" s="16">
        <v>0.104477611940299</v>
      </c>
      <c r="AK12" s="16">
        <v>0.146666666666667</v>
      </c>
      <c r="AL12" s="16">
        <v>8.04597701149425E-2</v>
      </c>
      <c r="AM12" s="16">
        <v>6.3829787234042507E-2</v>
      </c>
      <c r="AN12" s="16">
        <v>0.11111111111111099</v>
      </c>
      <c r="AO12" s="16"/>
      <c r="AP12" s="16">
        <v>0.10773480662983401</v>
      </c>
      <c r="AQ12" s="16">
        <v>5.6000000000000001E-2</v>
      </c>
      <c r="AR12" s="16">
        <v>0.14285714285714299</v>
      </c>
      <c r="AS12" s="16"/>
      <c r="AT12" s="16">
        <v>0.12121212121212099</v>
      </c>
      <c r="AU12" s="16">
        <v>8.6816720257234706E-2</v>
      </c>
      <c r="AV12" s="16">
        <v>6.6666666666666693E-2</v>
      </c>
      <c r="AW12" s="16">
        <v>0.15</v>
      </c>
      <c r="AX12" s="16"/>
      <c r="AY12" s="16">
        <v>5.4054054054054099E-2</v>
      </c>
      <c r="AZ12" s="16">
        <v>9.9787685774946899E-2</v>
      </c>
      <c r="BA12" s="16"/>
      <c r="BB12" s="16">
        <v>0.11111111111111099</v>
      </c>
      <c r="BC12" s="16">
        <v>9.5238095238095205E-2</v>
      </c>
      <c r="BD12" s="16">
        <v>9.34579439252336E-2</v>
      </c>
      <c r="BE12" s="16">
        <v>0.104477611940299</v>
      </c>
      <c r="BF12" s="16"/>
      <c r="BG12" s="16">
        <v>9.6774193548387094E-2</v>
      </c>
      <c r="BH12" s="16">
        <v>7.7551020408163293E-2</v>
      </c>
      <c r="BI12" s="16">
        <v>0.12837837837837801</v>
      </c>
      <c r="BJ12" s="16">
        <v>8.6956521739130405E-2</v>
      </c>
      <c r="BK12" s="16">
        <v>7.4074074074074098E-2</v>
      </c>
      <c r="BL12" s="16">
        <v>0.33333333333333298</v>
      </c>
    </row>
    <row r="13" spans="2:64" x14ac:dyDescent="0.35">
      <c r="B13" s="17" t="s">
        <v>36</v>
      </c>
      <c r="C13" s="16">
        <v>6.4960629921259797E-2</v>
      </c>
      <c r="D13" s="16">
        <v>6.8965517241379296E-2</v>
      </c>
      <c r="E13" s="16">
        <v>6.25E-2</v>
      </c>
      <c r="F13" s="16">
        <v>8.5106382978723402E-2</v>
      </c>
      <c r="G13" s="16">
        <v>4.2944785276073601E-2</v>
      </c>
      <c r="H13" s="16">
        <v>7.5949367088607597E-2</v>
      </c>
      <c r="I13" s="16"/>
      <c r="J13" s="16">
        <v>6.9930069930069894E-2</v>
      </c>
      <c r="K13" s="16">
        <v>5.8823529411764698E-2</v>
      </c>
      <c r="L13" s="16"/>
      <c r="M13" s="16">
        <v>6.5789473684210495E-2</v>
      </c>
      <c r="N13" s="16">
        <v>0.08</v>
      </c>
      <c r="O13" s="16">
        <v>1.6666666666666701E-2</v>
      </c>
      <c r="P13" s="16">
        <v>0.1</v>
      </c>
      <c r="Q13" s="16"/>
      <c r="R13" s="16">
        <v>7.1999999999999995E-2</v>
      </c>
      <c r="S13" s="16">
        <v>6.1728395061728399E-2</v>
      </c>
      <c r="T13" s="16">
        <v>5.8823529411764698E-2</v>
      </c>
      <c r="U13" s="16">
        <v>4.1666666666666699E-2</v>
      </c>
      <c r="V13" s="16"/>
      <c r="W13" s="16">
        <v>1.35135135135135E-2</v>
      </c>
      <c r="X13" s="16">
        <v>3.09278350515464E-2</v>
      </c>
      <c r="Y13" s="16">
        <v>1.9230769230769201E-2</v>
      </c>
      <c r="Z13" s="16">
        <v>0</v>
      </c>
      <c r="AA13" s="16">
        <v>0.67567567567567599</v>
      </c>
      <c r="AB13" s="16">
        <v>2.04081632653061E-2</v>
      </c>
      <c r="AC13" s="16">
        <v>4.08163265306122E-2</v>
      </c>
      <c r="AD13" s="16">
        <v>0</v>
      </c>
      <c r="AE13" s="16">
        <v>0</v>
      </c>
      <c r="AF13" s="16">
        <v>0</v>
      </c>
      <c r="AG13" s="16">
        <v>0</v>
      </c>
      <c r="AH13" s="16">
        <v>0</v>
      </c>
      <c r="AI13" s="16"/>
      <c r="AJ13" s="16">
        <v>0.119402985074627</v>
      </c>
      <c r="AK13" s="16">
        <v>2.66666666666667E-2</v>
      </c>
      <c r="AL13" s="16">
        <v>6.3218390804597693E-2</v>
      </c>
      <c r="AM13" s="16">
        <v>8.5106382978723402E-2</v>
      </c>
      <c r="AN13" s="16">
        <v>3.7037037037037E-2</v>
      </c>
      <c r="AO13" s="16"/>
      <c r="AP13" s="16">
        <v>6.0773480662983402E-2</v>
      </c>
      <c r="AQ13" s="16">
        <v>7.1999999999999995E-2</v>
      </c>
      <c r="AR13" s="16">
        <v>9.5238095238095205E-2</v>
      </c>
      <c r="AS13" s="16"/>
      <c r="AT13" s="16">
        <v>6.0606060606060601E-2</v>
      </c>
      <c r="AU13" s="16">
        <v>6.1093247588424403E-2</v>
      </c>
      <c r="AV13" s="16">
        <v>0.11111111111111099</v>
      </c>
      <c r="AW13" s="16">
        <v>0.05</v>
      </c>
      <c r="AX13" s="16"/>
      <c r="AY13" s="16">
        <v>0.135135135135135</v>
      </c>
      <c r="AZ13" s="16">
        <v>5.9447983014862003E-2</v>
      </c>
      <c r="BA13" s="16"/>
      <c r="BB13" s="16">
        <v>0</v>
      </c>
      <c r="BC13" s="16">
        <v>8.3333333333333301E-2</v>
      </c>
      <c r="BD13" s="16">
        <v>6.5420560747663503E-2</v>
      </c>
      <c r="BE13" s="16">
        <v>7.4626865671641798E-2</v>
      </c>
      <c r="BF13" s="16"/>
      <c r="BG13" s="16">
        <v>6.4516129032258104E-2</v>
      </c>
      <c r="BH13" s="16">
        <v>6.5306122448979598E-2</v>
      </c>
      <c r="BI13" s="16">
        <v>4.0540540540540501E-2</v>
      </c>
      <c r="BJ13" s="16">
        <v>0.173913043478261</v>
      </c>
      <c r="BK13" s="16">
        <v>0.11111111111111099</v>
      </c>
      <c r="BL13" s="16">
        <v>0</v>
      </c>
    </row>
    <row r="14" spans="2:64" x14ac:dyDescent="0.35">
      <c r="B14" s="17" t="s">
        <v>38</v>
      </c>
      <c r="C14" s="16">
        <v>9.4488188976377993E-2</v>
      </c>
      <c r="D14" s="16">
        <v>6.8965517241379296E-2</v>
      </c>
      <c r="E14" s="16">
        <v>9.375E-2</v>
      </c>
      <c r="F14" s="16">
        <v>0.14893617021276601</v>
      </c>
      <c r="G14" s="16">
        <v>6.7484662576687102E-2</v>
      </c>
      <c r="H14" s="16">
        <v>9.49367088607595E-2</v>
      </c>
      <c r="I14" s="16"/>
      <c r="J14" s="16">
        <v>9.7902097902097904E-2</v>
      </c>
      <c r="K14" s="16">
        <v>9.0497737556561098E-2</v>
      </c>
      <c r="L14" s="16"/>
      <c r="M14" s="16">
        <v>8.2236842105263205E-2</v>
      </c>
      <c r="N14" s="16">
        <v>0.09</v>
      </c>
      <c r="O14" s="16">
        <v>0.18333333333333299</v>
      </c>
      <c r="P14" s="16">
        <v>0.05</v>
      </c>
      <c r="Q14" s="16"/>
      <c r="R14" s="16">
        <v>0.11600000000000001</v>
      </c>
      <c r="S14" s="16">
        <v>4.9382716049382699E-2</v>
      </c>
      <c r="T14" s="16">
        <v>9.8039215686274495E-2</v>
      </c>
      <c r="U14" s="16">
        <v>0</v>
      </c>
      <c r="V14" s="16"/>
      <c r="W14" s="16">
        <v>0</v>
      </c>
      <c r="X14" s="16">
        <v>1.03092783505155E-2</v>
      </c>
      <c r="Y14" s="16">
        <v>1.9230769230769201E-2</v>
      </c>
      <c r="Z14" s="16">
        <v>0</v>
      </c>
      <c r="AA14" s="16">
        <v>5.4054054054054099E-2</v>
      </c>
      <c r="AB14" s="16">
        <v>2.04081632653061E-2</v>
      </c>
      <c r="AC14" s="16">
        <v>0.83673469387755095</v>
      </c>
      <c r="AD14" s="16">
        <v>0.11111111111111099</v>
      </c>
      <c r="AE14" s="16">
        <v>0</v>
      </c>
      <c r="AF14" s="16">
        <v>0</v>
      </c>
      <c r="AG14" s="16">
        <v>0</v>
      </c>
      <c r="AH14" s="16">
        <v>0</v>
      </c>
      <c r="AI14" s="16"/>
      <c r="AJ14" s="16">
        <v>4.47761194029851E-2</v>
      </c>
      <c r="AK14" s="16">
        <v>5.3333333333333302E-2</v>
      </c>
      <c r="AL14" s="16">
        <v>0.10344827586206901</v>
      </c>
      <c r="AM14" s="16">
        <v>8.5106382978723402E-2</v>
      </c>
      <c r="AN14" s="16">
        <v>0.11111111111111099</v>
      </c>
      <c r="AO14" s="16"/>
      <c r="AP14" s="16">
        <v>8.5635359116022103E-2</v>
      </c>
      <c r="AQ14" s="16">
        <v>0.12</v>
      </c>
      <c r="AR14" s="16">
        <v>9.5238095238095205E-2</v>
      </c>
      <c r="AS14" s="16"/>
      <c r="AT14" s="16">
        <v>9.0909090909090898E-2</v>
      </c>
      <c r="AU14" s="16">
        <v>0.102893890675241</v>
      </c>
      <c r="AV14" s="16">
        <v>8.8888888888888906E-2</v>
      </c>
      <c r="AW14" s="16">
        <v>0</v>
      </c>
      <c r="AX14" s="16"/>
      <c r="AY14" s="16">
        <v>5.4054054054054099E-2</v>
      </c>
      <c r="AZ14" s="16">
        <v>9.76645435244161E-2</v>
      </c>
      <c r="BA14" s="16"/>
      <c r="BB14" s="16">
        <v>0.11111111111111099</v>
      </c>
      <c r="BC14" s="16">
        <v>2.3809523809523801E-2</v>
      </c>
      <c r="BD14" s="16">
        <v>0.10280373831775701</v>
      </c>
      <c r="BE14" s="16">
        <v>0.134328358208955</v>
      </c>
      <c r="BF14" s="16"/>
      <c r="BG14" s="16">
        <v>9.6774193548387094E-2</v>
      </c>
      <c r="BH14" s="16">
        <v>9.3877551020408206E-2</v>
      </c>
      <c r="BI14" s="16">
        <v>0.101351351351351</v>
      </c>
      <c r="BJ14" s="16">
        <v>8.6956521739130405E-2</v>
      </c>
      <c r="BK14" s="16">
        <v>7.4074074074074098E-2</v>
      </c>
      <c r="BL14" s="16">
        <v>0</v>
      </c>
    </row>
    <row r="15" spans="2:64" x14ac:dyDescent="0.35">
      <c r="B15" s="17" t="s">
        <v>40</v>
      </c>
      <c r="C15" s="16">
        <v>8.8582677165354298E-2</v>
      </c>
      <c r="D15" s="16">
        <v>0.10344827586206901</v>
      </c>
      <c r="E15" s="16">
        <v>9.375E-2</v>
      </c>
      <c r="F15" s="16">
        <v>9.5744680851063801E-2</v>
      </c>
      <c r="G15" s="16">
        <v>0.104294478527607</v>
      </c>
      <c r="H15" s="16">
        <v>6.3291139240506306E-2</v>
      </c>
      <c r="I15" s="16"/>
      <c r="J15" s="16">
        <v>8.3916083916083906E-2</v>
      </c>
      <c r="K15" s="16">
        <v>9.5022624434389094E-2</v>
      </c>
      <c r="L15" s="16"/>
      <c r="M15" s="16">
        <v>9.2105263157894704E-2</v>
      </c>
      <c r="N15" s="16">
        <v>0.09</v>
      </c>
      <c r="O15" s="16">
        <v>3.3333333333333298E-2</v>
      </c>
      <c r="P15" s="16">
        <v>0.125</v>
      </c>
      <c r="Q15" s="16"/>
      <c r="R15" s="16">
        <v>9.1999999999999998E-2</v>
      </c>
      <c r="S15" s="16">
        <v>6.1728395061728399E-2</v>
      </c>
      <c r="T15" s="16">
        <v>8.4967320261437898E-2</v>
      </c>
      <c r="U15" s="16">
        <v>0.16666666666666699</v>
      </c>
      <c r="V15" s="16"/>
      <c r="W15" s="16">
        <v>1.35135135135135E-2</v>
      </c>
      <c r="X15" s="16">
        <v>1.03092783505155E-2</v>
      </c>
      <c r="Y15" s="16">
        <v>0</v>
      </c>
      <c r="Z15" s="16">
        <v>0</v>
      </c>
      <c r="AA15" s="16">
        <v>5.4054054054054099E-2</v>
      </c>
      <c r="AB15" s="16">
        <v>2.04081632653061E-2</v>
      </c>
      <c r="AC15" s="16">
        <v>6.1224489795918401E-2</v>
      </c>
      <c r="AD15" s="16">
        <v>5.5555555555555601E-2</v>
      </c>
      <c r="AE15" s="16">
        <v>0.91428571428571404</v>
      </c>
      <c r="AF15" s="16">
        <v>3.5714285714285698E-2</v>
      </c>
      <c r="AG15" s="16">
        <v>0.15</v>
      </c>
      <c r="AH15" s="16">
        <v>0</v>
      </c>
      <c r="AI15" s="16"/>
      <c r="AJ15" s="16">
        <v>0.119402985074627</v>
      </c>
      <c r="AK15" s="16">
        <v>9.3333333333333296E-2</v>
      </c>
      <c r="AL15" s="16">
        <v>6.3218390804597693E-2</v>
      </c>
      <c r="AM15" s="16">
        <v>0.10638297872340401</v>
      </c>
      <c r="AN15" s="16">
        <v>0.148148148148148</v>
      </c>
      <c r="AO15" s="16"/>
      <c r="AP15" s="16">
        <v>8.2872928176795604E-2</v>
      </c>
      <c r="AQ15" s="16">
        <v>0.104</v>
      </c>
      <c r="AR15" s="16">
        <v>9.5238095238095205E-2</v>
      </c>
      <c r="AS15" s="16"/>
      <c r="AT15" s="16">
        <v>6.0606060606060601E-2</v>
      </c>
      <c r="AU15" s="16">
        <v>9.0032154340836001E-2</v>
      </c>
      <c r="AV15" s="16">
        <v>0.155555555555556</v>
      </c>
      <c r="AW15" s="16">
        <v>0.1</v>
      </c>
      <c r="AX15" s="16"/>
      <c r="AY15" s="16">
        <v>0.135135135135135</v>
      </c>
      <c r="AZ15" s="16">
        <v>8.4925690021231404E-2</v>
      </c>
      <c r="BA15" s="16"/>
      <c r="BB15" s="16">
        <v>5.5555555555555601E-2</v>
      </c>
      <c r="BC15" s="16">
        <v>0.119047619047619</v>
      </c>
      <c r="BD15" s="16">
        <v>8.4112149532710304E-2</v>
      </c>
      <c r="BE15" s="16">
        <v>8.9552238805970102E-2</v>
      </c>
      <c r="BF15" s="16"/>
      <c r="BG15" s="16">
        <v>9.6774193548387094E-2</v>
      </c>
      <c r="BH15" s="16">
        <v>7.7551020408163293E-2</v>
      </c>
      <c r="BI15" s="16">
        <v>0.101351351351351</v>
      </c>
      <c r="BJ15" s="16">
        <v>4.3478260869565202E-2</v>
      </c>
      <c r="BK15" s="16">
        <v>0.11111111111111099</v>
      </c>
      <c r="BL15" s="16">
        <v>0.33333333333333298</v>
      </c>
    </row>
    <row r="16" spans="2:64" x14ac:dyDescent="0.35">
      <c r="B16" s="17" t="s">
        <v>39</v>
      </c>
      <c r="C16" s="16">
        <v>2.7559055118110201E-2</v>
      </c>
      <c r="D16" s="16">
        <v>0</v>
      </c>
      <c r="E16" s="16">
        <v>1.5625E-2</v>
      </c>
      <c r="F16" s="16">
        <v>3.1914893617021302E-2</v>
      </c>
      <c r="G16" s="16">
        <v>4.2944785276073601E-2</v>
      </c>
      <c r="H16" s="16">
        <v>1.8987341772151899E-2</v>
      </c>
      <c r="I16" s="16"/>
      <c r="J16" s="16">
        <v>2.0979020979021001E-2</v>
      </c>
      <c r="K16" s="16">
        <v>3.6199095022624403E-2</v>
      </c>
      <c r="L16" s="16"/>
      <c r="M16" s="16">
        <v>2.6315789473684199E-2</v>
      </c>
      <c r="N16" s="16">
        <v>0.04</v>
      </c>
      <c r="O16" s="16">
        <v>1.6666666666666701E-2</v>
      </c>
      <c r="P16" s="16">
        <v>2.5000000000000001E-2</v>
      </c>
      <c r="Q16" s="16"/>
      <c r="R16" s="16">
        <v>3.2000000000000001E-2</v>
      </c>
      <c r="S16" s="16">
        <v>2.4691358024691398E-2</v>
      </c>
      <c r="T16" s="16">
        <v>1.9607843137254902E-2</v>
      </c>
      <c r="U16" s="16">
        <v>4.1666666666666699E-2</v>
      </c>
      <c r="V16" s="16"/>
      <c r="W16" s="16">
        <v>0</v>
      </c>
      <c r="X16" s="16">
        <v>0</v>
      </c>
      <c r="Y16" s="16">
        <v>0</v>
      </c>
      <c r="Z16" s="16">
        <v>0</v>
      </c>
      <c r="AA16" s="16">
        <v>0</v>
      </c>
      <c r="AB16" s="16">
        <v>0</v>
      </c>
      <c r="AC16" s="16">
        <v>0</v>
      </c>
      <c r="AD16" s="16">
        <v>0.72222222222222199</v>
      </c>
      <c r="AE16" s="16">
        <v>0</v>
      </c>
      <c r="AF16" s="16">
        <v>3.5714285714285698E-2</v>
      </c>
      <c r="AG16" s="16">
        <v>0</v>
      </c>
      <c r="AH16" s="16">
        <v>0</v>
      </c>
      <c r="AI16" s="16"/>
      <c r="AJ16" s="16">
        <v>7.4626865671641798E-2</v>
      </c>
      <c r="AK16" s="16">
        <v>2.66666666666667E-2</v>
      </c>
      <c r="AL16" s="16">
        <v>2.2988505747126398E-2</v>
      </c>
      <c r="AM16" s="16">
        <v>2.1276595744680899E-2</v>
      </c>
      <c r="AN16" s="16">
        <v>0</v>
      </c>
      <c r="AO16" s="16"/>
      <c r="AP16" s="16">
        <v>3.0386740331491701E-2</v>
      </c>
      <c r="AQ16" s="16">
        <v>2.4E-2</v>
      </c>
      <c r="AR16" s="16">
        <v>0</v>
      </c>
      <c r="AS16" s="16"/>
      <c r="AT16" s="16">
        <v>2.27272727272727E-2</v>
      </c>
      <c r="AU16" s="16">
        <v>3.53697749196141E-2</v>
      </c>
      <c r="AV16" s="16">
        <v>0</v>
      </c>
      <c r="AW16" s="16">
        <v>0</v>
      </c>
      <c r="AX16" s="16"/>
      <c r="AY16" s="16">
        <v>2.7027027027027001E-2</v>
      </c>
      <c r="AZ16" s="16">
        <v>2.7600849256900199E-2</v>
      </c>
      <c r="BA16" s="16"/>
      <c r="BB16" s="16">
        <v>5.5555555555555601E-2</v>
      </c>
      <c r="BC16" s="16">
        <v>0</v>
      </c>
      <c r="BD16" s="16">
        <v>2.80373831775701E-2</v>
      </c>
      <c r="BE16" s="16">
        <v>4.47761194029851E-2</v>
      </c>
      <c r="BF16" s="16"/>
      <c r="BG16" s="16">
        <v>1.6129032258064498E-2</v>
      </c>
      <c r="BH16" s="16">
        <v>3.6734693877551003E-2</v>
      </c>
      <c r="BI16" s="16">
        <v>2.0270270270270299E-2</v>
      </c>
      <c r="BJ16" s="16">
        <v>0</v>
      </c>
      <c r="BK16" s="16">
        <v>0</v>
      </c>
      <c r="BL16" s="16">
        <v>0.33333333333333298</v>
      </c>
    </row>
    <row r="17" spans="2:64" x14ac:dyDescent="0.35">
      <c r="B17" s="17" t="s">
        <v>42</v>
      </c>
      <c r="C17" s="16">
        <v>3.7401574803149602E-2</v>
      </c>
      <c r="D17" s="16">
        <v>6.8965517241379296E-2</v>
      </c>
      <c r="E17" s="16">
        <v>6.25E-2</v>
      </c>
      <c r="F17" s="16">
        <v>3.1914893617021302E-2</v>
      </c>
      <c r="G17" s="16">
        <v>1.84049079754601E-2</v>
      </c>
      <c r="H17" s="16">
        <v>4.4303797468354403E-2</v>
      </c>
      <c r="I17" s="16"/>
      <c r="J17" s="16">
        <v>3.1468531468531499E-2</v>
      </c>
      <c r="K17" s="16">
        <v>4.52488687782805E-2</v>
      </c>
      <c r="L17" s="16"/>
      <c r="M17" s="16">
        <v>3.94736842105263E-2</v>
      </c>
      <c r="N17" s="16">
        <v>0.02</v>
      </c>
      <c r="O17" s="16">
        <v>0.05</v>
      </c>
      <c r="P17" s="16">
        <v>0.05</v>
      </c>
      <c r="Q17" s="16"/>
      <c r="R17" s="16">
        <v>3.5999999999999997E-2</v>
      </c>
      <c r="S17" s="16">
        <v>2.4691358024691398E-2</v>
      </c>
      <c r="T17" s="16">
        <v>3.9215686274509803E-2</v>
      </c>
      <c r="U17" s="16">
        <v>8.3333333333333301E-2</v>
      </c>
      <c r="V17" s="16"/>
      <c r="W17" s="16">
        <v>1.35135135135135E-2</v>
      </c>
      <c r="X17" s="16">
        <v>1.03092783505155E-2</v>
      </c>
      <c r="Y17" s="16">
        <v>1.9230769230769201E-2</v>
      </c>
      <c r="Z17" s="16">
        <v>2.1739130434782601E-2</v>
      </c>
      <c r="AA17" s="16">
        <v>0</v>
      </c>
      <c r="AB17" s="16">
        <v>2.04081632653061E-2</v>
      </c>
      <c r="AC17" s="16">
        <v>0</v>
      </c>
      <c r="AD17" s="16">
        <v>0</v>
      </c>
      <c r="AE17" s="16">
        <v>0</v>
      </c>
      <c r="AF17" s="16">
        <v>0</v>
      </c>
      <c r="AG17" s="16">
        <v>0.7</v>
      </c>
      <c r="AH17" s="16">
        <v>0</v>
      </c>
      <c r="AI17" s="16"/>
      <c r="AJ17" s="16">
        <v>4.47761194029851E-2</v>
      </c>
      <c r="AK17" s="16">
        <v>0.04</v>
      </c>
      <c r="AL17" s="16">
        <v>2.2988505747126398E-2</v>
      </c>
      <c r="AM17" s="16">
        <v>3.1914893617021302E-2</v>
      </c>
      <c r="AN17" s="16">
        <v>0.11111111111111099</v>
      </c>
      <c r="AO17" s="16"/>
      <c r="AP17" s="16">
        <v>4.1436464088397802E-2</v>
      </c>
      <c r="AQ17" s="16">
        <v>2.4E-2</v>
      </c>
      <c r="AR17" s="16">
        <v>4.7619047619047603E-2</v>
      </c>
      <c r="AS17" s="16"/>
      <c r="AT17" s="16">
        <v>3.7878787878787901E-2</v>
      </c>
      <c r="AU17" s="16">
        <v>3.53697749196141E-2</v>
      </c>
      <c r="AV17" s="16">
        <v>4.4444444444444398E-2</v>
      </c>
      <c r="AW17" s="16">
        <v>0.05</v>
      </c>
      <c r="AX17" s="16"/>
      <c r="AY17" s="16">
        <v>5.4054054054054099E-2</v>
      </c>
      <c r="AZ17" s="16">
        <v>3.6093418259023402E-2</v>
      </c>
      <c r="BA17" s="16"/>
      <c r="BB17" s="16">
        <v>0</v>
      </c>
      <c r="BC17" s="16">
        <v>2.3809523809523801E-2</v>
      </c>
      <c r="BD17" s="16">
        <v>4.67289719626168E-2</v>
      </c>
      <c r="BE17" s="16">
        <v>2.9850746268656699E-2</v>
      </c>
      <c r="BF17" s="16"/>
      <c r="BG17" s="16">
        <v>1.6129032258064498E-2</v>
      </c>
      <c r="BH17" s="16">
        <v>4.8979591836734698E-2</v>
      </c>
      <c r="BI17" s="16">
        <v>2.0270270270270299E-2</v>
      </c>
      <c r="BJ17" s="16">
        <v>8.6956521739130405E-2</v>
      </c>
      <c r="BK17" s="16">
        <v>3.7037037037037E-2</v>
      </c>
      <c r="BL17" s="16">
        <v>0</v>
      </c>
    </row>
    <row r="18" spans="2:64" x14ac:dyDescent="0.35">
      <c r="B18" s="17" t="s">
        <v>41</v>
      </c>
      <c r="C18" s="16">
        <v>5.7086614173228301E-2</v>
      </c>
      <c r="D18" s="16">
        <v>0</v>
      </c>
      <c r="E18" s="16">
        <v>4.6875E-2</v>
      </c>
      <c r="F18" s="16">
        <v>6.3829787234042507E-2</v>
      </c>
      <c r="G18" s="16">
        <v>6.13496932515337E-2</v>
      </c>
      <c r="H18" s="16">
        <v>6.3291139240506306E-2</v>
      </c>
      <c r="I18" s="16"/>
      <c r="J18" s="16">
        <v>5.9440559440559398E-2</v>
      </c>
      <c r="K18" s="16">
        <v>5.4298642533936702E-2</v>
      </c>
      <c r="L18" s="16"/>
      <c r="M18" s="16">
        <v>5.9210526315789498E-2</v>
      </c>
      <c r="N18" s="16">
        <v>0.08</v>
      </c>
      <c r="O18" s="16">
        <v>0.05</v>
      </c>
      <c r="P18" s="16">
        <v>0</v>
      </c>
      <c r="Q18" s="16"/>
      <c r="R18" s="16">
        <v>5.6000000000000001E-2</v>
      </c>
      <c r="S18" s="16">
        <v>3.7037037037037E-2</v>
      </c>
      <c r="T18" s="16">
        <v>6.5359477124182996E-2</v>
      </c>
      <c r="U18" s="16">
        <v>8.3333333333333301E-2</v>
      </c>
      <c r="V18" s="16"/>
      <c r="W18" s="16">
        <v>1.35135135135135E-2</v>
      </c>
      <c r="X18" s="16">
        <v>1.03092783505155E-2</v>
      </c>
      <c r="Y18" s="16">
        <v>0</v>
      </c>
      <c r="Z18" s="16">
        <v>2.1739130434782601E-2</v>
      </c>
      <c r="AA18" s="16">
        <v>0</v>
      </c>
      <c r="AB18" s="16">
        <v>0</v>
      </c>
      <c r="AC18" s="16">
        <v>0</v>
      </c>
      <c r="AD18" s="16">
        <v>5.5555555555555601E-2</v>
      </c>
      <c r="AE18" s="16">
        <v>0</v>
      </c>
      <c r="AF18" s="16">
        <v>0.85714285714285698</v>
      </c>
      <c r="AG18" s="16">
        <v>0</v>
      </c>
      <c r="AH18" s="16">
        <v>0.33333333333333298</v>
      </c>
      <c r="AI18" s="16"/>
      <c r="AJ18" s="16">
        <v>2.9850746268656699E-2</v>
      </c>
      <c r="AK18" s="16">
        <v>0.04</v>
      </c>
      <c r="AL18" s="16">
        <v>5.7471264367816098E-2</v>
      </c>
      <c r="AM18" s="16">
        <v>7.4468085106383003E-2</v>
      </c>
      <c r="AN18" s="16">
        <v>7.4074074074074098E-2</v>
      </c>
      <c r="AO18" s="16"/>
      <c r="AP18" s="16">
        <v>7.18232044198895E-2</v>
      </c>
      <c r="AQ18" s="16">
        <v>2.4E-2</v>
      </c>
      <c r="AR18" s="16">
        <v>0</v>
      </c>
      <c r="AS18" s="16"/>
      <c r="AT18" s="16">
        <v>3.03030303030303E-2</v>
      </c>
      <c r="AU18" s="16">
        <v>7.0739549839228297E-2</v>
      </c>
      <c r="AV18" s="16">
        <v>4.4444444444444398E-2</v>
      </c>
      <c r="AW18" s="16">
        <v>0.05</v>
      </c>
      <c r="AX18" s="16"/>
      <c r="AY18" s="16">
        <v>2.7027027027027001E-2</v>
      </c>
      <c r="AZ18" s="16">
        <v>5.9447983014862003E-2</v>
      </c>
      <c r="BA18" s="16"/>
      <c r="BB18" s="16">
        <v>8.3333333333333301E-2</v>
      </c>
      <c r="BC18" s="16">
        <v>5.95238095238095E-2</v>
      </c>
      <c r="BD18" s="16">
        <v>4.9844236760124602E-2</v>
      </c>
      <c r="BE18" s="16">
        <v>7.4626865671641798E-2</v>
      </c>
      <c r="BF18" s="16"/>
      <c r="BG18" s="16">
        <v>4.8387096774193498E-2</v>
      </c>
      <c r="BH18" s="16">
        <v>4.4897959183673501E-2</v>
      </c>
      <c r="BI18" s="16">
        <v>7.4324324324324301E-2</v>
      </c>
      <c r="BJ18" s="16">
        <v>8.6956521739130405E-2</v>
      </c>
      <c r="BK18" s="16">
        <v>7.4074074074074098E-2</v>
      </c>
      <c r="BL18" s="16">
        <v>0</v>
      </c>
    </row>
    <row r="19" spans="2:64" x14ac:dyDescent="0.35">
      <c r="B19" s="17" t="s">
        <v>43</v>
      </c>
      <c r="C19" s="16">
        <v>3.9370078740157497E-3</v>
      </c>
      <c r="D19" s="16">
        <v>0</v>
      </c>
      <c r="E19" s="16">
        <v>0</v>
      </c>
      <c r="F19" s="16">
        <v>0</v>
      </c>
      <c r="G19" s="16">
        <v>1.22699386503067E-2</v>
      </c>
      <c r="H19" s="16">
        <v>0</v>
      </c>
      <c r="I19" s="16"/>
      <c r="J19" s="16">
        <v>3.4965034965035E-3</v>
      </c>
      <c r="K19" s="16">
        <v>4.5248868778280504E-3</v>
      </c>
      <c r="L19" s="16"/>
      <c r="M19" s="16">
        <v>3.28947368421053E-3</v>
      </c>
      <c r="N19" s="16">
        <v>0.01</v>
      </c>
      <c r="O19" s="16">
        <v>0</v>
      </c>
      <c r="P19" s="16">
        <v>0</v>
      </c>
      <c r="Q19" s="16"/>
      <c r="R19" s="16">
        <v>0</v>
      </c>
      <c r="S19" s="16">
        <v>1.2345679012345699E-2</v>
      </c>
      <c r="T19" s="16">
        <v>6.5359477124183E-3</v>
      </c>
      <c r="U19" s="16">
        <v>0</v>
      </c>
      <c r="V19" s="16"/>
      <c r="W19" s="16">
        <v>0</v>
      </c>
      <c r="X19" s="16">
        <v>0</v>
      </c>
      <c r="Y19" s="16">
        <v>0</v>
      </c>
      <c r="Z19" s="16">
        <v>0</v>
      </c>
      <c r="AA19" s="16">
        <v>0</v>
      </c>
      <c r="AB19" s="16">
        <v>0</v>
      </c>
      <c r="AC19" s="16">
        <v>0</v>
      </c>
      <c r="AD19" s="16">
        <v>0</v>
      </c>
      <c r="AE19" s="16">
        <v>0</v>
      </c>
      <c r="AF19" s="16">
        <v>0</v>
      </c>
      <c r="AG19" s="16">
        <v>0</v>
      </c>
      <c r="AH19" s="16">
        <v>0.66666666666666696</v>
      </c>
      <c r="AI19" s="16"/>
      <c r="AJ19" s="16">
        <v>0</v>
      </c>
      <c r="AK19" s="16">
        <v>0</v>
      </c>
      <c r="AL19" s="16">
        <v>5.74712643678161E-3</v>
      </c>
      <c r="AM19" s="16">
        <v>1.0638297872340399E-2</v>
      </c>
      <c r="AN19" s="16">
        <v>0</v>
      </c>
      <c r="AO19" s="16"/>
      <c r="AP19" s="16">
        <v>2.7624309392265201E-3</v>
      </c>
      <c r="AQ19" s="16">
        <v>8.0000000000000002E-3</v>
      </c>
      <c r="AR19" s="16">
        <v>0</v>
      </c>
      <c r="AS19" s="16"/>
      <c r="AT19" s="16">
        <v>0</v>
      </c>
      <c r="AU19" s="16">
        <v>6.4308681672025697E-3</v>
      </c>
      <c r="AV19" s="16">
        <v>0</v>
      </c>
      <c r="AW19" s="16">
        <v>0</v>
      </c>
      <c r="AX19" s="16"/>
      <c r="AY19" s="16">
        <v>0</v>
      </c>
      <c r="AZ19" s="16">
        <v>4.2462845010615702E-3</v>
      </c>
      <c r="BA19" s="16"/>
      <c r="BB19" s="16">
        <v>0</v>
      </c>
      <c r="BC19" s="16">
        <v>0</v>
      </c>
      <c r="BD19" s="16">
        <v>6.2305295950155796E-3</v>
      </c>
      <c r="BE19" s="16">
        <v>0</v>
      </c>
      <c r="BF19" s="16"/>
      <c r="BG19" s="16">
        <v>3.2258064516128997E-2</v>
      </c>
      <c r="BH19" s="16">
        <v>0</v>
      </c>
      <c r="BI19" s="16">
        <v>0</v>
      </c>
      <c r="BJ19" s="16">
        <v>0</v>
      </c>
      <c r="BK19" s="16">
        <v>0</v>
      </c>
      <c r="BL19" s="16">
        <v>0</v>
      </c>
    </row>
    <row r="20" spans="2:64" x14ac:dyDescent="0.35">
      <c r="B20" s="17" t="s">
        <v>193</v>
      </c>
      <c r="C20" s="18">
        <v>0</v>
      </c>
      <c r="D20" s="18">
        <v>0</v>
      </c>
      <c r="E20" s="18">
        <v>0</v>
      </c>
      <c r="F20" s="18">
        <v>0</v>
      </c>
      <c r="G20" s="18">
        <v>0</v>
      </c>
      <c r="H20" s="18">
        <v>0</v>
      </c>
      <c r="I20" s="18"/>
      <c r="J20" s="18">
        <v>0</v>
      </c>
      <c r="K20" s="18">
        <v>0</v>
      </c>
      <c r="L20" s="18"/>
      <c r="M20" s="18">
        <v>0</v>
      </c>
      <c r="N20" s="18">
        <v>0</v>
      </c>
      <c r="O20" s="18">
        <v>0</v>
      </c>
      <c r="P20" s="18">
        <v>0</v>
      </c>
      <c r="Q20" s="18"/>
      <c r="R20" s="18">
        <v>0</v>
      </c>
      <c r="S20" s="18">
        <v>0</v>
      </c>
      <c r="T20" s="18">
        <v>0</v>
      </c>
      <c r="U20" s="18">
        <v>0</v>
      </c>
      <c r="V20" s="18"/>
      <c r="W20" s="18">
        <v>0</v>
      </c>
      <c r="X20" s="18">
        <v>0</v>
      </c>
      <c r="Y20" s="18">
        <v>0</v>
      </c>
      <c r="Z20" s="18">
        <v>0</v>
      </c>
      <c r="AA20" s="18">
        <v>0</v>
      </c>
      <c r="AB20" s="18">
        <v>0</v>
      </c>
      <c r="AC20" s="18">
        <v>0</v>
      </c>
      <c r="AD20" s="18">
        <v>0</v>
      </c>
      <c r="AE20" s="18">
        <v>0</v>
      </c>
      <c r="AF20" s="18">
        <v>0</v>
      </c>
      <c r="AG20" s="18">
        <v>0</v>
      </c>
      <c r="AH20" s="18">
        <v>0</v>
      </c>
      <c r="AI20" s="18"/>
      <c r="AJ20" s="18">
        <v>0</v>
      </c>
      <c r="AK20" s="18">
        <v>0</v>
      </c>
      <c r="AL20" s="18">
        <v>0</v>
      </c>
      <c r="AM20" s="18">
        <v>0</v>
      </c>
      <c r="AN20" s="18">
        <v>0</v>
      </c>
      <c r="AO20" s="18"/>
      <c r="AP20" s="18">
        <v>0</v>
      </c>
      <c r="AQ20" s="18">
        <v>0</v>
      </c>
      <c r="AR20" s="18">
        <v>0</v>
      </c>
      <c r="AS20" s="18"/>
      <c r="AT20" s="18">
        <v>0</v>
      </c>
      <c r="AU20" s="18">
        <v>0</v>
      </c>
      <c r="AV20" s="18">
        <v>0</v>
      </c>
      <c r="AW20" s="18">
        <v>0</v>
      </c>
      <c r="AX20" s="18"/>
      <c r="AY20" s="18">
        <v>0</v>
      </c>
      <c r="AZ20" s="18">
        <v>0</v>
      </c>
      <c r="BA20" s="18"/>
      <c r="BB20" s="18">
        <v>0</v>
      </c>
      <c r="BC20" s="18">
        <v>0</v>
      </c>
      <c r="BD20" s="18">
        <v>0</v>
      </c>
      <c r="BE20" s="18">
        <v>0</v>
      </c>
      <c r="BF20" s="18"/>
      <c r="BG20" s="18">
        <v>0</v>
      </c>
      <c r="BH20" s="18">
        <v>0</v>
      </c>
      <c r="BI20" s="18">
        <v>0</v>
      </c>
      <c r="BJ20" s="18">
        <v>0</v>
      </c>
      <c r="BK20" s="18">
        <v>0</v>
      </c>
      <c r="BL20" s="18">
        <v>0</v>
      </c>
    </row>
    <row r="21" spans="2:64" x14ac:dyDescent="0.35">
      <c r="B21" s="15"/>
    </row>
    <row r="22" spans="2:64" x14ac:dyDescent="0.35">
      <c r="B22" t="s">
        <v>637</v>
      </c>
    </row>
    <row r="23" spans="2:64" x14ac:dyDescent="0.35">
      <c r="B23" t="s">
        <v>98</v>
      </c>
    </row>
    <row r="25" spans="2:64" x14ac:dyDescent="0.35">
      <c r="B2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199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195</v>
      </c>
      <c r="C8" s="16">
        <v>0.16732283464566899</v>
      </c>
      <c r="D8" s="16">
        <v>3.4482758620689703E-2</v>
      </c>
      <c r="E8" s="16">
        <v>0.171875</v>
      </c>
      <c r="F8" s="16">
        <v>0.180851063829787</v>
      </c>
      <c r="G8" s="16">
        <v>0.184049079754601</v>
      </c>
      <c r="H8" s="16">
        <v>0.164556962025316</v>
      </c>
      <c r="I8" s="16"/>
      <c r="J8" s="16">
        <v>0.15734265734265701</v>
      </c>
      <c r="K8" s="16">
        <v>0.180995475113122</v>
      </c>
      <c r="L8" s="16"/>
      <c r="M8" s="16">
        <v>0.16118421052631601</v>
      </c>
      <c r="N8" s="16">
        <v>0.2</v>
      </c>
      <c r="O8" s="16">
        <v>0.2</v>
      </c>
      <c r="P8" s="16">
        <v>7.4999999999999997E-2</v>
      </c>
      <c r="Q8" s="16"/>
      <c r="R8" s="16">
        <v>0.14799999999999999</v>
      </c>
      <c r="S8" s="16">
        <v>0.172839506172839</v>
      </c>
      <c r="T8" s="16">
        <v>0.17647058823529399</v>
      </c>
      <c r="U8" s="16">
        <v>0.29166666666666702</v>
      </c>
      <c r="V8" s="16"/>
      <c r="W8" s="16">
        <v>0.135135135135135</v>
      </c>
      <c r="X8" s="16">
        <v>0.15463917525773199</v>
      </c>
      <c r="Y8" s="16">
        <v>0.17307692307692299</v>
      </c>
      <c r="Z8" s="16">
        <v>0.19565217391304299</v>
      </c>
      <c r="AA8" s="16">
        <v>0.108108108108108</v>
      </c>
      <c r="AB8" s="16">
        <v>0.14285714285714299</v>
      </c>
      <c r="AC8" s="16">
        <v>0.20408163265306101</v>
      </c>
      <c r="AD8" s="16">
        <v>0.16666666666666699</v>
      </c>
      <c r="AE8" s="16">
        <v>0.114285714285714</v>
      </c>
      <c r="AF8" s="16">
        <v>0.32142857142857101</v>
      </c>
      <c r="AG8" s="16">
        <v>0.2</v>
      </c>
      <c r="AH8" s="16">
        <v>0.33333333333333298</v>
      </c>
      <c r="AI8" s="16"/>
      <c r="AJ8" s="16">
        <v>0.164179104477612</v>
      </c>
      <c r="AK8" s="16">
        <v>9.3333333333333296E-2</v>
      </c>
      <c r="AL8" s="16">
        <v>0.16666666666666699</v>
      </c>
      <c r="AM8" s="16">
        <v>0.20212765957446799</v>
      </c>
      <c r="AN8" s="16">
        <v>0.18518518518518501</v>
      </c>
      <c r="AO8" s="16"/>
      <c r="AP8" s="16">
        <v>0.168508287292818</v>
      </c>
      <c r="AQ8" s="16">
        <v>0.128</v>
      </c>
      <c r="AR8" s="16">
        <v>0.38095238095238099</v>
      </c>
      <c r="AS8" s="16"/>
      <c r="AT8" s="16">
        <v>0.15151515151515199</v>
      </c>
      <c r="AU8" s="16">
        <v>0.180064308681672</v>
      </c>
      <c r="AV8" s="16">
        <v>0.133333333333333</v>
      </c>
      <c r="AW8" s="16">
        <v>0.15</v>
      </c>
      <c r="AX8" s="16"/>
      <c r="AY8" s="16">
        <v>0.162162162162162</v>
      </c>
      <c r="AZ8" s="16">
        <v>0.16772823779193199</v>
      </c>
      <c r="BA8" s="16"/>
      <c r="BB8" s="16">
        <v>0.16666666666666699</v>
      </c>
      <c r="BC8" s="16">
        <v>0.107142857142857</v>
      </c>
      <c r="BD8" s="16">
        <v>0.177570093457944</v>
      </c>
      <c r="BE8" s="16">
        <v>0.19402985074626899</v>
      </c>
      <c r="BF8" s="16"/>
      <c r="BG8" s="16">
        <v>0.16129032258064499</v>
      </c>
      <c r="BH8" s="16">
        <v>0.17142857142857101</v>
      </c>
      <c r="BI8" s="16">
        <v>0.15540540540540501</v>
      </c>
      <c r="BJ8" s="16">
        <v>0.173913043478261</v>
      </c>
      <c r="BK8" s="16">
        <v>0.22222222222222199</v>
      </c>
      <c r="BL8" s="16">
        <v>0</v>
      </c>
    </row>
    <row r="9" spans="2:64" x14ac:dyDescent="0.35">
      <c r="B9" s="17" t="s">
        <v>196</v>
      </c>
      <c r="C9" s="16">
        <v>0.12598425196850399</v>
      </c>
      <c r="D9" s="16">
        <v>0.17241379310344801</v>
      </c>
      <c r="E9" s="16">
        <v>7.8125E-2</v>
      </c>
      <c r="F9" s="16">
        <v>9.5744680851063801E-2</v>
      </c>
      <c r="G9" s="16">
        <v>0.190184049079755</v>
      </c>
      <c r="H9" s="16">
        <v>8.8607594936708903E-2</v>
      </c>
      <c r="I9" s="16"/>
      <c r="J9" s="16">
        <v>0.10489510489510501</v>
      </c>
      <c r="K9" s="16">
        <v>0.15384615384615399</v>
      </c>
      <c r="L9" s="16"/>
      <c r="M9" s="16">
        <v>0.115131578947368</v>
      </c>
      <c r="N9" s="16">
        <v>0.1</v>
      </c>
      <c r="O9" s="16">
        <v>0.21666666666666701</v>
      </c>
      <c r="P9" s="16">
        <v>0.15</v>
      </c>
      <c r="Q9" s="16"/>
      <c r="R9" s="16">
        <v>0.12</v>
      </c>
      <c r="S9" s="16">
        <v>0.16049382716049401</v>
      </c>
      <c r="T9" s="16">
        <v>0.11764705882352899</v>
      </c>
      <c r="U9" s="16">
        <v>0.125</v>
      </c>
      <c r="V9" s="16"/>
      <c r="W9" s="16">
        <v>0.18918918918918901</v>
      </c>
      <c r="X9" s="16">
        <v>9.2783505154639206E-2</v>
      </c>
      <c r="Y9" s="16">
        <v>0.115384615384615</v>
      </c>
      <c r="Z9" s="16">
        <v>6.5217391304347797E-2</v>
      </c>
      <c r="AA9" s="16">
        <v>0.18918918918918901</v>
      </c>
      <c r="AB9" s="16">
        <v>8.1632653061224497E-2</v>
      </c>
      <c r="AC9" s="16">
        <v>0.16326530612244899</v>
      </c>
      <c r="AD9" s="16">
        <v>5.5555555555555601E-2</v>
      </c>
      <c r="AE9" s="16">
        <v>0.14285714285714299</v>
      </c>
      <c r="AF9" s="16">
        <v>0.107142857142857</v>
      </c>
      <c r="AG9" s="16">
        <v>0.15</v>
      </c>
      <c r="AH9" s="16">
        <v>0.33333333333333298</v>
      </c>
      <c r="AI9" s="16"/>
      <c r="AJ9" s="16">
        <v>5.9701492537313397E-2</v>
      </c>
      <c r="AK9" s="16">
        <v>0.133333333333333</v>
      </c>
      <c r="AL9" s="16">
        <v>0.13793103448275901</v>
      </c>
      <c r="AM9" s="16">
        <v>0.12765957446808501</v>
      </c>
      <c r="AN9" s="16">
        <v>3.7037037037037E-2</v>
      </c>
      <c r="AO9" s="16"/>
      <c r="AP9" s="16">
        <v>0.143646408839779</v>
      </c>
      <c r="AQ9" s="16">
        <v>0.08</v>
      </c>
      <c r="AR9" s="16">
        <v>9.5238095238095205E-2</v>
      </c>
      <c r="AS9" s="16"/>
      <c r="AT9" s="16">
        <v>0.13636363636363599</v>
      </c>
      <c r="AU9" s="16">
        <v>0.122186495176849</v>
      </c>
      <c r="AV9" s="16">
        <v>0.11111111111111099</v>
      </c>
      <c r="AW9" s="16">
        <v>0.15</v>
      </c>
      <c r="AX9" s="16"/>
      <c r="AY9" s="16">
        <v>0.135135135135135</v>
      </c>
      <c r="AZ9" s="16">
        <v>0.12526539278131599</v>
      </c>
      <c r="BA9" s="16"/>
      <c r="BB9" s="16">
        <v>5.5555555555555601E-2</v>
      </c>
      <c r="BC9" s="16">
        <v>9.5238095238095205E-2</v>
      </c>
      <c r="BD9" s="16">
        <v>0.14018691588785001</v>
      </c>
      <c r="BE9" s="16">
        <v>0.134328358208955</v>
      </c>
      <c r="BF9" s="16"/>
      <c r="BG9" s="16">
        <v>0.16129032258064499</v>
      </c>
      <c r="BH9" s="16">
        <v>0.13877551020408199</v>
      </c>
      <c r="BI9" s="16">
        <v>9.45945945945946E-2</v>
      </c>
      <c r="BJ9" s="16">
        <v>4.3478260869565202E-2</v>
      </c>
      <c r="BK9" s="16">
        <v>0.148148148148148</v>
      </c>
      <c r="BL9" s="16">
        <v>0.33333333333333298</v>
      </c>
    </row>
    <row r="10" spans="2:64" x14ac:dyDescent="0.35">
      <c r="B10" s="17" t="s">
        <v>197</v>
      </c>
      <c r="C10" s="16">
        <v>0.16535433070866101</v>
      </c>
      <c r="D10" s="16">
        <v>0.17241379310344801</v>
      </c>
      <c r="E10" s="16">
        <v>0.28125</v>
      </c>
      <c r="F10" s="16">
        <v>0.159574468085106</v>
      </c>
      <c r="G10" s="16">
        <v>0.13496932515337401</v>
      </c>
      <c r="H10" s="16">
        <v>0.151898734177215</v>
      </c>
      <c r="I10" s="16"/>
      <c r="J10" s="16">
        <v>0.178321678321678</v>
      </c>
      <c r="K10" s="16">
        <v>0.14932126696832601</v>
      </c>
      <c r="L10" s="16"/>
      <c r="M10" s="16">
        <v>0.12171052631578901</v>
      </c>
      <c r="N10" s="16">
        <v>0.22</v>
      </c>
      <c r="O10" s="16">
        <v>0.233333333333333</v>
      </c>
      <c r="P10" s="16">
        <v>0.27500000000000002</v>
      </c>
      <c r="Q10" s="16"/>
      <c r="R10" s="16">
        <v>0.20399999999999999</v>
      </c>
      <c r="S10" s="16">
        <v>0.19753086419753099</v>
      </c>
      <c r="T10" s="16">
        <v>9.8039215686274495E-2</v>
      </c>
      <c r="U10" s="16">
        <v>8.3333333333333301E-2</v>
      </c>
      <c r="V10" s="16"/>
      <c r="W10" s="16">
        <v>0.25675675675675702</v>
      </c>
      <c r="X10" s="16">
        <v>0.134020618556701</v>
      </c>
      <c r="Y10" s="16">
        <v>0.134615384615385</v>
      </c>
      <c r="Z10" s="16">
        <v>0.13043478260869601</v>
      </c>
      <c r="AA10" s="16">
        <v>0.162162162162162</v>
      </c>
      <c r="AB10" s="16">
        <v>0.16326530612244899</v>
      </c>
      <c r="AC10" s="16">
        <v>0.16326530612244899</v>
      </c>
      <c r="AD10" s="16">
        <v>0.16666666666666699</v>
      </c>
      <c r="AE10" s="16">
        <v>0.17142857142857101</v>
      </c>
      <c r="AF10" s="16">
        <v>0.17857142857142899</v>
      </c>
      <c r="AG10" s="16">
        <v>0.15</v>
      </c>
      <c r="AH10" s="16">
        <v>0</v>
      </c>
      <c r="AI10" s="16"/>
      <c r="AJ10" s="16">
        <v>0.164179104477612</v>
      </c>
      <c r="AK10" s="16">
        <v>0.2</v>
      </c>
      <c r="AL10" s="16">
        <v>0.16666666666666699</v>
      </c>
      <c r="AM10" s="16">
        <v>0.10638297872340401</v>
      </c>
      <c r="AN10" s="16">
        <v>0.22222222222222199</v>
      </c>
      <c r="AO10" s="16"/>
      <c r="AP10" s="16">
        <v>0.16574585635359099</v>
      </c>
      <c r="AQ10" s="16">
        <v>0.17599999999999999</v>
      </c>
      <c r="AR10" s="16">
        <v>9.5238095238095205E-2</v>
      </c>
      <c r="AS10" s="16"/>
      <c r="AT10" s="16">
        <v>0.189393939393939</v>
      </c>
      <c r="AU10" s="16">
        <v>0.14469453376205799</v>
      </c>
      <c r="AV10" s="16">
        <v>0.2</v>
      </c>
      <c r="AW10" s="16">
        <v>0.25</v>
      </c>
      <c r="AX10" s="16"/>
      <c r="AY10" s="16">
        <v>0.27027027027027001</v>
      </c>
      <c r="AZ10" s="16">
        <v>0.15711252653927801</v>
      </c>
      <c r="BA10" s="16"/>
      <c r="BB10" s="16">
        <v>0.27777777777777801</v>
      </c>
      <c r="BC10" s="16">
        <v>0.17857142857142899</v>
      </c>
      <c r="BD10" s="16">
        <v>0.14953271028037399</v>
      </c>
      <c r="BE10" s="16">
        <v>0.164179104477612</v>
      </c>
      <c r="BF10" s="16"/>
      <c r="BG10" s="16">
        <v>0.225806451612903</v>
      </c>
      <c r="BH10" s="16">
        <v>0.159183673469388</v>
      </c>
      <c r="BI10" s="16">
        <v>0.18243243243243201</v>
      </c>
      <c r="BJ10" s="16">
        <v>4.3478260869565202E-2</v>
      </c>
      <c r="BK10" s="16">
        <v>0.11111111111111099</v>
      </c>
      <c r="BL10" s="16">
        <v>0</v>
      </c>
    </row>
    <row r="11" spans="2:64" x14ac:dyDescent="0.35">
      <c r="B11" s="17" t="s">
        <v>198</v>
      </c>
      <c r="C11" s="16">
        <v>0.50590551181102394</v>
      </c>
      <c r="D11" s="16">
        <v>0.58620689655172398</v>
      </c>
      <c r="E11" s="16">
        <v>0.4375</v>
      </c>
      <c r="F11" s="16">
        <v>0.5</v>
      </c>
      <c r="G11" s="16">
        <v>0.46012269938650302</v>
      </c>
      <c r="H11" s="16">
        <v>0.569620253164557</v>
      </c>
      <c r="I11" s="16"/>
      <c r="J11" s="16">
        <v>0.534965034965035</v>
      </c>
      <c r="K11" s="16">
        <v>0.46606334841628999</v>
      </c>
      <c r="L11" s="16"/>
      <c r="M11" s="16">
        <v>0.57236842105263197</v>
      </c>
      <c r="N11" s="16">
        <v>0.43</v>
      </c>
      <c r="O11" s="16">
        <v>0.31666666666666698</v>
      </c>
      <c r="P11" s="16">
        <v>0.5</v>
      </c>
      <c r="Q11" s="16"/>
      <c r="R11" s="16">
        <v>0.49199999999999999</v>
      </c>
      <c r="S11" s="16">
        <v>0.44444444444444398</v>
      </c>
      <c r="T11" s="16">
        <v>0.56862745098039202</v>
      </c>
      <c r="U11" s="16">
        <v>0.45833333333333298</v>
      </c>
      <c r="V11" s="16"/>
      <c r="W11" s="16">
        <v>0.37837837837837801</v>
      </c>
      <c r="X11" s="16">
        <v>0.597938144329897</v>
      </c>
      <c r="Y11" s="16">
        <v>0.57692307692307698</v>
      </c>
      <c r="Z11" s="16">
        <v>0.58695652173913004</v>
      </c>
      <c r="AA11" s="16">
        <v>0.51351351351351304</v>
      </c>
      <c r="AB11" s="16">
        <v>0.51020408163265296</v>
      </c>
      <c r="AC11" s="16">
        <v>0.42857142857142899</v>
      </c>
      <c r="AD11" s="16">
        <v>0.61111111111111105</v>
      </c>
      <c r="AE11" s="16">
        <v>0.48571428571428599</v>
      </c>
      <c r="AF11" s="16">
        <v>0.39285714285714302</v>
      </c>
      <c r="AG11" s="16">
        <v>0.45</v>
      </c>
      <c r="AH11" s="16">
        <v>0.33333333333333298</v>
      </c>
      <c r="AI11" s="16"/>
      <c r="AJ11" s="16">
        <v>0.58208955223880599</v>
      </c>
      <c r="AK11" s="16">
        <v>0.49333333333333301</v>
      </c>
      <c r="AL11" s="16">
        <v>0.52298850574712596</v>
      </c>
      <c r="AM11" s="16">
        <v>0.51063829787234005</v>
      </c>
      <c r="AN11" s="16">
        <v>0.51851851851851805</v>
      </c>
      <c r="AO11" s="16"/>
      <c r="AP11" s="16">
        <v>0.49723756906077299</v>
      </c>
      <c r="AQ11" s="16">
        <v>0.56799999999999995</v>
      </c>
      <c r="AR11" s="16">
        <v>0.28571428571428598</v>
      </c>
      <c r="AS11" s="16"/>
      <c r="AT11" s="16">
        <v>0.5</v>
      </c>
      <c r="AU11" s="16">
        <v>0.52090032154340804</v>
      </c>
      <c r="AV11" s="16">
        <v>0.51111111111111096</v>
      </c>
      <c r="AW11" s="16">
        <v>0.3</v>
      </c>
      <c r="AX11" s="16"/>
      <c r="AY11" s="16">
        <v>0.37837837837837801</v>
      </c>
      <c r="AZ11" s="16">
        <v>0.515923566878981</v>
      </c>
      <c r="BA11" s="16"/>
      <c r="BB11" s="16">
        <v>0.5</v>
      </c>
      <c r="BC11" s="16">
        <v>0.59523809523809501</v>
      </c>
      <c r="BD11" s="16">
        <v>0.49844236760124599</v>
      </c>
      <c r="BE11" s="16">
        <v>0.43283582089552203</v>
      </c>
      <c r="BF11" s="16"/>
      <c r="BG11" s="16">
        <v>0.43548387096774199</v>
      </c>
      <c r="BH11" s="16">
        <v>0.51836734693877595</v>
      </c>
      <c r="BI11" s="16">
        <v>0.52027027027026995</v>
      </c>
      <c r="BJ11" s="16">
        <v>0.565217391304348</v>
      </c>
      <c r="BK11" s="16">
        <v>0.44444444444444398</v>
      </c>
      <c r="BL11" s="16">
        <v>0.33333333333333298</v>
      </c>
    </row>
    <row r="12" spans="2:64" x14ac:dyDescent="0.35">
      <c r="B12" s="17" t="s">
        <v>159</v>
      </c>
      <c r="C12" s="18">
        <v>3.5433070866141697E-2</v>
      </c>
      <c r="D12" s="18">
        <v>3.4482758620689703E-2</v>
      </c>
      <c r="E12" s="18">
        <v>3.125E-2</v>
      </c>
      <c r="F12" s="18">
        <v>6.3829787234042507E-2</v>
      </c>
      <c r="G12" s="18">
        <v>3.0674846625766899E-2</v>
      </c>
      <c r="H12" s="18">
        <v>2.53164556962025E-2</v>
      </c>
      <c r="I12" s="18"/>
      <c r="J12" s="18">
        <v>2.44755244755245E-2</v>
      </c>
      <c r="K12" s="18">
        <v>4.9773755656108601E-2</v>
      </c>
      <c r="L12" s="18"/>
      <c r="M12" s="18">
        <v>2.9605263157894701E-2</v>
      </c>
      <c r="N12" s="18">
        <v>0.05</v>
      </c>
      <c r="O12" s="18">
        <v>3.3333333333333298E-2</v>
      </c>
      <c r="P12" s="18">
        <v>0</v>
      </c>
      <c r="Q12" s="18"/>
      <c r="R12" s="18">
        <v>3.5999999999999997E-2</v>
      </c>
      <c r="S12" s="18">
        <v>2.4691358024691398E-2</v>
      </c>
      <c r="T12" s="18">
        <v>3.9215686274509803E-2</v>
      </c>
      <c r="U12" s="18">
        <v>4.1666666666666699E-2</v>
      </c>
      <c r="V12" s="18"/>
      <c r="W12" s="18">
        <v>4.0540540540540501E-2</v>
      </c>
      <c r="X12" s="18">
        <v>2.06185567010309E-2</v>
      </c>
      <c r="Y12" s="18">
        <v>0</v>
      </c>
      <c r="Z12" s="18">
        <v>2.1739130434782601E-2</v>
      </c>
      <c r="AA12" s="18">
        <v>2.7027027027027001E-2</v>
      </c>
      <c r="AB12" s="18">
        <v>0.102040816326531</v>
      </c>
      <c r="AC12" s="18">
        <v>4.08163265306122E-2</v>
      </c>
      <c r="AD12" s="18">
        <v>0</v>
      </c>
      <c r="AE12" s="18">
        <v>8.5714285714285701E-2</v>
      </c>
      <c r="AF12" s="18">
        <v>0</v>
      </c>
      <c r="AG12" s="18">
        <v>0.05</v>
      </c>
      <c r="AH12" s="18">
        <v>0</v>
      </c>
      <c r="AI12" s="18"/>
      <c r="AJ12" s="18">
        <v>2.9850746268656699E-2</v>
      </c>
      <c r="AK12" s="18">
        <v>0.08</v>
      </c>
      <c r="AL12" s="18">
        <v>5.74712643678161E-3</v>
      </c>
      <c r="AM12" s="18">
        <v>5.31914893617021E-2</v>
      </c>
      <c r="AN12" s="18">
        <v>3.7037037037037E-2</v>
      </c>
      <c r="AO12" s="18"/>
      <c r="AP12" s="18">
        <v>2.4861878453038701E-2</v>
      </c>
      <c r="AQ12" s="18">
        <v>4.8000000000000001E-2</v>
      </c>
      <c r="AR12" s="18">
        <v>0.14285714285714299</v>
      </c>
      <c r="AS12" s="18"/>
      <c r="AT12" s="18">
        <v>2.27272727272727E-2</v>
      </c>
      <c r="AU12" s="18">
        <v>3.2154340836012901E-2</v>
      </c>
      <c r="AV12" s="18">
        <v>4.4444444444444398E-2</v>
      </c>
      <c r="AW12" s="18">
        <v>0.15</v>
      </c>
      <c r="AX12" s="18"/>
      <c r="AY12" s="18">
        <v>5.4054054054054099E-2</v>
      </c>
      <c r="AZ12" s="18">
        <v>3.3970276008492603E-2</v>
      </c>
      <c r="BA12" s="18"/>
      <c r="BB12" s="18">
        <v>0</v>
      </c>
      <c r="BC12" s="18">
        <v>2.3809523809523801E-2</v>
      </c>
      <c r="BD12" s="18">
        <v>3.4267912772585701E-2</v>
      </c>
      <c r="BE12" s="18">
        <v>7.4626865671641798E-2</v>
      </c>
      <c r="BF12" s="18"/>
      <c r="BG12" s="18">
        <v>1.6129032258064498E-2</v>
      </c>
      <c r="BH12" s="18">
        <v>1.2244897959183701E-2</v>
      </c>
      <c r="BI12" s="18">
        <v>4.72972972972973E-2</v>
      </c>
      <c r="BJ12" s="18">
        <v>0.173913043478261</v>
      </c>
      <c r="BK12" s="18">
        <v>7.4074074074074098E-2</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203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200</v>
      </c>
      <c r="C8" s="16">
        <v>0.85629921259842501</v>
      </c>
      <c r="D8" s="16">
        <v>0.72413793103448298</v>
      </c>
      <c r="E8" s="16">
        <v>0.8125</v>
      </c>
      <c r="F8" s="16">
        <v>0.89361702127659604</v>
      </c>
      <c r="G8" s="16">
        <v>0.877300613496933</v>
      </c>
      <c r="H8" s="16">
        <v>0.854430379746835</v>
      </c>
      <c r="I8" s="16"/>
      <c r="J8" s="16">
        <v>0.87062937062937096</v>
      </c>
      <c r="K8" s="16">
        <v>0.841628959276018</v>
      </c>
      <c r="L8" s="16"/>
      <c r="M8" s="16">
        <v>0.86513157894736803</v>
      </c>
      <c r="N8" s="16">
        <v>0.81</v>
      </c>
      <c r="O8" s="16">
        <v>0.88333333333333297</v>
      </c>
      <c r="P8" s="16">
        <v>0.875</v>
      </c>
      <c r="Q8" s="16"/>
      <c r="R8" s="16">
        <v>0.83199999999999996</v>
      </c>
      <c r="S8" s="16">
        <v>0.86419753086419704</v>
      </c>
      <c r="T8" s="16">
        <v>0.88235294117647101</v>
      </c>
      <c r="U8" s="16">
        <v>0.91666666666666696</v>
      </c>
      <c r="V8" s="16"/>
      <c r="W8" s="16">
        <v>0.85135135135135098</v>
      </c>
      <c r="X8" s="16">
        <v>0.85567010309278302</v>
      </c>
      <c r="Y8" s="16">
        <v>0.78846153846153799</v>
      </c>
      <c r="Z8" s="16">
        <v>0.934782608695652</v>
      </c>
      <c r="AA8" s="16">
        <v>0.86486486486486502</v>
      </c>
      <c r="AB8" s="16">
        <v>0.89795918367346905</v>
      </c>
      <c r="AC8" s="16">
        <v>0.87755102040816302</v>
      </c>
      <c r="AD8" s="16">
        <v>0.77777777777777801</v>
      </c>
      <c r="AE8" s="16">
        <v>0.8</v>
      </c>
      <c r="AF8" s="16">
        <v>0.78571428571428603</v>
      </c>
      <c r="AG8" s="16">
        <v>0.95</v>
      </c>
      <c r="AH8" s="16">
        <v>1</v>
      </c>
      <c r="AI8" s="16"/>
      <c r="AJ8" s="16">
        <v>0.91044776119403004</v>
      </c>
      <c r="AK8" s="16">
        <v>0.84</v>
      </c>
      <c r="AL8" s="16">
        <v>0.86781609195402298</v>
      </c>
      <c r="AM8" s="16">
        <v>0.85106382978723405</v>
      </c>
      <c r="AN8" s="16">
        <v>0.88888888888888895</v>
      </c>
      <c r="AO8" s="16"/>
      <c r="AP8" s="16">
        <v>0.850828729281768</v>
      </c>
      <c r="AQ8" s="16">
        <v>0.88</v>
      </c>
      <c r="AR8" s="16">
        <v>0.80952380952380998</v>
      </c>
      <c r="AS8" s="16"/>
      <c r="AT8" s="16">
        <v>0.90909090909090895</v>
      </c>
      <c r="AU8" s="16">
        <v>0.87781350482315101</v>
      </c>
      <c r="AV8" s="16">
        <v>0.66666666666666696</v>
      </c>
      <c r="AW8" s="16">
        <v>0.6</v>
      </c>
      <c r="AX8" s="16"/>
      <c r="AY8" s="16">
        <v>0.78378378378378399</v>
      </c>
      <c r="AZ8" s="16">
        <v>0.86199575371549897</v>
      </c>
      <c r="BA8" s="16"/>
      <c r="BB8" s="16">
        <v>0.83333333333333304</v>
      </c>
      <c r="BC8" s="16">
        <v>0.83333333333333304</v>
      </c>
      <c r="BD8" s="16">
        <v>0.88161993769470404</v>
      </c>
      <c r="BE8" s="16">
        <v>0.77611940298507498</v>
      </c>
      <c r="BF8" s="16"/>
      <c r="BG8" s="16">
        <v>0.82258064516129004</v>
      </c>
      <c r="BH8" s="16">
        <v>0.86122448979591804</v>
      </c>
      <c r="BI8" s="16">
        <v>0.87162162162162204</v>
      </c>
      <c r="BJ8" s="16">
        <v>0.73913043478260898</v>
      </c>
      <c r="BK8" s="16">
        <v>0.88888888888888895</v>
      </c>
      <c r="BL8" s="16">
        <v>1</v>
      </c>
    </row>
    <row r="9" spans="2:64" x14ac:dyDescent="0.35">
      <c r="B9" s="17" t="s">
        <v>201</v>
      </c>
      <c r="C9" s="16">
        <v>6.4960629921259797E-2</v>
      </c>
      <c r="D9" s="16">
        <v>0.17241379310344801</v>
      </c>
      <c r="E9" s="16">
        <v>9.375E-2</v>
      </c>
      <c r="F9" s="16">
        <v>6.3829787234042507E-2</v>
      </c>
      <c r="G9" s="16">
        <v>5.5214723926380403E-2</v>
      </c>
      <c r="H9" s="16">
        <v>4.4303797468354403E-2</v>
      </c>
      <c r="I9" s="16"/>
      <c r="J9" s="16">
        <v>5.5944055944055902E-2</v>
      </c>
      <c r="K9" s="16">
        <v>7.2398190045248903E-2</v>
      </c>
      <c r="L9" s="16"/>
      <c r="M9" s="16">
        <v>6.25E-2</v>
      </c>
      <c r="N9" s="16">
        <v>0.08</v>
      </c>
      <c r="O9" s="16">
        <v>3.3333333333333298E-2</v>
      </c>
      <c r="P9" s="16">
        <v>0.1</v>
      </c>
      <c r="Q9" s="16"/>
      <c r="R9" s="16">
        <v>8.7999999999999995E-2</v>
      </c>
      <c r="S9" s="16">
        <v>4.9382716049382699E-2</v>
      </c>
      <c r="T9" s="16">
        <v>3.9215686274509803E-2</v>
      </c>
      <c r="U9" s="16">
        <v>4.1666666666666699E-2</v>
      </c>
      <c r="V9" s="16"/>
      <c r="W9" s="16">
        <v>9.45945945945946E-2</v>
      </c>
      <c r="X9" s="16">
        <v>8.2474226804123696E-2</v>
      </c>
      <c r="Y9" s="16">
        <v>3.8461538461538498E-2</v>
      </c>
      <c r="Z9" s="16">
        <v>2.1739130434782601E-2</v>
      </c>
      <c r="AA9" s="16">
        <v>8.1081081081081099E-2</v>
      </c>
      <c r="AB9" s="16">
        <v>4.08163265306122E-2</v>
      </c>
      <c r="AC9" s="16">
        <v>2.04081632653061E-2</v>
      </c>
      <c r="AD9" s="16">
        <v>0.11111111111111099</v>
      </c>
      <c r="AE9" s="16">
        <v>0.114285714285714</v>
      </c>
      <c r="AF9" s="16">
        <v>7.1428571428571397E-2</v>
      </c>
      <c r="AG9" s="16">
        <v>0.05</v>
      </c>
      <c r="AH9" s="16">
        <v>0</v>
      </c>
      <c r="AI9" s="16"/>
      <c r="AJ9" s="16">
        <v>2.9850746268656699E-2</v>
      </c>
      <c r="AK9" s="16">
        <v>0.08</v>
      </c>
      <c r="AL9" s="16">
        <v>8.04597701149425E-2</v>
      </c>
      <c r="AM9" s="16">
        <v>5.31914893617021E-2</v>
      </c>
      <c r="AN9" s="16">
        <v>7.4074074074074098E-2</v>
      </c>
      <c r="AO9" s="16"/>
      <c r="AP9" s="16">
        <v>6.3535911602209894E-2</v>
      </c>
      <c r="AQ9" s="16">
        <v>7.1999999999999995E-2</v>
      </c>
      <c r="AR9" s="16">
        <v>4.7619047619047603E-2</v>
      </c>
      <c r="AS9" s="16"/>
      <c r="AT9" s="16">
        <v>4.5454545454545497E-2</v>
      </c>
      <c r="AU9" s="16">
        <v>4.5016077170418001E-2</v>
      </c>
      <c r="AV9" s="16">
        <v>0.266666666666667</v>
      </c>
      <c r="AW9" s="16">
        <v>0.05</v>
      </c>
      <c r="AX9" s="16"/>
      <c r="AY9" s="16">
        <v>0.108108108108108</v>
      </c>
      <c r="AZ9" s="16">
        <v>6.1571125265392802E-2</v>
      </c>
      <c r="BA9" s="16"/>
      <c r="BB9" s="16">
        <v>8.3333333333333301E-2</v>
      </c>
      <c r="BC9" s="16">
        <v>0.119047619047619</v>
      </c>
      <c r="BD9" s="16">
        <v>5.2959501557632398E-2</v>
      </c>
      <c r="BE9" s="16">
        <v>4.47761194029851E-2</v>
      </c>
      <c r="BF9" s="16"/>
      <c r="BG9" s="16">
        <v>9.6774193548387094E-2</v>
      </c>
      <c r="BH9" s="16">
        <v>6.1224489795918401E-2</v>
      </c>
      <c r="BI9" s="16">
        <v>6.7567567567567599E-2</v>
      </c>
      <c r="BJ9" s="16">
        <v>4.3478260869565202E-2</v>
      </c>
      <c r="BK9" s="16">
        <v>3.7037037037037E-2</v>
      </c>
      <c r="BL9" s="16">
        <v>0</v>
      </c>
    </row>
    <row r="10" spans="2:64" x14ac:dyDescent="0.35">
      <c r="B10" s="17" t="s">
        <v>202</v>
      </c>
      <c r="C10" s="16">
        <v>5.7086614173228301E-2</v>
      </c>
      <c r="D10" s="16">
        <v>0.10344827586206901</v>
      </c>
      <c r="E10" s="16">
        <v>6.25E-2</v>
      </c>
      <c r="F10" s="16">
        <v>4.2553191489361701E-2</v>
      </c>
      <c r="G10" s="16">
        <v>4.9079754601227002E-2</v>
      </c>
      <c r="H10" s="16">
        <v>6.3291139240506306E-2</v>
      </c>
      <c r="I10" s="16"/>
      <c r="J10" s="16">
        <v>5.5944055944055902E-2</v>
      </c>
      <c r="K10" s="16">
        <v>5.8823529411764698E-2</v>
      </c>
      <c r="L10" s="16"/>
      <c r="M10" s="16">
        <v>6.5789473684210495E-2</v>
      </c>
      <c r="N10" s="16">
        <v>0.06</v>
      </c>
      <c r="O10" s="16">
        <v>3.3333333333333298E-2</v>
      </c>
      <c r="P10" s="16">
        <v>2.5000000000000001E-2</v>
      </c>
      <c r="Q10" s="16"/>
      <c r="R10" s="16">
        <v>6.8000000000000005E-2</v>
      </c>
      <c r="S10" s="16">
        <v>6.1728395061728399E-2</v>
      </c>
      <c r="T10" s="16">
        <v>4.5751633986928102E-2</v>
      </c>
      <c r="U10" s="16">
        <v>0</v>
      </c>
      <c r="V10" s="16"/>
      <c r="W10" s="16">
        <v>2.7027027027027001E-2</v>
      </c>
      <c r="X10" s="16">
        <v>4.1237113402061903E-2</v>
      </c>
      <c r="Y10" s="16">
        <v>0.134615384615385</v>
      </c>
      <c r="Z10" s="16">
        <v>4.3478260869565202E-2</v>
      </c>
      <c r="AA10" s="16">
        <v>2.7027027027027001E-2</v>
      </c>
      <c r="AB10" s="16">
        <v>2.04081632653061E-2</v>
      </c>
      <c r="AC10" s="16">
        <v>0.102040816326531</v>
      </c>
      <c r="AD10" s="16">
        <v>5.5555555555555601E-2</v>
      </c>
      <c r="AE10" s="16">
        <v>8.5714285714285701E-2</v>
      </c>
      <c r="AF10" s="16">
        <v>0.107142857142857</v>
      </c>
      <c r="AG10" s="16">
        <v>0</v>
      </c>
      <c r="AH10" s="16">
        <v>0</v>
      </c>
      <c r="AI10" s="16"/>
      <c r="AJ10" s="16">
        <v>4.47761194029851E-2</v>
      </c>
      <c r="AK10" s="16">
        <v>2.66666666666667E-2</v>
      </c>
      <c r="AL10" s="16">
        <v>4.0229885057471299E-2</v>
      </c>
      <c r="AM10" s="16">
        <v>8.5106382978723402E-2</v>
      </c>
      <c r="AN10" s="16">
        <v>3.7037037037037E-2</v>
      </c>
      <c r="AO10" s="16"/>
      <c r="AP10" s="16">
        <v>6.0773480662983402E-2</v>
      </c>
      <c r="AQ10" s="16">
        <v>3.2000000000000001E-2</v>
      </c>
      <c r="AR10" s="16">
        <v>0.14285714285714299</v>
      </c>
      <c r="AS10" s="16"/>
      <c r="AT10" s="16">
        <v>3.7878787878787901E-2</v>
      </c>
      <c r="AU10" s="16">
        <v>6.7524115755627001E-2</v>
      </c>
      <c r="AV10" s="16">
        <v>6.6666666666666693E-2</v>
      </c>
      <c r="AW10" s="16">
        <v>0</v>
      </c>
      <c r="AX10" s="16"/>
      <c r="AY10" s="16">
        <v>8.1081081081081099E-2</v>
      </c>
      <c r="AZ10" s="16">
        <v>5.5201698513800398E-2</v>
      </c>
      <c r="BA10" s="16"/>
      <c r="BB10" s="16">
        <v>8.3333333333333301E-2</v>
      </c>
      <c r="BC10" s="16">
        <v>4.7619047619047603E-2</v>
      </c>
      <c r="BD10" s="16">
        <v>5.9190031152648002E-2</v>
      </c>
      <c r="BE10" s="16">
        <v>4.47761194029851E-2</v>
      </c>
      <c r="BF10" s="16"/>
      <c r="BG10" s="16">
        <v>4.8387096774193498E-2</v>
      </c>
      <c r="BH10" s="16">
        <v>6.9387755102040802E-2</v>
      </c>
      <c r="BI10" s="16">
        <v>3.37837837837838E-2</v>
      </c>
      <c r="BJ10" s="16">
        <v>0.173913043478261</v>
      </c>
      <c r="BK10" s="16">
        <v>0</v>
      </c>
      <c r="BL10" s="16">
        <v>0</v>
      </c>
    </row>
    <row r="11" spans="2:64" x14ac:dyDescent="0.35">
      <c r="B11" s="17" t="s">
        <v>55</v>
      </c>
      <c r="C11" s="18">
        <v>2.16535433070866E-2</v>
      </c>
      <c r="D11" s="18">
        <v>0</v>
      </c>
      <c r="E11" s="18">
        <v>3.125E-2</v>
      </c>
      <c r="F11" s="18">
        <v>0</v>
      </c>
      <c r="G11" s="18">
        <v>1.84049079754601E-2</v>
      </c>
      <c r="H11" s="18">
        <v>3.7974683544303799E-2</v>
      </c>
      <c r="I11" s="18"/>
      <c r="J11" s="18">
        <v>1.7482517482517501E-2</v>
      </c>
      <c r="K11" s="18">
        <v>2.7149321266968299E-2</v>
      </c>
      <c r="L11" s="18"/>
      <c r="M11" s="18">
        <v>6.5789473684210497E-3</v>
      </c>
      <c r="N11" s="18">
        <v>0.05</v>
      </c>
      <c r="O11" s="18">
        <v>0.05</v>
      </c>
      <c r="P11" s="18">
        <v>0</v>
      </c>
      <c r="Q11" s="18"/>
      <c r="R11" s="18">
        <v>1.2E-2</v>
      </c>
      <c r="S11" s="18">
        <v>2.4691358024691398E-2</v>
      </c>
      <c r="T11" s="18">
        <v>3.2679738562091498E-2</v>
      </c>
      <c r="U11" s="18">
        <v>4.1666666666666699E-2</v>
      </c>
      <c r="V11" s="18"/>
      <c r="W11" s="18">
        <v>2.7027027027027001E-2</v>
      </c>
      <c r="X11" s="18">
        <v>2.06185567010309E-2</v>
      </c>
      <c r="Y11" s="18">
        <v>3.8461538461538498E-2</v>
      </c>
      <c r="Z11" s="18">
        <v>0</v>
      </c>
      <c r="AA11" s="18">
        <v>2.7027027027027001E-2</v>
      </c>
      <c r="AB11" s="18">
        <v>4.08163265306122E-2</v>
      </c>
      <c r="AC11" s="18">
        <v>0</v>
      </c>
      <c r="AD11" s="18">
        <v>5.5555555555555601E-2</v>
      </c>
      <c r="AE11" s="18">
        <v>0</v>
      </c>
      <c r="AF11" s="18">
        <v>3.5714285714285698E-2</v>
      </c>
      <c r="AG11" s="18">
        <v>0</v>
      </c>
      <c r="AH11" s="18">
        <v>0</v>
      </c>
      <c r="AI11" s="18"/>
      <c r="AJ11" s="18">
        <v>1.49253731343284E-2</v>
      </c>
      <c r="AK11" s="18">
        <v>5.3333333333333302E-2</v>
      </c>
      <c r="AL11" s="18">
        <v>1.1494252873563199E-2</v>
      </c>
      <c r="AM11" s="18">
        <v>1.0638297872340399E-2</v>
      </c>
      <c r="AN11" s="18">
        <v>0</v>
      </c>
      <c r="AO11" s="18"/>
      <c r="AP11" s="18">
        <v>2.4861878453038701E-2</v>
      </c>
      <c r="AQ11" s="18">
        <v>1.6E-2</v>
      </c>
      <c r="AR11" s="18">
        <v>0</v>
      </c>
      <c r="AS11" s="18"/>
      <c r="AT11" s="18">
        <v>7.5757575757575803E-3</v>
      </c>
      <c r="AU11" s="18">
        <v>9.6463022508038593E-3</v>
      </c>
      <c r="AV11" s="18">
        <v>0</v>
      </c>
      <c r="AW11" s="18">
        <v>0.35</v>
      </c>
      <c r="AX11" s="18"/>
      <c r="AY11" s="18">
        <v>2.7027027027027001E-2</v>
      </c>
      <c r="AZ11" s="18">
        <v>2.1231422505307899E-2</v>
      </c>
      <c r="BA11" s="18"/>
      <c r="BB11" s="18">
        <v>0</v>
      </c>
      <c r="BC11" s="18">
        <v>0</v>
      </c>
      <c r="BD11" s="18">
        <v>6.2305295950155796E-3</v>
      </c>
      <c r="BE11" s="18">
        <v>0.134328358208955</v>
      </c>
      <c r="BF11" s="18"/>
      <c r="BG11" s="18">
        <v>3.2258064516128997E-2</v>
      </c>
      <c r="BH11" s="18">
        <v>8.1632653061224497E-3</v>
      </c>
      <c r="BI11" s="18">
        <v>2.7027027027027001E-2</v>
      </c>
      <c r="BJ11" s="18">
        <v>4.3478260869565202E-2</v>
      </c>
      <c r="BK11" s="18">
        <v>7.4074074074074098E-2</v>
      </c>
      <c r="BL11" s="18">
        <v>0</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207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204</v>
      </c>
      <c r="C8" s="16">
        <v>0.72440944881889802</v>
      </c>
      <c r="D8" s="16">
        <v>0.55172413793103403</v>
      </c>
      <c r="E8" s="16">
        <v>0.65625</v>
      </c>
      <c r="F8" s="16">
        <v>0.63829787234042601</v>
      </c>
      <c r="G8" s="16">
        <v>0.77914110429447903</v>
      </c>
      <c r="H8" s="16">
        <v>0.778481012658228</v>
      </c>
      <c r="I8" s="16"/>
      <c r="J8" s="16">
        <v>0.74125874125874103</v>
      </c>
      <c r="K8" s="16">
        <v>0.70135746606334803</v>
      </c>
      <c r="L8" s="16"/>
      <c r="M8" s="16">
        <v>0.75657894736842102</v>
      </c>
      <c r="N8" s="16">
        <v>0.72</v>
      </c>
      <c r="O8" s="16">
        <v>0.6</v>
      </c>
      <c r="P8" s="16">
        <v>0.65</v>
      </c>
      <c r="Q8" s="16"/>
      <c r="R8" s="16">
        <v>0.68799999999999994</v>
      </c>
      <c r="S8" s="16">
        <v>0.75308641975308599</v>
      </c>
      <c r="T8" s="16">
        <v>0.78431372549019596</v>
      </c>
      <c r="U8" s="16">
        <v>0.625</v>
      </c>
      <c r="V8" s="16"/>
      <c r="W8" s="16">
        <v>0.68918918918918903</v>
      </c>
      <c r="X8" s="16">
        <v>0.81443298969072198</v>
      </c>
      <c r="Y8" s="16">
        <v>0.76923076923076905</v>
      </c>
      <c r="Z8" s="16">
        <v>0.84782608695652195</v>
      </c>
      <c r="AA8" s="16">
        <v>0.54054054054054101</v>
      </c>
      <c r="AB8" s="16">
        <v>0.63265306122449005</v>
      </c>
      <c r="AC8" s="16">
        <v>0.69387755102040805</v>
      </c>
      <c r="AD8" s="16">
        <v>0.66666666666666696</v>
      </c>
      <c r="AE8" s="16">
        <v>0.74285714285714299</v>
      </c>
      <c r="AF8" s="16">
        <v>0.60714285714285698</v>
      </c>
      <c r="AG8" s="16">
        <v>0.8</v>
      </c>
      <c r="AH8" s="16">
        <v>1</v>
      </c>
      <c r="AI8" s="16"/>
      <c r="AJ8" s="16">
        <v>0.77611940298507498</v>
      </c>
      <c r="AK8" s="16">
        <v>0.61333333333333295</v>
      </c>
      <c r="AL8" s="16">
        <v>0.73563218390804597</v>
      </c>
      <c r="AM8" s="16">
        <v>0.72340425531914898</v>
      </c>
      <c r="AN8" s="16">
        <v>0.81481481481481499</v>
      </c>
      <c r="AO8" s="16"/>
      <c r="AP8" s="16">
        <v>0.68784530386740295</v>
      </c>
      <c r="AQ8" s="16">
        <v>0.8</v>
      </c>
      <c r="AR8" s="16">
        <v>0.90476190476190499</v>
      </c>
      <c r="AS8" s="16"/>
      <c r="AT8" s="16">
        <v>0.55303030303030298</v>
      </c>
      <c r="AU8" s="16">
        <v>0.83922829581993597</v>
      </c>
      <c r="AV8" s="16">
        <v>0.64444444444444404</v>
      </c>
      <c r="AW8" s="16">
        <v>0.25</v>
      </c>
      <c r="AX8" s="16"/>
      <c r="AY8" s="16">
        <v>0.62162162162162204</v>
      </c>
      <c r="AZ8" s="16">
        <v>0.73248407643312097</v>
      </c>
      <c r="BA8" s="16"/>
      <c r="BB8" s="16">
        <v>0.83333333333333304</v>
      </c>
      <c r="BC8" s="16">
        <v>0.67857142857142905</v>
      </c>
      <c r="BD8" s="16">
        <v>0.76012461059189995</v>
      </c>
      <c r="BE8" s="16">
        <v>0.55223880597014896</v>
      </c>
      <c r="BF8" s="16"/>
      <c r="BG8" s="16">
        <v>0.82258064516129004</v>
      </c>
      <c r="BH8" s="16">
        <v>0.72653061224489801</v>
      </c>
      <c r="BI8" s="16">
        <v>0.70270270270270296</v>
      </c>
      <c r="BJ8" s="16">
        <v>0.565217391304348</v>
      </c>
      <c r="BK8" s="16">
        <v>0.74074074074074103</v>
      </c>
      <c r="BL8" s="16">
        <v>0.66666666666666696</v>
      </c>
    </row>
    <row r="9" spans="2:64" x14ac:dyDescent="0.35">
      <c r="B9" s="17" t="s">
        <v>205</v>
      </c>
      <c r="C9" s="16">
        <v>0.196850393700787</v>
      </c>
      <c r="D9" s="16">
        <v>0.31034482758620702</v>
      </c>
      <c r="E9" s="16">
        <v>0.265625</v>
      </c>
      <c r="F9" s="16">
        <v>0.28723404255319201</v>
      </c>
      <c r="G9" s="16">
        <v>0.16564417177914101</v>
      </c>
      <c r="H9" s="16">
        <v>0.126582278481013</v>
      </c>
      <c r="I9" s="16"/>
      <c r="J9" s="16">
        <v>0.17482517482517501</v>
      </c>
      <c r="K9" s="16">
        <v>0.22624434389140299</v>
      </c>
      <c r="L9" s="16"/>
      <c r="M9" s="16">
        <v>0.197368421052632</v>
      </c>
      <c r="N9" s="16">
        <v>0.19</v>
      </c>
      <c r="O9" s="16">
        <v>0.233333333333333</v>
      </c>
      <c r="P9" s="16">
        <v>0.17499999999999999</v>
      </c>
      <c r="Q9" s="16"/>
      <c r="R9" s="16">
        <v>0.248</v>
      </c>
      <c r="S9" s="16">
        <v>0.148148148148148</v>
      </c>
      <c r="T9" s="16">
        <v>0.13071895424836599</v>
      </c>
      <c r="U9" s="16">
        <v>0.25</v>
      </c>
      <c r="V9" s="16"/>
      <c r="W9" s="16">
        <v>0.20270270270270299</v>
      </c>
      <c r="X9" s="16">
        <v>0.14432989690721601</v>
      </c>
      <c r="Y9" s="16">
        <v>0.134615384615385</v>
      </c>
      <c r="Z9" s="16">
        <v>0.108695652173913</v>
      </c>
      <c r="AA9" s="16">
        <v>0.29729729729729698</v>
      </c>
      <c r="AB9" s="16">
        <v>0.26530612244898</v>
      </c>
      <c r="AC9" s="16">
        <v>0.26530612244898</v>
      </c>
      <c r="AD9" s="16">
        <v>0.27777777777777801</v>
      </c>
      <c r="AE9" s="16">
        <v>0.17142857142857101</v>
      </c>
      <c r="AF9" s="16">
        <v>0.28571428571428598</v>
      </c>
      <c r="AG9" s="16">
        <v>0.15</v>
      </c>
      <c r="AH9" s="16">
        <v>0</v>
      </c>
      <c r="AI9" s="16"/>
      <c r="AJ9" s="16">
        <v>0.14925373134328401</v>
      </c>
      <c r="AK9" s="16">
        <v>0.25333333333333302</v>
      </c>
      <c r="AL9" s="16">
        <v>0.18390804597701099</v>
      </c>
      <c r="AM9" s="16">
        <v>0.25531914893617003</v>
      </c>
      <c r="AN9" s="16">
        <v>0.18518518518518501</v>
      </c>
      <c r="AO9" s="16"/>
      <c r="AP9" s="16">
        <v>0.21546961325966901</v>
      </c>
      <c r="AQ9" s="16">
        <v>0.16</v>
      </c>
      <c r="AR9" s="16">
        <v>9.5238095238095205E-2</v>
      </c>
      <c r="AS9" s="16"/>
      <c r="AT9" s="16">
        <v>0.35606060606060602</v>
      </c>
      <c r="AU9" s="16">
        <v>0.12540192926044999</v>
      </c>
      <c r="AV9" s="16">
        <v>0.24444444444444399</v>
      </c>
      <c r="AW9" s="16">
        <v>0.15</v>
      </c>
      <c r="AX9" s="16"/>
      <c r="AY9" s="16">
        <v>0.27027027027027001</v>
      </c>
      <c r="AZ9" s="16">
        <v>0.19108280254777099</v>
      </c>
      <c r="BA9" s="16"/>
      <c r="BB9" s="16">
        <v>0.16666666666666699</v>
      </c>
      <c r="BC9" s="16">
        <v>0.238095238095238</v>
      </c>
      <c r="BD9" s="16">
        <v>0.18068535825545201</v>
      </c>
      <c r="BE9" s="16">
        <v>0.238805970149254</v>
      </c>
      <c r="BF9" s="16"/>
      <c r="BG9" s="16">
        <v>0.112903225806452</v>
      </c>
      <c r="BH9" s="16">
        <v>0.2</v>
      </c>
      <c r="BI9" s="16">
        <v>0.222972972972973</v>
      </c>
      <c r="BJ9" s="16">
        <v>0.34782608695652201</v>
      </c>
      <c r="BK9" s="16">
        <v>0.11111111111111099</v>
      </c>
      <c r="BL9" s="16">
        <v>0</v>
      </c>
    </row>
    <row r="10" spans="2:64" x14ac:dyDescent="0.35">
      <c r="B10" s="17" t="s">
        <v>206</v>
      </c>
      <c r="C10" s="16">
        <v>4.33070866141732E-2</v>
      </c>
      <c r="D10" s="16">
        <v>0.13793103448275901</v>
      </c>
      <c r="E10" s="16">
        <v>4.6875E-2</v>
      </c>
      <c r="F10" s="16">
        <v>6.3829787234042507E-2</v>
      </c>
      <c r="G10" s="16">
        <v>1.22699386503067E-2</v>
      </c>
      <c r="H10" s="16">
        <v>4.4303797468354403E-2</v>
      </c>
      <c r="I10" s="16"/>
      <c r="J10" s="16">
        <v>4.8951048951049E-2</v>
      </c>
      <c r="K10" s="16">
        <v>3.6199095022624403E-2</v>
      </c>
      <c r="L10" s="16"/>
      <c r="M10" s="16">
        <v>3.6184210526315798E-2</v>
      </c>
      <c r="N10" s="16">
        <v>0.04</v>
      </c>
      <c r="O10" s="16">
        <v>6.6666666666666693E-2</v>
      </c>
      <c r="P10" s="16">
        <v>7.4999999999999997E-2</v>
      </c>
      <c r="Q10" s="16"/>
      <c r="R10" s="16">
        <v>4.8000000000000001E-2</v>
      </c>
      <c r="S10" s="16">
        <v>4.9382716049382699E-2</v>
      </c>
      <c r="T10" s="16">
        <v>2.61437908496732E-2</v>
      </c>
      <c r="U10" s="16">
        <v>8.3333333333333301E-2</v>
      </c>
      <c r="V10" s="16"/>
      <c r="W10" s="16">
        <v>5.4054054054054099E-2</v>
      </c>
      <c r="X10" s="16">
        <v>2.06185567010309E-2</v>
      </c>
      <c r="Y10" s="16">
        <v>5.7692307692307702E-2</v>
      </c>
      <c r="Z10" s="16">
        <v>2.1739130434782601E-2</v>
      </c>
      <c r="AA10" s="16">
        <v>0.108108108108108</v>
      </c>
      <c r="AB10" s="16">
        <v>4.08163265306122E-2</v>
      </c>
      <c r="AC10" s="16">
        <v>4.08163265306122E-2</v>
      </c>
      <c r="AD10" s="16">
        <v>0</v>
      </c>
      <c r="AE10" s="16">
        <v>5.7142857142857099E-2</v>
      </c>
      <c r="AF10" s="16">
        <v>3.5714285714285698E-2</v>
      </c>
      <c r="AG10" s="16">
        <v>0.05</v>
      </c>
      <c r="AH10" s="16">
        <v>0</v>
      </c>
      <c r="AI10" s="16"/>
      <c r="AJ10" s="16">
        <v>0</v>
      </c>
      <c r="AK10" s="16">
        <v>0.04</v>
      </c>
      <c r="AL10" s="16">
        <v>6.3218390804597693E-2</v>
      </c>
      <c r="AM10" s="16">
        <v>2.1276595744680899E-2</v>
      </c>
      <c r="AN10" s="16">
        <v>0</v>
      </c>
      <c r="AO10" s="16"/>
      <c r="AP10" s="16">
        <v>5.24861878453039E-2</v>
      </c>
      <c r="AQ10" s="16">
        <v>2.4E-2</v>
      </c>
      <c r="AR10" s="16">
        <v>0</v>
      </c>
      <c r="AS10" s="16"/>
      <c r="AT10" s="16">
        <v>7.5757575757575801E-2</v>
      </c>
      <c r="AU10" s="16">
        <v>1.9292604501607701E-2</v>
      </c>
      <c r="AV10" s="16">
        <v>0.11111111111111099</v>
      </c>
      <c r="AW10" s="16">
        <v>0.05</v>
      </c>
      <c r="AX10" s="16"/>
      <c r="AY10" s="16">
        <v>8.1081081081081099E-2</v>
      </c>
      <c r="AZ10" s="16">
        <v>4.0339702760084903E-2</v>
      </c>
      <c r="BA10" s="16"/>
      <c r="BB10" s="16">
        <v>0</v>
      </c>
      <c r="BC10" s="16">
        <v>8.3333333333333301E-2</v>
      </c>
      <c r="BD10" s="16">
        <v>4.3613707165108997E-2</v>
      </c>
      <c r="BE10" s="16">
        <v>1.49253731343284E-2</v>
      </c>
      <c r="BF10" s="16"/>
      <c r="BG10" s="16">
        <v>1.6129032258064498E-2</v>
      </c>
      <c r="BH10" s="16">
        <v>5.7142857142857099E-2</v>
      </c>
      <c r="BI10" s="16">
        <v>2.7027027027027001E-2</v>
      </c>
      <c r="BJ10" s="16">
        <v>4.3478260869565202E-2</v>
      </c>
      <c r="BK10" s="16">
        <v>7.4074074074074098E-2</v>
      </c>
      <c r="BL10" s="16">
        <v>0</v>
      </c>
    </row>
    <row r="11" spans="2:64" x14ac:dyDescent="0.35">
      <c r="B11" s="17" t="s">
        <v>55</v>
      </c>
      <c r="C11" s="18">
        <v>3.5433070866141697E-2</v>
      </c>
      <c r="D11" s="18">
        <v>0</v>
      </c>
      <c r="E11" s="18">
        <v>3.125E-2</v>
      </c>
      <c r="F11" s="18">
        <v>1.0638297872340399E-2</v>
      </c>
      <c r="G11" s="18">
        <v>4.2944785276073601E-2</v>
      </c>
      <c r="H11" s="18">
        <v>5.0632911392405097E-2</v>
      </c>
      <c r="I11" s="18"/>
      <c r="J11" s="18">
        <v>3.4965034965035002E-2</v>
      </c>
      <c r="K11" s="18">
        <v>3.6199095022624403E-2</v>
      </c>
      <c r="L11" s="18"/>
      <c r="M11" s="18">
        <v>9.8684210526315801E-3</v>
      </c>
      <c r="N11" s="18">
        <v>0.05</v>
      </c>
      <c r="O11" s="18">
        <v>0.1</v>
      </c>
      <c r="P11" s="18">
        <v>0.1</v>
      </c>
      <c r="Q11" s="18"/>
      <c r="R11" s="18">
        <v>1.6E-2</v>
      </c>
      <c r="S11" s="18">
        <v>4.9382716049382699E-2</v>
      </c>
      <c r="T11" s="18">
        <v>5.8823529411764698E-2</v>
      </c>
      <c r="U11" s="18">
        <v>4.1666666666666699E-2</v>
      </c>
      <c r="V11" s="18"/>
      <c r="W11" s="18">
        <v>5.4054054054054099E-2</v>
      </c>
      <c r="X11" s="18">
        <v>2.06185567010309E-2</v>
      </c>
      <c r="Y11" s="18">
        <v>3.8461538461538498E-2</v>
      </c>
      <c r="Z11" s="18">
        <v>2.1739130434782601E-2</v>
      </c>
      <c r="AA11" s="18">
        <v>5.4054054054054099E-2</v>
      </c>
      <c r="AB11" s="18">
        <v>6.1224489795918401E-2</v>
      </c>
      <c r="AC11" s="18">
        <v>0</v>
      </c>
      <c r="AD11" s="18">
        <v>5.5555555555555601E-2</v>
      </c>
      <c r="AE11" s="18">
        <v>2.8571428571428598E-2</v>
      </c>
      <c r="AF11" s="18">
        <v>7.1428571428571397E-2</v>
      </c>
      <c r="AG11" s="18">
        <v>0</v>
      </c>
      <c r="AH11" s="18">
        <v>0</v>
      </c>
      <c r="AI11" s="18"/>
      <c r="AJ11" s="18">
        <v>7.4626865671641798E-2</v>
      </c>
      <c r="AK11" s="18">
        <v>9.3333333333333296E-2</v>
      </c>
      <c r="AL11" s="18">
        <v>1.72413793103448E-2</v>
      </c>
      <c r="AM11" s="18">
        <v>0</v>
      </c>
      <c r="AN11" s="18">
        <v>0</v>
      </c>
      <c r="AO11" s="18"/>
      <c r="AP11" s="18">
        <v>4.4198895027624301E-2</v>
      </c>
      <c r="AQ11" s="18">
        <v>1.6E-2</v>
      </c>
      <c r="AR11" s="18">
        <v>0</v>
      </c>
      <c r="AS11" s="18"/>
      <c r="AT11" s="18">
        <v>1.5151515151515201E-2</v>
      </c>
      <c r="AU11" s="18">
        <v>1.6077170418006399E-2</v>
      </c>
      <c r="AV11" s="18">
        <v>0</v>
      </c>
      <c r="AW11" s="18">
        <v>0.55000000000000004</v>
      </c>
      <c r="AX11" s="18"/>
      <c r="AY11" s="18">
        <v>2.7027027027027001E-2</v>
      </c>
      <c r="AZ11" s="18">
        <v>3.6093418259023402E-2</v>
      </c>
      <c r="BA11" s="18"/>
      <c r="BB11" s="18">
        <v>0</v>
      </c>
      <c r="BC11" s="18">
        <v>0</v>
      </c>
      <c r="BD11" s="18">
        <v>1.5576323987538899E-2</v>
      </c>
      <c r="BE11" s="18">
        <v>0.19402985074626899</v>
      </c>
      <c r="BF11" s="18"/>
      <c r="BG11" s="18">
        <v>4.8387096774193498E-2</v>
      </c>
      <c r="BH11" s="18">
        <v>1.6326530612244899E-2</v>
      </c>
      <c r="BI11" s="18">
        <v>4.72972972972973E-2</v>
      </c>
      <c r="BJ11" s="18">
        <v>4.3478260869565202E-2</v>
      </c>
      <c r="BK11" s="18">
        <v>7.4074074074074098E-2</v>
      </c>
      <c r="BL11" s="18">
        <v>0.33333333333333298</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211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208</v>
      </c>
      <c r="C8" s="16">
        <v>0.41141732283464599</v>
      </c>
      <c r="D8" s="16">
        <v>0.51724137931034497</v>
      </c>
      <c r="E8" s="16">
        <v>0.421875</v>
      </c>
      <c r="F8" s="16">
        <v>0.43617021276595702</v>
      </c>
      <c r="G8" s="16">
        <v>0.38650306748466301</v>
      </c>
      <c r="H8" s="16">
        <v>0.39873417721519</v>
      </c>
      <c r="I8" s="16"/>
      <c r="J8" s="16">
        <v>0.41958041958042003</v>
      </c>
      <c r="K8" s="16">
        <v>0.40271493212669701</v>
      </c>
      <c r="L8" s="16"/>
      <c r="M8" s="16">
        <v>0.375</v>
      </c>
      <c r="N8" s="16">
        <v>0.44</v>
      </c>
      <c r="O8" s="16">
        <v>0.45</v>
      </c>
      <c r="P8" s="16">
        <v>0.52500000000000002</v>
      </c>
      <c r="Q8" s="16"/>
      <c r="R8" s="16">
        <v>0.44</v>
      </c>
      <c r="S8" s="16">
        <v>0.407407407407407</v>
      </c>
      <c r="T8" s="16">
        <v>0.38562091503267998</v>
      </c>
      <c r="U8" s="16">
        <v>0.29166666666666702</v>
      </c>
      <c r="V8" s="16"/>
      <c r="W8" s="16">
        <v>0.37837837837837801</v>
      </c>
      <c r="X8" s="16">
        <v>0.402061855670103</v>
      </c>
      <c r="Y8" s="16">
        <v>0.36538461538461497</v>
      </c>
      <c r="Z8" s="16">
        <v>0.52173913043478304</v>
      </c>
      <c r="AA8" s="16">
        <v>0.45945945945945899</v>
      </c>
      <c r="AB8" s="16">
        <v>0.40816326530612201</v>
      </c>
      <c r="AC8" s="16">
        <v>0.44897959183673503</v>
      </c>
      <c r="AD8" s="16">
        <v>0.38888888888888901</v>
      </c>
      <c r="AE8" s="16">
        <v>0.45714285714285702</v>
      </c>
      <c r="AF8" s="16">
        <v>0.32142857142857101</v>
      </c>
      <c r="AG8" s="16">
        <v>0.35</v>
      </c>
      <c r="AH8" s="16">
        <v>0.33333333333333298</v>
      </c>
      <c r="AI8" s="16"/>
      <c r="AJ8" s="16">
        <v>0.50746268656716398</v>
      </c>
      <c r="AK8" s="16">
        <v>0.37333333333333302</v>
      </c>
      <c r="AL8" s="16">
        <v>0.40229885057471299</v>
      </c>
      <c r="AM8" s="16">
        <v>0.38297872340425498</v>
      </c>
      <c r="AN8" s="16">
        <v>0.407407407407407</v>
      </c>
      <c r="AO8" s="16"/>
      <c r="AP8" s="16">
        <v>0.40607734806629803</v>
      </c>
      <c r="AQ8" s="16">
        <v>0.41599999999999998</v>
      </c>
      <c r="AR8" s="16">
        <v>0.476190476190476</v>
      </c>
      <c r="AS8" s="16"/>
      <c r="AT8" s="16">
        <v>0.439393939393939</v>
      </c>
      <c r="AU8" s="16">
        <v>0.421221864951768</v>
      </c>
      <c r="AV8" s="16">
        <v>0.33333333333333298</v>
      </c>
      <c r="AW8" s="16">
        <v>0.25</v>
      </c>
      <c r="AX8" s="16"/>
      <c r="AY8" s="16">
        <v>0.40540540540540498</v>
      </c>
      <c r="AZ8" s="16">
        <v>0.41188959660297197</v>
      </c>
      <c r="BA8" s="16"/>
      <c r="BB8" s="16">
        <v>0.38888888888888901</v>
      </c>
      <c r="BC8" s="16">
        <v>0.26190476190476197</v>
      </c>
      <c r="BD8" s="16">
        <v>0.467289719626168</v>
      </c>
      <c r="BE8" s="16">
        <v>0.34328358208955201</v>
      </c>
      <c r="BF8" s="16"/>
      <c r="BG8" s="16">
        <v>0.56451612903225801</v>
      </c>
      <c r="BH8" s="16">
        <v>0.36326530612244901</v>
      </c>
      <c r="BI8" s="16">
        <v>0.42567567567567599</v>
      </c>
      <c r="BJ8" s="16">
        <v>0.39130434782608697</v>
      </c>
      <c r="BK8" s="16">
        <v>0.407407407407407</v>
      </c>
      <c r="BL8" s="16">
        <v>0.66666666666666696</v>
      </c>
    </row>
    <row r="9" spans="2:64" x14ac:dyDescent="0.35">
      <c r="B9" s="17" t="s">
        <v>209</v>
      </c>
      <c r="C9" s="16">
        <v>0.41535433070866101</v>
      </c>
      <c r="D9" s="16">
        <v>0.37931034482758602</v>
      </c>
      <c r="E9" s="16">
        <v>0.390625</v>
      </c>
      <c r="F9" s="16">
        <v>0.42553191489361702</v>
      </c>
      <c r="G9" s="16">
        <v>0.43558282208589</v>
      </c>
      <c r="H9" s="16">
        <v>0.40506329113924</v>
      </c>
      <c r="I9" s="16"/>
      <c r="J9" s="16">
        <v>0.41958041958042003</v>
      </c>
      <c r="K9" s="16">
        <v>0.40723981900452499</v>
      </c>
      <c r="L9" s="16"/>
      <c r="M9" s="16">
        <v>0.45394736842105299</v>
      </c>
      <c r="N9" s="16">
        <v>0.38</v>
      </c>
      <c r="O9" s="16">
        <v>0.36666666666666697</v>
      </c>
      <c r="P9" s="16">
        <v>0.32500000000000001</v>
      </c>
      <c r="Q9" s="16"/>
      <c r="R9" s="16">
        <v>0.40400000000000003</v>
      </c>
      <c r="S9" s="16">
        <v>0.39506172839506198</v>
      </c>
      <c r="T9" s="16">
        <v>0.42483660130718998</v>
      </c>
      <c r="U9" s="16">
        <v>0.54166666666666696</v>
      </c>
      <c r="V9" s="16"/>
      <c r="W9" s="16">
        <v>0.445945945945946</v>
      </c>
      <c r="X9" s="16">
        <v>0.48453608247422703</v>
      </c>
      <c r="Y9" s="16">
        <v>0.44230769230769201</v>
      </c>
      <c r="Z9" s="16">
        <v>0.26086956521739102</v>
      </c>
      <c r="AA9" s="16">
        <v>0.43243243243243201</v>
      </c>
      <c r="AB9" s="16">
        <v>0.38775510204081598</v>
      </c>
      <c r="AC9" s="16">
        <v>0.32653061224489799</v>
      </c>
      <c r="AD9" s="16">
        <v>0.44444444444444398</v>
      </c>
      <c r="AE9" s="16">
        <v>0.4</v>
      </c>
      <c r="AF9" s="16">
        <v>0.42857142857142899</v>
      </c>
      <c r="AG9" s="16">
        <v>0.5</v>
      </c>
      <c r="AH9" s="16">
        <v>0.33333333333333298</v>
      </c>
      <c r="AI9" s="16"/>
      <c r="AJ9" s="16">
        <v>0.328358208955224</v>
      </c>
      <c r="AK9" s="16">
        <v>0.42666666666666703</v>
      </c>
      <c r="AL9" s="16">
        <v>0.46551724137931</v>
      </c>
      <c r="AM9" s="16">
        <v>0.45744680851063801</v>
      </c>
      <c r="AN9" s="16">
        <v>0.33333333333333298</v>
      </c>
      <c r="AO9" s="16"/>
      <c r="AP9" s="16">
        <v>0.41436464088397801</v>
      </c>
      <c r="AQ9" s="16">
        <v>0.42399999999999999</v>
      </c>
      <c r="AR9" s="16">
        <v>0.38095238095238099</v>
      </c>
      <c r="AS9" s="16"/>
      <c r="AT9" s="16">
        <v>0.43181818181818199</v>
      </c>
      <c r="AU9" s="16">
        <v>0.40836012861736298</v>
      </c>
      <c r="AV9" s="16">
        <v>0.46666666666666701</v>
      </c>
      <c r="AW9" s="16">
        <v>0.3</v>
      </c>
      <c r="AX9" s="16"/>
      <c r="AY9" s="16">
        <v>0.43243243243243201</v>
      </c>
      <c r="AZ9" s="16">
        <v>0.41401273885350298</v>
      </c>
      <c r="BA9" s="16"/>
      <c r="BB9" s="16">
        <v>0.5</v>
      </c>
      <c r="BC9" s="16">
        <v>0.59523809523809501</v>
      </c>
      <c r="BD9" s="16">
        <v>0.37383177570093501</v>
      </c>
      <c r="BE9" s="16">
        <v>0.34328358208955201</v>
      </c>
      <c r="BF9" s="16"/>
      <c r="BG9" s="16">
        <v>0.30645161290322598</v>
      </c>
      <c r="BH9" s="16">
        <v>0.48979591836734698</v>
      </c>
      <c r="BI9" s="16">
        <v>0.37162162162162199</v>
      </c>
      <c r="BJ9" s="16">
        <v>0.30434782608695699</v>
      </c>
      <c r="BK9" s="16">
        <v>0.37037037037037002</v>
      </c>
      <c r="BL9" s="16">
        <v>0</v>
      </c>
    </row>
    <row r="10" spans="2:64" x14ac:dyDescent="0.35">
      <c r="B10" s="17" t="s">
        <v>210</v>
      </c>
      <c r="C10" s="16">
        <v>4.9212598425196902E-2</v>
      </c>
      <c r="D10" s="16">
        <v>3.4482758620689703E-2</v>
      </c>
      <c r="E10" s="16">
        <v>6.25E-2</v>
      </c>
      <c r="F10" s="16">
        <v>4.2553191489361701E-2</v>
      </c>
      <c r="G10" s="16">
        <v>4.9079754601227002E-2</v>
      </c>
      <c r="H10" s="16">
        <v>5.0632911392405097E-2</v>
      </c>
      <c r="I10" s="16"/>
      <c r="J10" s="16">
        <v>5.2447552447552399E-2</v>
      </c>
      <c r="K10" s="16">
        <v>4.52488687782805E-2</v>
      </c>
      <c r="L10" s="16"/>
      <c r="M10" s="16">
        <v>5.9210526315789498E-2</v>
      </c>
      <c r="N10" s="16">
        <v>0.04</v>
      </c>
      <c r="O10" s="16">
        <v>0.05</v>
      </c>
      <c r="P10" s="16">
        <v>0</v>
      </c>
      <c r="Q10" s="16"/>
      <c r="R10" s="16">
        <v>5.6000000000000001E-2</v>
      </c>
      <c r="S10" s="16">
        <v>6.1728395061728399E-2</v>
      </c>
      <c r="T10" s="16">
        <v>3.2679738562091498E-2</v>
      </c>
      <c r="U10" s="16">
        <v>4.1666666666666699E-2</v>
      </c>
      <c r="V10" s="16"/>
      <c r="W10" s="16">
        <v>5.4054054054054099E-2</v>
      </c>
      <c r="X10" s="16">
        <v>2.06185567010309E-2</v>
      </c>
      <c r="Y10" s="16">
        <v>5.7692307692307702E-2</v>
      </c>
      <c r="Z10" s="16">
        <v>6.5217391304347797E-2</v>
      </c>
      <c r="AA10" s="16">
        <v>2.7027027027027001E-2</v>
      </c>
      <c r="AB10" s="16">
        <v>6.1224489795918401E-2</v>
      </c>
      <c r="AC10" s="16">
        <v>6.1224489795918401E-2</v>
      </c>
      <c r="AD10" s="16">
        <v>5.5555555555555601E-2</v>
      </c>
      <c r="AE10" s="16">
        <v>5.7142857142857099E-2</v>
      </c>
      <c r="AF10" s="16">
        <v>0.107142857142857</v>
      </c>
      <c r="AG10" s="16">
        <v>0</v>
      </c>
      <c r="AH10" s="16">
        <v>0</v>
      </c>
      <c r="AI10" s="16"/>
      <c r="AJ10" s="16">
        <v>4.47761194029851E-2</v>
      </c>
      <c r="AK10" s="16">
        <v>0.04</v>
      </c>
      <c r="AL10" s="16">
        <v>4.0229885057471299E-2</v>
      </c>
      <c r="AM10" s="16">
        <v>3.1914893617021302E-2</v>
      </c>
      <c r="AN10" s="16">
        <v>3.7037037037037E-2</v>
      </c>
      <c r="AO10" s="16"/>
      <c r="AP10" s="16">
        <v>4.9723756906077297E-2</v>
      </c>
      <c r="AQ10" s="16">
        <v>5.6000000000000001E-2</v>
      </c>
      <c r="AR10" s="16">
        <v>0</v>
      </c>
      <c r="AS10" s="16"/>
      <c r="AT10" s="16">
        <v>3.7878787878787901E-2</v>
      </c>
      <c r="AU10" s="16">
        <v>5.1446945337620599E-2</v>
      </c>
      <c r="AV10" s="16">
        <v>6.6666666666666693E-2</v>
      </c>
      <c r="AW10" s="16">
        <v>0.05</v>
      </c>
      <c r="AX10" s="16"/>
      <c r="AY10" s="16">
        <v>8.1081081081081099E-2</v>
      </c>
      <c r="AZ10" s="16">
        <v>4.67091295116773E-2</v>
      </c>
      <c r="BA10" s="16"/>
      <c r="BB10" s="16">
        <v>5.5555555555555601E-2</v>
      </c>
      <c r="BC10" s="16">
        <v>7.1428571428571397E-2</v>
      </c>
      <c r="BD10" s="16">
        <v>4.0498442367601202E-2</v>
      </c>
      <c r="BE10" s="16">
        <v>5.9701492537313397E-2</v>
      </c>
      <c r="BF10" s="16"/>
      <c r="BG10" s="16">
        <v>1.6129032258064498E-2</v>
      </c>
      <c r="BH10" s="16">
        <v>4.4897959183673501E-2</v>
      </c>
      <c r="BI10" s="16">
        <v>4.72972972972973E-2</v>
      </c>
      <c r="BJ10" s="16">
        <v>0.173913043478261</v>
      </c>
      <c r="BK10" s="16">
        <v>7.4074074074074098E-2</v>
      </c>
      <c r="BL10" s="16">
        <v>0</v>
      </c>
    </row>
    <row r="11" spans="2:64" x14ac:dyDescent="0.35">
      <c r="B11" s="17" t="s">
        <v>159</v>
      </c>
      <c r="C11" s="18">
        <v>0.124015748031496</v>
      </c>
      <c r="D11" s="18">
        <v>6.8965517241379296E-2</v>
      </c>
      <c r="E11" s="18">
        <v>0.125</v>
      </c>
      <c r="F11" s="18">
        <v>9.5744680851063801E-2</v>
      </c>
      <c r="G11" s="18">
        <v>0.128834355828221</v>
      </c>
      <c r="H11" s="18">
        <v>0.145569620253165</v>
      </c>
      <c r="I11" s="18"/>
      <c r="J11" s="18">
        <v>0.108391608391608</v>
      </c>
      <c r="K11" s="18">
        <v>0.144796380090498</v>
      </c>
      <c r="L11" s="18"/>
      <c r="M11" s="18">
        <v>0.11184210526315801</v>
      </c>
      <c r="N11" s="18">
        <v>0.14000000000000001</v>
      </c>
      <c r="O11" s="18">
        <v>0.133333333333333</v>
      </c>
      <c r="P11" s="18">
        <v>0.15</v>
      </c>
      <c r="Q11" s="18"/>
      <c r="R11" s="18">
        <v>0.1</v>
      </c>
      <c r="S11" s="18">
        <v>0.13580246913580199</v>
      </c>
      <c r="T11" s="18">
        <v>0.15686274509803899</v>
      </c>
      <c r="U11" s="18">
        <v>0.125</v>
      </c>
      <c r="V11" s="18"/>
      <c r="W11" s="18">
        <v>0.121621621621622</v>
      </c>
      <c r="X11" s="18">
        <v>9.2783505154639206E-2</v>
      </c>
      <c r="Y11" s="18">
        <v>0.134615384615385</v>
      </c>
      <c r="Z11" s="18">
        <v>0.15217391304347799</v>
      </c>
      <c r="AA11" s="18">
        <v>8.1081081081081099E-2</v>
      </c>
      <c r="AB11" s="18">
        <v>0.14285714285714299</v>
      </c>
      <c r="AC11" s="18">
        <v>0.16326530612244899</v>
      </c>
      <c r="AD11" s="18">
        <v>0.11111111111111099</v>
      </c>
      <c r="AE11" s="18">
        <v>8.5714285714285701E-2</v>
      </c>
      <c r="AF11" s="18">
        <v>0.14285714285714299</v>
      </c>
      <c r="AG11" s="18">
        <v>0.15</v>
      </c>
      <c r="AH11" s="18">
        <v>0.33333333333333298</v>
      </c>
      <c r="AI11" s="18"/>
      <c r="AJ11" s="18">
        <v>0.119402985074627</v>
      </c>
      <c r="AK11" s="18">
        <v>0.16</v>
      </c>
      <c r="AL11" s="18">
        <v>9.1954022988505704E-2</v>
      </c>
      <c r="AM11" s="18">
        <v>0.12765957446808501</v>
      </c>
      <c r="AN11" s="18">
        <v>0.22222222222222199</v>
      </c>
      <c r="AO11" s="18"/>
      <c r="AP11" s="18">
        <v>0.12983425414364599</v>
      </c>
      <c r="AQ11" s="18">
        <v>0.104</v>
      </c>
      <c r="AR11" s="18">
        <v>0.14285714285714299</v>
      </c>
      <c r="AS11" s="18"/>
      <c r="AT11" s="18">
        <v>9.0909090909090898E-2</v>
      </c>
      <c r="AU11" s="18">
        <v>0.118971061093248</v>
      </c>
      <c r="AV11" s="18">
        <v>0.133333333333333</v>
      </c>
      <c r="AW11" s="18">
        <v>0.4</v>
      </c>
      <c r="AX11" s="18"/>
      <c r="AY11" s="18">
        <v>8.1081081081081099E-2</v>
      </c>
      <c r="AZ11" s="18">
        <v>0.12738853503184699</v>
      </c>
      <c r="BA11" s="18"/>
      <c r="BB11" s="18">
        <v>5.5555555555555601E-2</v>
      </c>
      <c r="BC11" s="18">
        <v>7.1428571428571397E-2</v>
      </c>
      <c r="BD11" s="18">
        <v>0.118380062305296</v>
      </c>
      <c r="BE11" s="18">
        <v>0.25373134328358199</v>
      </c>
      <c r="BF11" s="18"/>
      <c r="BG11" s="18">
        <v>0.112903225806452</v>
      </c>
      <c r="BH11" s="18">
        <v>0.102040816326531</v>
      </c>
      <c r="BI11" s="18">
        <v>0.15540540540540501</v>
      </c>
      <c r="BJ11" s="18">
        <v>0.13043478260869601</v>
      </c>
      <c r="BK11" s="18">
        <v>0.148148148148148</v>
      </c>
      <c r="BL11" s="18">
        <v>0.33333333333333298</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D18"/>
  <sheetViews>
    <sheetView showGridLines="0" workbookViewId="0">
      <pane xSplit="2" topLeftCell="C1" activePane="topRight" state="frozen"/>
      <selection activeCell="E3" sqref="E3"/>
      <selection pane="topRight" activeCell="E3" sqref="E3"/>
    </sheetView>
  </sheetViews>
  <sheetFormatPr defaultColWidth="10.90625" defaultRowHeight="14.5" x14ac:dyDescent="0.35"/>
  <cols>
    <col min="2" max="2" width="25.7265625" customWidth="1"/>
    <col min="3" max="7" width="20.7265625" customWidth="1"/>
  </cols>
  <sheetData>
    <row r="2" spans="2:56" ht="40" customHeight="1" x14ac:dyDescent="0.35">
      <c r="D2" s="29" t="s">
        <v>220</v>
      </c>
      <c r="E2" s="25"/>
      <c r="F2" s="25"/>
      <c r="G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3"/>
      <c r="F5" s="33"/>
      <c r="G5" s="33"/>
      <c r="H5" s="33"/>
      <c r="I5" s="33"/>
    </row>
    <row r="6" spans="2:56" ht="50" customHeight="1" x14ac:dyDescent="0.35">
      <c r="B6" s="19" t="s">
        <v>14</v>
      </c>
      <c r="C6" s="19" t="s">
        <v>212</v>
      </c>
      <c r="D6" s="19" t="s">
        <v>213</v>
      </c>
      <c r="E6" s="19" t="s">
        <v>214</v>
      </c>
      <c r="F6" s="19" t="s">
        <v>215</v>
      </c>
    </row>
    <row r="7" spans="2:56" ht="29" x14ac:dyDescent="0.35">
      <c r="B7" s="17" t="s">
        <v>216</v>
      </c>
      <c r="C7" s="16">
        <v>0.62401574803149595</v>
      </c>
      <c r="D7" s="16">
        <v>0.47244094488188998</v>
      </c>
      <c r="E7" s="16">
        <v>0.196850393700787</v>
      </c>
      <c r="F7" s="16">
        <v>0.127952755905512</v>
      </c>
    </row>
    <row r="8" spans="2:56" ht="29" x14ac:dyDescent="0.35">
      <c r="B8" s="17" t="s">
        <v>217</v>
      </c>
      <c r="C8" s="16">
        <v>0.238188976377953</v>
      </c>
      <c r="D8" s="16">
        <v>0.32283464566929099</v>
      </c>
      <c r="E8" s="16">
        <v>0.21850393700787399</v>
      </c>
      <c r="F8" s="16">
        <v>0.16141732283464599</v>
      </c>
    </row>
    <row r="9" spans="2:56" ht="29" x14ac:dyDescent="0.35">
      <c r="B9" s="17" t="s">
        <v>218</v>
      </c>
      <c r="C9" s="16">
        <v>0.110236220472441</v>
      </c>
      <c r="D9" s="16">
        <v>0.139763779527559</v>
      </c>
      <c r="E9" s="16">
        <v>0.42125984251968501</v>
      </c>
      <c r="F9" s="16">
        <v>0.38385826771653497</v>
      </c>
    </row>
    <row r="10" spans="2:56" ht="29" x14ac:dyDescent="0.35">
      <c r="B10" s="17" t="s">
        <v>219</v>
      </c>
      <c r="C10" s="16">
        <v>5.9055118110236202E-3</v>
      </c>
      <c r="D10" s="16">
        <v>4.1338582677165399E-2</v>
      </c>
      <c r="E10" s="16">
        <v>0.13779527559055099</v>
      </c>
      <c r="F10" s="16">
        <v>0.297244094488189</v>
      </c>
    </row>
    <row r="11" spans="2:56" x14ac:dyDescent="0.35">
      <c r="B11" s="17" t="s">
        <v>159</v>
      </c>
      <c r="C11" s="16">
        <v>2.16535433070866E-2</v>
      </c>
      <c r="D11" s="16">
        <v>2.3622047244094498E-2</v>
      </c>
      <c r="E11" s="16">
        <v>2.55905511811024E-2</v>
      </c>
      <c r="F11" s="16">
        <v>2.9527559055118099E-2</v>
      </c>
    </row>
    <row r="12" spans="2:56" x14ac:dyDescent="0.35">
      <c r="B12" s="15"/>
      <c r="C12" s="15"/>
      <c r="D12" s="15"/>
      <c r="E12" s="15"/>
      <c r="F12" s="15"/>
    </row>
    <row r="13" spans="2:56" x14ac:dyDescent="0.35">
      <c r="B13" t="s">
        <v>637</v>
      </c>
    </row>
    <row r="14" spans="2:56" x14ac:dyDescent="0.35">
      <c r="B14" t="s">
        <v>98</v>
      </c>
    </row>
    <row r="18" spans="2:2" x14ac:dyDescent="0.35">
      <c r="B18" s="7" t="str">
        <f>HYPERLINK("#'Contents'!A1", "Return to Contents")</f>
        <v>Return to Contents</v>
      </c>
    </row>
  </sheetData>
  <mergeCells count="2">
    <mergeCell ref="D2:G2"/>
    <mergeCell ref="E5: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221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216</v>
      </c>
      <c r="C8" s="16">
        <v>0.62401574803149595</v>
      </c>
      <c r="D8" s="16">
        <v>0.44827586206896602</v>
      </c>
      <c r="E8" s="16">
        <v>0.53125</v>
      </c>
      <c r="F8" s="16">
        <v>0.54255319148936199</v>
      </c>
      <c r="G8" s="16">
        <v>0.68098159509202405</v>
      </c>
      <c r="H8" s="16">
        <v>0.683544303797468</v>
      </c>
      <c r="I8" s="16"/>
      <c r="J8" s="16">
        <v>0.68881118881118897</v>
      </c>
      <c r="K8" s="16">
        <v>0.54298642533936603</v>
      </c>
      <c r="L8" s="16"/>
      <c r="M8" s="16">
        <v>0.67434210526315796</v>
      </c>
      <c r="N8" s="16">
        <v>0.55000000000000004</v>
      </c>
      <c r="O8" s="16">
        <v>0.43333333333333302</v>
      </c>
      <c r="P8" s="16">
        <v>0.67500000000000004</v>
      </c>
      <c r="Q8" s="16"/>
      <c r="R8" s="16">
        <v>0.58799999999999997</v>
      </c>
      <c r="S8" s="16">
        <v>0.60493827160493796</v>
      </c>
      <c r="T8" s="16">
        <v>0.73202614379084996</v>
      </c>
      <c r="U8" s="16">
        <v>0.375</v>
      </c>
      <c r="V8" s="16"/>
      <c r="W8" s="16">
        <v>0.51351351351351304</v>
      </c>
      <c r="X8" s="16">
        <v>0.78350515463917503</v>
      </c>
      <c r="Y8" s="16">
        <v>0.61538461538461497</v>
      </c>
      <c r="Z8" s="16">
        <v>0.63043478260869601</v>
      </c>
      <c r="AA8" s="16">
        <v>0.51351351351351304</v>
      </c>
      <c r="AB8" s="16">
        <v>0.48979591836734698</v>
      </c>
      <c r="AC8" s="16">
        <v>0.69387755102040805</v>
      </c>
      <c r="AD8" s="16">
        <v>0.38888888888888901</v>
      </c>
      <c r="AE8" s="16">
        <v>0.57142857142857095</v>
      </c>
      <c r="AF8" s="16">
        <v>0.75</v>
      </c>
      <c r="AG8" s="16">
        <v>0.7</v>
      </c>
      <c r="AH8" s="16">
        <v>1</v>
      </c>
      <c r="AI8" s="16"/>
      <c r="AJ8" s="16">
        <v>0.56716417910447803</v>
      </c>
      <c r="AK8" s="16">
        <v>0.52</v>
      </c>
      <c r="AL8" s="16">
        <v>0.66666666666666696</v>
      </c>
      <c r="AM8" s="16">
        <v>0.60638297872340396</v>
      </c>
      <c r="AN8" s="16">
        <v>0.66666666666666696</v>
      </c>
      <c r="AO8" s="16"/>
      <c r="AP8" s="16">
        <v>0.599447513812155</v>
      </c>
      <c r="AQ8" s="16">
        <v>0.68</v>
      </c>
      <c r="AR8" s="16">
        <v>0.71428571428571397</v>
      </c>
      <c r="AS8" s="16"/>
      <c r="AT8" s="16">
        <v>0.47727272727272702</v>
      </c>
      <c r="AU8" s="16">
        <v>0.71061093247588403</v>
      </c>
      <c r="AV8" s="16">
        <v>0.6</v>
      </c>
      <c r="AW8" s="16">
        <v>0.3</v>
      </c>
      <c r="AX8" s="16"/>
      <c r="AY8" s="16">
        <v>0.45945945945945899</v>
      </c>
      <c r="AZ8" s="16">
        <v>0.63694267515923597</v>
      </c>
      <c r="BA8" s="16"/>
      <c r="BB8" s="16">
        <v>0.66666666666666696</v>
      </c>
      <c r="BC8" s="16">
        <v>0.61904761904761896</v>
      </c>
      <c r="BD8" s="16">
        <v>0.65732087227414304</v>
      </c>
      <c r="BE8" s="16">
        <v>0.44776119402985098</v>
      </c>
      <c r="BF8" s="16"/>
      <c r="BG8" s="16">
        <v>0.74193548387096797</v>
      </c>
      <c r="BH8" s="16">
        <v>0.63265306122449005</v>
      </c>
      <c r="BI8" s="16">
        <v>0.56756756756756799</v>
      </c>
      <c r="BJ8" s="16">
        <v>0.73913043478260898</v>
      </c>
      <c r="BK8" s="16">
        <v>0.55555555555555602</v>
      </c>
      <c r="BL8" s="16">
        <v>0</v>
      </c>
    </row>
    <row r="9" spans="2:64" x14ac:dyDescent="0.35">
      <c r="B9" s="17" t="s">
        <v>217</v>
      </c>
      <c r="C9" s="16">
        <v>0.238188976377953</v>
      </c>
      <c r="D9" s="16">
        <v>0.27586206896551702</v>
      </c>
      <c r="E9" s="16">
        <v>0.234375</v>
      </c>
      <c r="F9" s="16">
        <v>0.28723404255319201</v>
      </c>
      <c r="G9" s="16">
        <v>0.214723926380368</v>
      </c>
      <c r="H9" s="16">
        <v>0.227848101265823</v>
      </c>
      <c r="I9" s="16"/>
      <c r="J9" s="16">
        <v>0.19230769230769201</v>
      </c>
      <c r="K9" s="16">
        <v>0.29411764705882398</v>
      </c>
      <c r="L9" s="16"/>
      <c r="M9" s="16">
        <v>0.217105263157895</v>
      </c>
      <c r="N9" s="16">
        <v>0.28000000000000003</v>
      </c>
      <c r="O9" s="16">
        <v>0.33333333333333298</v>
      </c>
      <c r="P9" s="16">
        <v>0.17499999999999999</v>
      </c>
      <c r="Q9" s="16"/>
      <c r="R9" s="16">
        <v>0.248</v>
      </c>
      <c r="S9" s="16">
        <v>0.24691358024691401</v>
      </c>
      <c r="T9" s="16">
        <v>0.20915032679738599</v>
      </c>
      <c r="U9" s="16">
        <v>0.29166666666666702</v>
      </c>
      <c r="V9" s="16"/>
      <c r="W9" s="16">
        <v>0.32432432432432401</v>
      </c>
      <c r="X9" s="16">
        <v>0.134020618556701</v>
      </c>
      <c r="Y9" s="16">
        <v>0.30769230769230799</v>
      </c>
      <c r="Z9" s="16">
        <v>0.217391304347826</v>
      </c>
      <c r="AA9" s="16">
        <v>0.24324324324324301</v>
      </c>
      <c r="AB9" s="16">
        <v>0.22448979591836701</v>
      </c>
      <c r="AC9" s="16">
        <v>0.26530612244898</v>
      </c>
      <c r="AD9" s="16">
        <v>0.55555555555555602</v>
      </c>
      <c r="AE9" s="16">
        <v>0.2</v>
      </c>
      <c r="AF9" s="16">
        <v>0.14285714285714299</v>
      </c>
      <c r="AG9" s="16">
        <v>0.2</v>
      </c>
      <c r="AH9" s="16">
        <v>0</v>
      </c>
      <c r="AI9" s="16"/>
      <c r="AJ9" s="16">
        <v>0.26865671641791</v>
      </c>
      <c r="AK9" s="16">
        <v>0.25333333333333302</v>
      </c>
      <c r="AL9" s="16">
        <v>0.229885057471264</v>
      </c>
      <c r="AM9" s="16">
        <v>0.26595744680851102</v>
      </c>
      <c r="AN9" s="16">
        <v>0.33333333333333298</v>
      </c>
      <c r="AO9" s="16"/>
      <c r="AP9" s="16">
        <v>0.23480662983425399</v>
      </c>
      <c r="AQ9" s="16">
        <v>0.24</v>
      </c>
      <c r="AR9" s="16">
        <v>0.28571428571428598</v>
      </c>
      <c r="AS9" s="16"/>
      <c r="AT9" s="16">
        <v>0.28787878787878801</v>
      </c>
      <c r="AU9" s="16">
        <v>0.21221864951768499</v>
      </c>
      <c r="AV9" s="16">
        <v>0.266666666666667</v>
      </c>
      <c r="AW9" s="16">
        <v>0.25</v>
      </c>
      <c r="AX9" s="16"/>
      <c r="AY9" s="16">
        <v>0.27027027027027001</v>
      </c>
      <c r="AZ9" s="16">
        <v>0.23566878980891701</v>
      </c>
      <c r="BA9" s="16"/>
      <c r="BB9" s="16">
        <v>0.27777777777777801</v>
      </c>
      <c r="BC9" s="16">
        <v>0.238095238095238</v>
      </c>
      <c r="BD9" s="16">
        <v>0.22741433021806901</v>
      </c>
      <c r="BE9" s="16">
        <v>0.26865671641791</v>
      </c>
      <c r="BF9" s="16"/>
      <c r="BG9" s="16">
        <v>9.6774193548387094E-2</v>
      </c>
      <c r="BH9" s="16">
        <v>0.26530612244898</v>
      </c>
      <c r="BI9" s="16">
        <v>0.25675675675675702</v>
      </c>
      <c r="BJ9" s="16">
        <v>0.13043478260869601</v>
      </c>
      <c r="BK9" s="16">
        <v>0.296296296296296</v>
      </c>
      <c r="BL9" s="16">
        <v>0.33333333333333298</v>
      </c>
    </row>
    <row r="10" spans="2:64" x14ac:dyDescent="0.35">
      <c r="B10" s="17" t="s">
        <v>218</v>
      </c>
      <c r="C10" s="16">
        <v>0.110236220472441</v>
      </c>
      <c r="D10" s="16">
        <v>0.24137931034482801</v>
      </c>
      <c r="E10" s="16">
        <v>0.171875</v>
      </c>
      <c r="F10" s="16">
        <v>0.14893617021276601</v>
      </c>
      <c r="G10" s="16">
        <v>9.2024539877300596E-2</v>
      </c>
      <c r="H10" s="16">
        <v>5.6962025316455701E-2</v>
      </c>
      <c r="I10" s="16"/>
      <c r="J10" s="16">
        <v>9.4405594405594401E-2</v>
      </c>
      <c r="K10" s="16">
        <v>0.131221719457014</v>
      </c>
      <c r="L10" s="16"/>
      <c r="M10" s="16">
        <v>9.2105263157894704E-2</v>
      </c>
      <c r="N10" s="16">
        <v>0.12</v>
      </c>
      <c r="O10" s="16">
        <v>0.18333333333333299</v>
      </c>
      <c r="P10" s="16">
        <v>0.125</v>
      </c>
      <c r="Q10" s="16"/>
      <c r="R10" s="16">
        <v>0.13600000000000001</v>
      </c>
      <c r="S10" s="16">
        <v>0.13580246913580199</v>
      </c>
      <c r="T10" s="16">
        <v>3.2679738562091498E-2</v>
      </c>
      <c r="U10" s="16">
        <v>0.25</v>
      </c>
      <c r="V10" s="16"/>
      <c r="W10" s="16">
        <v>0.14864864864864899</v>
      </c>
      <c r="X10" s="16">
        <v>7.2164948453608199E-2</v>
      </c>
      <c r="Y10" s="16">
        <v>1.9230769230769201E-2</v>
      </c>
      <c r="Z10" s="16">
        <v>0.15217391304347799</v>
      </c>
      <c r="AA10" s="16">
        <v>0.18918918918918901</v>
      </c>
      <c r="AB10" s="16">
        <v>0.20408163265306101</v>
      </c>
      <c r="AC10" s="16">
        <v>4.08163265306122E-2</v>
      </c>
      <c r="AD10" s="16">
        <v>5.5555555555555601E-2</v>
      </c>
      <c r="AE10" s="16">
        <v>0.17142857142857101</v>
      </c>
      <c r="AF10" s="16">
        <v>7.1428571428571397E-2</v>
      </c>
      <c r="AG10" s="16">
        <v>0.1</v>
      </c>
      <c r="AH10" s="16">
        <v>0</v>
      </c>
      <c r="AI10" s="16"/>
      <c r="AJ10" s="16">
        <v>0.134328358208955</v>
      </c>
      <c r="AK10" s="16">
        <v>0.133333333333333</v>
      </c>
      <c r="AL10" s="16">
        <v>9.1954022988505704E-2</v>
      </c>
      <c r="AM10" s="16">
        <v>0.117021276595745</v>
      </c>
      <c r="AN10" s="16">
        <v>0</v>
      </c>
      <c r="AO10" s="16"/>
      <c r="AP10" s="16">
        <v>0.12983425414364599</v>
      </c>
      <c r="AQ10" s="16">
        <v>7.1999999999999995E-2</v>
      </c>
      <c r="AR10" s="16">
        <v>0</v>
      </c>
      <c r="AS10" s="16"/>
      <c r="AT10" s="16">
        <v>0.204545454545455</v>
      </c>
      <c r="AU10" s="16">
        <v>6.7524115755627001E-2</v>
      </c>
      <c r="AV10" s="16">
        <v>0.133333333333333</v>
      </c>
      <c r="AW10" s="16">
        <v>0.1</v>
      </c>
      <c r="AX10" s="16"/>
      <c r="AY10" s="16">
        <v>0.24324324324324301</v>
      </c>
      <c r="AZ10" s="16">
        <v>9.9787685774946899E-2</v>
      </c>
      <c r="BA10" s="16"/>
      <c r="BB10" s="16">
        <v>5.5555555555555601E-2</v>
      </c>
      <c r="BC10" s="16">
        <v>0.14285714285714299</v>
      </c>
      <c r="BD10" s="16">
        <v>0.105919003115265</v>
      </c>
      <c r="BE10" s="16">
        <v>0.119402985074627</v>
      </c>
      <c r="BF10" s="16"/>
      <c r="BG10" s="16">
        <v>0.14516129032258099</v>
      </c>
      <c r="BH10" s="16">
        <v>8.9795918367346905E-2</v>
      </c>
      <c r="BI10" s="16">
        <v>0.141891891891892</v>
      </c>
      <c r="BJ10" s="16">
        <v>4.3478260869565202E-2</v>
      </c>
      <c r="BK10" s="16">
        <v>0.11111111111111099</v>
      </c>
      <c r="BL10" s="16">
        <v>0</v>
      </c>
    </row>
    <row r="11" spans="2:64" x14ac:dyDescent="0.35">
      <c r="B11" s="17" t="s">
        <v>219</v>
      </c>
      <c r="C11" s="16">
        <v>5.9055118110236202E-3</v>
      </c>
      <c r="D11" s="16">
        <v>0</v>
      </c>
      <c r="E11" s="16">
        <v>3.125E-2</v>
      </c>
      <c r="F11" s="16">
        <v>1.0638297872340399E-2</v>
      </c>
      <c r="G11" s="16">
        <v>0</v>
      </c>
      <c r="H11" s="16">
        <v>0</v>
      </c>
      <c r="I11" s="16"/>
      <c r="J11" s="16">
        <v>3.4965034965035E-3</v>
      </c>
      <c r="K11" s="16">
        <v>9.0497737556561094E-3</v>
      </c>
      <c r="L11" s="16"/>
      <c r="M11" s="16">
        <v>9.8684210526315801E-3</v>
      </c>
      <c r="N11" s="16">
        <v>0</v>
      </c>
      <c r="O11" s="16">
        <v>0</v>
      </c>
      <c r="P11" s="16">
        <v>0</v>
      </c>
      <c r="Q11" s="16"/>
      <c r="R11" s="16">
        <v>8.0000000000000002E-3</v>
      </c>
      <c r="S11" s="16">
        <v>0</v>
      </c>
      <c r="T11" s="16">
        <v>0</v>
      </c>
      <c r="U11" s="16">
        <v>4.1666666666666699E-2</v>
      </c>
      <c r="V11" s="16"/>
      <c r="W11" s="16">
        <v>0</v>
      </c>
      <c r="X11" s="16">
        <v>0</v>
      </c>
      <c r="Y11" s="16">
        <v>0</v>
      </c>
      <c r="Z11" s="16">
        <v>0</v>
      </c>
      <c r="AA11" s="16">
        <v>2.7027027027027001E-2</v>
      </c>
      <c r="AB11" s="16">
        <v>4.08163265306122E-2</v>
      </c>
      <c r="AC11" s="16">
        <v>0</v>
      </c>
      <c r="AD11" s="16">
        <v>0</v>
      </c>
      <c r="AE11" s="16">
        <v>0</v>
      </c>
      <c r="AF11" s="16">
        <v>0</v>
      </c>
      <c r="AG11" s="16">
        <v>0</v>
      </c>
      <c r="AH11" s="16">
        <v>0</v>
      </c>
      <c r="AI11" s="16"/>
      <c r="AJ11" s="16">
        <v>1.49253731343284E-2</v>
      </c>
      <c r="AK11" s="16">
        <v>0</v>
      </c>
      <c r="AL11" s="16">
        <v>0</v>
      </c>
      <c r="AM11" s="16">
        <v>1.0638297872340399E-2</v>
      </c>
      <c r="AN11" s="16">
        <v>0</v>
      </c>
      <c r="AO11" s="16"/>
      <c r="AP11" s="16">
        <v>8.2872928176795594E-3</v>
      </c>
      <c r="AQ11" s="16">
        <v>0</v>
      </c>
      <c r="AR11" s="16">
        <v>0</v>
      </c>
      <c r="AS11" s="16"/>
      <c r="AT11" s="16">
        <v>1.5151515151515201E-2</v>
      </c>
      <c r="AU11" s="16">
        <v>0</v>
      </c>
      <c r="AV11" s="16">
        <v>0</v>
      </c>
      <c r="AW11" s="16">
        <v>0.05</v>
      </c>
      <c r="AX11" s="16"/>
      <c r="AY11" s="16">
        <v>0</v>
      </c>
      <c r="AZ11" s="16">
        <v>6.3694267515923596E-3</v>
      </c>
      <c r="BA11" s="16"/>
      <c r="BB11" s="16">
        <v>0</v>
      </c>
      <c r="BC11" s="16">
        <v>0</v>
      </c>
      <c r="BD11" s="16">
        <v>3.1152647975077898E-3</v>
      </c>
      <c r="BE11" s="16">
        <v>2.9850746268656699E-2</v>
      </c>
      <c r="BF11" s="16"/>
      <c r="BG11" s="16">
        <v>0</v>
      </c>
      <c r="BH11" s="16">
        <v>4.0816326530612197E-3</v>
      </c>
      <c r="BI11" s="16">
        <v>6.7567567567567597E-3</v>
      </c>
      <c r="BJ11" s="16">
        <v>4.3478260869565202E-2</v>
      </c>
      <c r="BK11" s="16">
        <v>0</v>
      </c>
      <c r="BL11" s="16">
        <v>0</v>
      </c>
    </row>
    <row r="12" spans="2:64" x14ac:dyDescent="0.35">
      <c r="B12" s="17" t="s">
        <v>159</v>
      </c>
      <c r="C12" s="18">
        <v>2.16535433070866E-2</v>
      </c>
      <c r="D12" s="18">
        <v>3.4482758620689703E-2</v>
      </c>
      <c r="E12" s="18">
        <v>3.125E-2</v>
      </c>
      <c r="F12" s="18">
        <v>1.0638297872340399E-2</v>
      </c>
      <c r="G12" s="18">
        <v>1.22699386503067E-2</v>
      </c>
      <c r="H12" s="18">
        <v>3.1645569620253201E-2</v>
      </c>
      <c r="I12" s="18"/>
      <c r="J12" s="18">
        <v>2.0979020979021001E-2</v>
      </c>
      <c r="K12" s="18">
        <v>2.2624434389140299E-2</v>
      </c>
      <c r="L12" s="18"/>
      <c r="M12" s="18">
        <v>6.5789473684210497E-3</v>
      </c>
      <c r="N12" s="18">
        <v>0.05</v>
      </c>
      <c r="O12" s="18">
        <v>0.05</v>
      </c>
      <c r="P12" s="18">
        <v>2.5000000000000001E-2</v>
      </c>
      <c r="Q12" s="18"/>
      <c r="R12" s="18">
        <v>0.02</v>
      </c>
      <c r="S12" s="18">
        <v>1.2345679012345699E-2</v>
      </c>
      <c r="T12" s="18">
        <v>2.61437908496732E-2</v>
      </c>
      <c r="U12" s="18">
        <v>4.1666666666666699E-2</v>
      </c>
      <c r="V12" s="18"/>
      <c r="W12" s="18">
        <v>1.35135135135135E-2</v>
      </c>
      <c r="X12" s="18">
        <v>1.03092783505155E-2</v>
      </c>
      <c r="Y12" s="18">
        <v>5.7692307692307702E-2</v>
      </c>
      <c r="Z12" s="18">
        <v>0</v>
      </c>
      <c r="AA12" s="18">
        <v>2.7027027027027001E-2</v>
      </c>
      <c r="AB12" s="18">
        <v>4.08163265306122E-2</v>
      </c>
      <c r="AC12" s="18">
        <v>0</v>
      </c>
      <c r="AD12" s="18">
        <v>0</v>
      </c>
      <c r="AE12" s="18">
        <v>5.7142857142857099E-2</v>
      </c>
      <c r="AF12" s="18">
        <v>3.5714285714285698E-2</v>
      </c>
      <c r="AG12" s="18">
        <v>0</v>
      </c>
      <c r="AH12" s="18">
        <v>0</v>
      </c>
      <c r="AI12" s="18"/>
      <c r="AJ12" s="18">
        <v>1.49253731343284E-2</v>
      </c>
      <c r="AK12" s="18">
        <v>9.3333333333333296E-2</v>
      </c>
      <c r="AL12" s="18">
        <v>1.1494252873563199E-2</v>
      </c>
      <c r="AM12" s="18">
        <v>0</v>
      </c>
      <c r="AN12" s="18">
        <v>0</v>
      </c>
      <c r="AO12" s="18"/>
      <c r="AP12" s="18">
        <v>2.7624309392265199E-2</v>
      </c>
      <c r="AQ12" s="18">
        <v>8.0000000000000002E-3</v>
      </c>
      <c r="AR12" s="18">
        <v>0</v>
      </c>
      <c r="AS12" s="18"/>
      <c r="AT12" s="18">
        <v>1.5151515151515201E-2</v>
      </c>
      <c r="AU12" s="18">
        <v>9.6463022508038593E-3</v>
      </c>
      <c r="AV12" s="18">
        <v>0</v>
      </c>
      <c r="AW12" s="18">
        <v>0.3</v>
      </c>
      <c r="AX12" s="18"/>
      <c r="AY12" s="18">
        <v>2.7027027027027001E-2</v>
      </c>
      <c r="AZ12" s="18">
        <v>2.1231422505307899E-2</v>
      </c>
      <c r="BA12" s="18"/>
      <c r="BB12" s="18">
        <v>0</v>
      </c>
      <c r="BC12" s="18">
        <v>0</v>
      </c>
      <c r="BD12" s="18">
        <v>6.2305295950155796E-3</v>
      </c>
      <c r="BE12" s="18">
        <v>0.134328358208955</v>
      </c>
      <c r="BF12" s="18"/>
      <c r="BG12" s="18">
        <v>1.6129032258064498E-2</v>
      </c>
      <c r="BH12" s="18">
        <v>8.1632653061224497E-3</v>
      </c>
      <c r="BI12" s="18">
        <v>2.7027027027027001E-2</v>
      </c>
      <c r="BJ12" s="18">
        <v>4.3478260869565202E-2</v>
      </c>
      <c r="BK12" s="18">
        <v>3.7037037037037E-2</v>
      </c>
      <c r="BL12" s="18">
        <v>0.66666666666666696</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222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216</v>
      </c>
      <c r="C8" s="16">
        <v>0.47244094488188998</v>
      </c>
      <c r="D8" s="16">
        <v>0.27586206896551702</v>
      </c>
      <c r="E8" s="16">
        <v>0.375</v>
      </c>
      <c r="F8" s="16">
        <v>0.340425531914894</v>
      </c>
      <c r="G8" s="16">
        <v>0.54601226993865004</v>
      </c>
      <c r="H8" s="16">
        <v>0.550632911392405</v>
      </c>
      <c r="I8" s="16"/>
      <c r="J8" s="16">
        <v>0.54195804195804198</v>
      </c>
      <c r="K8" s="16">
        <v>0.38461538461538503</v>
      </c>
      <c r="L8" s="16"/>
      <c r="M8" s="16">
        <v>0.54605263157894701</v>
      </c>
      <c r="N8" s="16">
        <v>0.38</v>
      </c>
      <c r="O8" s="16">
        <v>0.233333333333333</v>
      </c>
      <c r="P8" s="16">
        <v>0.45</v>
      </c>
      <c r="Q8" s="16"/>
      <c r="R8" s="16">
        <v>0.41199999999999998</v>
      </c>
      <c r="S8" s="16">
        <v>0.45679012345678999</v>
      </c>
      <c r="T8" s="16">
        <v>0.60784313725490202</v>
      </c>
      <c r="U8" s="16">
        <v>0.29166666666666702</v>
      </c>
      <c r="V8" s="16"/>
      <c r="W8" s="16">
        <v>0.36486486486486502</v>
      </c>
      <c r="X8" s="16">
        <v>0.63917525773195905</v>
      </c>
      <c r="Y8" s="16">
        <v>0.480769230769231</v>
      </c>
      <c r="Z8" s="16">
        <v>0.52173913043478304</v>
      </c>
      <c r="AA8" s="16">
        <v>0.37837837837837801</v>
      </c>
      <c r="AB8" s="16">
        <v>0.34693877551020402</v>
      </c>
      <c r="AC8" s="16">
        <v>0.469387755102041</v>
      </c>
      <c r="AD8" s="16">
        <v>0.33333333333333298</v>
      </c>
      <c r="AE8" s="16">
        <v>0.42857142857142899</v>
      </c>
      <c r="AF8" s="16">
        <v>0.5</v>
      </c>
      <c r="AG8" s="16">
        <v>0.55000000000000004</v>
      </c>
      <c r="AH8" s="16">
        <v>0.66666666666666696</v>
      </c>
      <c r="AI8" s="16"/>
      <c r="AJ8" s="16">
        <v>0.41791044776119401</v>
      </c>
      <c r="AK8" s="16">
        <v>0.36</v>
      </c>
      <c r="AL8" s="16">
        <v>0.53448275862068995</v>
      </c>
      <c r="AM8" s="16">
        <v>0.45744680851063801</v>
      </c>
      <c r="AN8" s="16">
        <v>0.55555555555555602</v>
      </c>
      <c r="AO8" s="16"/>
      <c r="AP8" s="16">
        <v>0.42817679558011101</v>
      </c>
      <c r="AQ8" s="16">
        <v>0.57599999999999996</v>
      </c>
      <c r="AR8" s="16">
        <v>0.61904761904761896</v>
      </c>
      <c r="AS8" s="16"/>
      <c r="AT8" s="16">
        <v>0.28787878787878801</v>
      </c>
      <c r="AU8" s="16">
        <v>0.58842443729903504</v>
      </c>
      <c r="AV8" s="16">
        <v>0.37777777777777799</v>
      </c>
      <c r="AW8" s="16">
        <v>0.1</v>
      </c>
      <c r="AX8" s="16"/>
      <c r="AY8" s="16">
        <v>0.35135135135135098</v>
      </c>
      <c r="AZ8" s="16">
        <v>0.48195329087048799</v>
      </c>
      <c r="BA8" s="16"/>
      <c r="BB8" s="16">
        <v>0.41666666666666702</v>
      </c>
      <c r="BC8" s="16">
        <v>0.452380952380952</v>
      </c>
      <c r="BD8" s="16">
        <v>0.517133956386293</v>
      </c>
      <c r="BE8" s="16">
        <v>0.31343283582089598</v>
      </c>
      <c r="BF8" s="16"/>
      <c r="BG8" s="16">
        <v>0.61290322580645196</v>
      </c>
      <c r="BH8" s="16">
        <v>0.473469387755102</v>
      </c>
      <c r="BI8" s="16">
        <v>0.412162162162162</v>
      </c>
      <c r="BJ8" s="16">
        <v>0.434782608695652</v>
      </c>
      <c r="BK8" s="16">
        <v>0.55555555555555602</v>
      </c>
      <c r="BL8" s="16">
        <v>0</v>
      </c>
    </row>
    <row r="9" spans="2:64" x14ac:dyDescent="0.35">
      <c r="B9" s="17" t="s">
        <v>217</v>
      </c>
      <c r="C9" s="16">
        <v>0.32283464566929099</v>
      </c>
      <c r="D9" s="16">
        <v>0.34482758620689702</v>
      </c>
      <c r="E9" s="16">
        <v>0.3125</v>
      </c>
      <c r="F9" s="16">
        <v>0.42553191489361702</v>
      </c>
      <c r="G9" s="16">
        <v>0.28834355828220898</v>
      </c>
      <c r="H9" s="16">
        <v>0.29746835443038</v>
      </c>
      <c r="I9" s="16"/>
      <c r="J9" s="16">
        <v>0.27972027972028002</v>
      </c>
      <c r="K9" s="16">
        <v>0.375565610859729</v>
      </c>
      <c r="L9" s="16"/>
      <c r="M9" s="16">
        <v>0.28947368421052599</v>
      </c>
      <c r="N9" s="16">
        <v>0.4</v>
      </c>
      <c r="O9" s="16">
        <v>0.4</v>
      </c>
      <c r="P9" s="16">
        <v>0.3</v>
      </c>
      <c r="Q9" s="16"/>
      <c r="R9" s="16">
        <v>0.36399999999999999</v>
      </c>
      <c r="S9" s="16">
        <v>0.32098765432098803</v>
      </c>
      <c r="T9" s="16">
        <v>0.28104575163398698</v>
      </c>
      <c r="U9" s="16">
        <v>0.16666666666666699</v>
      </c>
      <c r="V9" s="16"/>
      <c r="W9" s="16">
        <v>0.41891891891891903</v>
      </c>
      <c r="X9" s="16">
        <v>0.23711340206185599</v>
      </c>
      <c r="Y9" s="16">
        <v>0.28846153846153799</v>
      </c>
      <c r="Z9" s="16">
        <v>0.26086956521739102</v>
      </c>
      <c r="AA9" s="16">
        <v>0.29729729729729698</v>
      </c>
      <c r="AB9" s="16">
        <v>0.30612244897959201</v>
      </c>
      <c r="AC9" s="16">
        <v>0.38775510204081598</v>
      </c>
      <c r="AD9" s="16">
        <v>0.5</v>
      </c>
      <c r="AE9" s="16">
        <v>0.34285714285714303</v>
      </c>
      <c r="AF9" s="16">
        <v>0.32142857142857101</v>
      </c>
      <c r="AG9" s="16">
        <v>0.35</v>
      </c>
      <c r="AH9" s="16">
        <v>0.33333333333333298</v>
      </c>
      <c r="AI9" s="16"/>
      <c r="AJ9" s="16">
        <v>0.31343283582089598</v>
      </c>
      <c r="AK9" s="16">
        <v>0.36</v>
      </c>
      <c r="AL9" s="16">
        <v>0.29885057471264398</v>
      </c>
      <c r="AM9" s="16">
        <v>0.340425531914894</v>
      </c>
      <c r="AN9" s="16">
        <v>0.407407407407407</v>
      </c>
      <c r="AO9" s="16"/>
      <c r="AP9" s="16">
        <v>0.33977900552486201</v>
      </c>
      <c r="AQ9" s="16">
        <v>0.27200000000000002</v>
      </c>
      <c r="AR9" s="16">
        <v>0.33333333333333298</v>
      </c>
      <c r="AS9" s="16"/>
      <c r="AT9" s="16">
        <v>0.38636363636363602</v>
      </c>
      <c r="AU9" s="16">
        <v>0.27974276527331199</v>
      </c>
      <c r="AV9" s="16">
        <v>0.4</v>
      </c>
      <c r="AW9" s="16">
        <v>0.4</v>
      </c>
      <c r="AX9" s="16"/>
      <c r="AY9" s="16">
        <v>0.29729729729729698</v>
      </c>
      <c r="AZ9" s="16">
        <v>0.32484076433121001</v>
      </c>
      <c r="BA9" s="16"/>
      <c r="BB9" s="16">
        <v>0.44444444444444398</v>
      </c>
      <c r="BC9" s="16">
        <v>0.34523809523809501</v>
      </c>
      <c r="BD9" s="16">
        <v>0.30218068535825499</v>
      </c>
      <c r="BE9" s="16">
        <v>0.328358208955224</v>
      </c>
      <c r="BF9" s="16"/>
      <c r="BG9" s="16">
        <v>0.209677419354839</v>
      </c>
      <c r="BH9" s="16">
        <v>0.34285714285714303</v>
      </c>
      <c r="BI9" s="16">
        <v>0.33108108108108097</v>
      </c>
      <c r="BJ9" s="16">
        <v>0.39130434782608697</v>
      </c>
      <c r="BK9" s="16">
        <v>0.296296296296296</v>
      </c>
      <c r="BL9" s="16">
        <v>0.33333333333333298</v>
      </c>
    </row>
    <row r="10" spans="2:64" x14ac:dyDescent="0.35">
      <c r="B10" s="17" t="s">
        <v>218</v>
      </c>
      <c r="C10" s="16">
        <v>0.139763779527559</v>
      </c>
      <c r="D10" s="16">
        <v>0.27586206896551702</v>
      </c>
      <c r="E10" s="16">
        <v>0.171875</v>
      </c>
      <c r="F10" s="16">
        <v>0.14893617021276601</v>
      </c>
      <c r="G10" s="16">
        <v>0.14110429447852799</v>
      </c>
      <c r="H10" s="16">
        <v>9.49367088607595E-2</v>
      </c>
      <c r="I10" s="16"/>
      <c r="J10" s="16">
        <v>0.125874125874126</v>
      </c>
      <c r="K10" s="16">
        <v>0.158371040723982</v>
      </c>
      <c r="L10" s="16"/>
      <c r="M10" s="16">
        <v>0.12171052631578901</v>
      </c>
      <c r="N10" s="16">
        <v>0.12</v>
      </c>
      <c r="O10" s="16">
        <v>0.25</v>
      </c>
      <c r="P10" s="16">
        <v>0.17499999999999999</v>
      </c>
      <c r="Q10" s="16"/>
      <c r="R10" s="16">
        <v>0.156</v>
      </c>
      <c r="S10" s="16">
        <v>0.148148148148148</v>
      </c>
      <c r="T10" s="16">
        <v>7.8431372549019607E-2</v>
      </c>
      <c r="U10" s="16">
        <v>0.33333333333333298</v>
      </c>
      <c r="V10" s="16"/>
      <c r="W10" s="16">
        <v>0.14864864864864899</v>
      </c>
      <c r="X10" s="16">
        <v>8.2474226804123696E-2</v>
      </c>
      <c r="Y10" s="16">
        <v>0.15384615384615399</v>
      </c>
      <c r="Z10" s="16">
        <v>0.19565217391304299</v>
      </c>
      <c r="AA10" s="16">
        <v>0.18918918918918901</v>
      </c>
      <c r="AB10" s="16">
        <v>0.16326530612244899</v>
      </c>
      <c r="AC10" s="16">
        <v>0.122448979591837</v>
      </c>
      <c r="AD10" s="16">
        <v>0.16666666666666699</v>
      </c>
      <c r="AE10" s="16">
        <v>0.17142857142857101</v>
      </c>
      <c r="AF10" s="16">
        <v>0.107142857142857</v>
      </c>
      <c r="AG10" s="16">
        <v>0.1</v>
      </c>
      <c r="AH10" s="16">
        <v>0</v>
      </c>
      <c r="AI10" s="16"/>
      <c r="AJ10" s="16">
        <v>0.164179104477612</v>
      </c>
      <c r="AK10" s="16">
        <v>0.133333333333333</v>
      </c>
      <c r="AL10" s="16">
        <v>0.12068965517241401</v>
      </c>
      <c r="AM10" s="16">
        <v>0.159574468085106</v>
      </c>
      <c r="AN10" s="16">
        <v>3.7037037037037E-2</v>
      </c>
      <c r="AO10" s="16"/>
      <c r="AP10" s="16">
        <v>0.15193370165745901</v>
      </c>
      <c r="AQ10" s="16">
        <v>0.12</v>
      </c>
      <c r="AR10" s="16">
        <v>4.7619047619047603E-2</v>
      </c>
      <c r="AS10" s="16"/>
      <c r="AT10" s="16">
        <v>0.22727272727272699</v>
      </c>
      <c r="AU10" s="16">
        <v>0.102893890675241</v>
      </c>
      <c r="AV10" s="16">
        <v>0.133333333333333</v>
      </c>
      <c r="AW10" s="16">
        <v>0.15</v>
      </c>
      <c r="AX10" s="16"/>
      <c r="AY10" s="16">
        <v>0.24324324324324301</v>
      </c>
      <c r="AZ10" s="16">
        <v>0.13163481953290901</v>
      </c>
      <c r="BA10" s="16"/>
      <c r="BB10" s="16">
        <v>0.13888888888888901</v>
      </c>
      <c r="BC10" s="16">
        <v>0.16666666666666699</v>
      </c>
      <c r="BD10" s="16">
        <v>0.127725856697819</v>
      </c>
      <c r="BE10" s="16">
        <v>0.164179104477612</v>
      </c>
      <c r="BF10" s="16"/>
      <c r="BG10" s="16">
        <v>0.112903225806452</v>
      </c>
      <c r="BH10" s="16">
        <v>0.14285714285714299</v>
      </c>
      <c r="BI10" s="16">
        <v>0.17567567567567599</v>
      </c>
      <c r="BJ10" s="16">
        <v>8.6956521739130405E-2</v>
      </c>
      <c r="BK10" s="16">
        <v>3.7037037037037E-2</v>
      </c>
      <c r="BL10" s="16">
        <v>0</v>
      </c>
    </row>
    <row r="11" spans="2:64" x14ac:dyDescent="0.35">
      <c r="B11" s="17" t="s">
        <v>219</v>
      </c>
      <c r="C11" s="16">
        <v>4.1338582677165399E-2</v>
      </c>
      <c r="D11" s="16">
        <v>6.8965517241379296E-2</v>
      </c>
      <c r="E11" s="16">
        <v>9.375E-2</v>
      </c>
      <c r="F11" s="16">
        <v>7.4468085106383003E-2</v>
      </c>
      <c r="G11" s="16">
        <v>1.22699386503067E-2</v>
      </c>
      <c r="H11" s="16">
        <v>2.53164556962025E-2</v>
      </c>
      <c r="I11" s="16"/>
      <c r="J11" s="16">
        <v>2.7972027972028E-2</v>
      </c>
      <c r="K11" s="16">
        <v>5.8823529411764698E-2</v>
      </c>
      <c r="L11" s="16"/>
      <c r="M11" s="16">
        <v>3.2894736842105303E-2</v>
      </c>
      <c r="N11" s="16">
        <v>0.05</v>
      </c>
      <c r="O11" s="16">
        <v>6.6666666666666693E-2</v>
      </c>
      <c r="P11" s="16">
        <v>0.05</v>
      </c>
      <c r="Q11" s="16"/>
      <c r="R11" s="16">
        <v>4.8000000000000001E-2</v>
      </c>
      <c r="S11" s="16">
        <v>6.1728395061728399E-2</v>
      </c>
      <c r="T11" s="16">
        <v>6.5359477124183E-3</v>
      </c>
      <c r="U11" s="16">
        <v>0.125</v>
      </c>
      <c r="V11" s="16"/>
      <c r="W11" s="16">
        <v>5.4054054054054099E-2</v>
      </c>
      <c r="X11" s="16">
        <v>3.09278350515464E-2</v>
      </c>
      <c r="Y11" s="16">
        <v>1.9230769230769201E-2</v>
      </c>
      <c r="Z11" s="16">
        <v>2.1739130434782601E-2</v>
      </c>
      <c r="AA11" s="16">
        <v>0.108108108108108</v>
      </c>
      <c r="AB11" s="16">
        <v>0.122448979591837</v>
      </c>
      <c r="AC11" s="16">
        <v>2.04081632653061E-2</v>
      </c>
      <c r="AD11" s="16">
        <v>0</v>
      </c>
      <c r="AE11" s="16">
        <v>0</v>
      </c>
      <c r="AF11" s="16">
        <v>3.5714285714285698E-2</v>
      </c>
      <c r="AG11" s="16">
        <v>0</v>
      </c>
      <c r="AH11" s="16">
        <v>0</v>
      </c>
      <c r="AI11" s="16"/>
      <c r="AJ11" s="16">
        <v>8.9552238805970102E-2</v>
      </c>
      <c r="AK11" s="16">
        <v>5.3333333333333302E-2</v>
      </c>
      <c r="AL11" s="16">
        <v>3.4482758620689703E-2</v>
      </c>
      <c r="AM11" s="16">
        <v>4.2553191489361701E-2</v>
      </c>
      <c r="AN11" s="16">
        <v>0</v>
      </c>
      <c r="AO11" s="16"/>
      <c r="AP11" s="16">
        <v>4.9723756906077297E-2</v>
      </c>
      <c r="AQ11" s="16">
        <v>2.4E-2</v>
      </c>
      <c r="AR11" s="16">
        <v>0</v>
      </c>
      <c r="AS11" s="16"/>
      <c r="AT11" s="16">
        <v>8.3333333333333301E-2</v>
      </c>
      <c r="AU11" s="16">
        <v>1.9292604501607701E-2</v>
      </c>
      <c r="AV11" s="16">
        <v>8.8888888888888906E-2</v>
      </c>
      <c r="AW11" s="16">
        <v>0</v>
      </c>
      <c r="AX11" s="16"/>
      <c r="AY11" s="16">
        <v>8.1081081081081099E-2</v>
      </c>
      <c r="AZ11" s="16">
        <v>3.8216560509554097E-2</v>
      </c>
      <c r="BA11" s="16"/>
      <c r="BB11" s="16">
        <v>0</v>
      </c>
      <c r="BC11" s="16">
        <v>3.5714285714285698E-2</v>
      </c>
      <c r="BD11" s="16">
        <v>4.67289719626168E-2</v>
      </c>
      <c r="BE11" s="16">
        <v>4.47761194029851E-2</v>
      </c>
      <c r="BF11" s="16"/>
      <c r="BG11" s="16">
        <v>4.8387096774193498E-2</v>
      </c>
      <c r="BH11" s="16">
        <v>3.2653061224489799E-2</v>
      </c>
      <c r="BI11" s="16">
        <v>5.4054054054054099E-2</v>
      </c>
      <c r="BJ11" s="16">
        <v>0</v>
      </c>
      <c r="BK11" s="16">
        <v>7.4074074074074098E-2</v>
      </c>
      <c r="BL11" s="16">
        <v>0</v>
      </c>
    </row>
    <row r="12" spans="2:64" x14ac:dyDescent="0.35">
      <c r="B12" s="17" t="s">
        <v>159</v>
      </c>
      <c r="C12" s="18">
        <v>2.3622047244094498E-2</v>
      </c>
      <c r="D12" s="18">
        <v>3.4482758620689703E-2</v>
      </c>
      <c r="E12" s="18">
        <v>4.6875E-2</v>
      </c>
      <c r="F12" s="18">
        <v>1.0638297872340399E-2</v>
      </c>
      <c r="G12" s="18">
        <v>1.22699386503067E-2</v>
      </c>
      <c r="H12" s="18">
        <v>3.1645569620253201E-2</v>
      </c>
      <c r="I12" s="18"/>
      <c r="J12" s="18">
        <v>2.44755244755245E-2</v>
      </c>
      <c r="K12" s="18">
        <v>2.2624434389140299E-2</v>
      </c>
      <c r="L12" s="18"/>
      <c r="M12" s="18">
        <v>9.8684210526315801E-3</v>
      </c>
      <c r="N12" s="18">
        <v>0.05</v>
      </c>
      <c r="O12" s="18">
        <v>0.05</v>
      </c>
      <c r="P12" s="18">
        <v>2.5000000000000001E-2</v>
      </c>
      <c r="Q12" s="18"/>
      <c r="R12" s="18">
        <v>0.02</v>
      </c>
      <c r="S12" s="18">
        <v>1.2345679012345699E-2</v>
      </c>
      <c r="T12" s="18">
        <v>2.61437908496732E-2</v>
      </c>
      <c r="U12" s="18">
        <v>8.3333333333333301E-2</v>
      </c>
      <c r="V12" s="18"/>
      <c r="W12" s="18">
        <v>1.35135135135135E-2</v>
      </c>
      <c r="X12" s="18">
        <v>1.03092783505155E-2</v>
      </c>
      <c r="Y12" s="18">
        <v>5.7692307692307702E-2</v>
      </c>
      <c r="Z12" s="18">
        <v>0</v>
      </c>
      <c r="AA12" s="18">
        <v>2.7027027027027001E-2</v>
      </c>
      <c r="AB12" s="18">
        <v>6.1224489795918401E-2</v>
      </c>
      <c r="AC12" s="18">
        <v>0</v>
      </c>
      <c r="AD12" s="18">
        <v>0</v>
      </c>
      <c r="AE12" s="18">
        <v>5.7142857142857099E-2</v>
      </c>
      <c r="AF12" s="18">
        <v>3.5714285714285698E-2</v>
      </c>
      <c r="AG12" s="18">
        <v>0</v>
      </c>
      <c r="AH12" s="18">
        <v>0</v>
      </c>
      <c r="AI12" s="18"/>
      <c r="AJ12" s="18">
        <v>1.49253731343284E-2</v>
      </c>
      <c r="AK12" s="18">
        <v>9.3333333333333296E-2</v>
      </c>
      <c r="AL12" s="18">
        <v>1.1494252873563199E-2</v>
      </c>
      <c r="AM12" s="18">
        <v>0</v>
      </c>
      <c r="AN12" s="18">
        <v>0</v>
      </c>
      <c r="AO12" s="18"/>
      <c r="AP12" s="18">
        <v>3.0386740331491701E-2</v>
      </c>
      <c r="AQ12" s="18">
        <v>8.0000000000000002E-3</v>
      </c>
      <c r="AR12" s="18">
        <v>0</v>
      </c>
      <c r="AS12" s="18"/>
      <c r="AT12" s="18">
        <v>1.5151515151515201E-2</v>
      </c>
      <c r="AU12" s="18">
        <v>9.6463022508038593E-3</v>
      </c>
      <c r="AV12" s="18">
        <v>0</v>
      </c>
      <c r="AW12" s="18">
        <v>0.35</v>
      </c>
      <c r="AX12" s="18"/>
      <c r="AY12" s="18">
        <v>2.7027027027027001E-2</v>
      </c>
      <c r="AZ12" s="18">
        <v>2.3354564755838601E-2</v>
      </c>
      <c r="BA12" s="18"/>
      <c r="BB12" s="18">
        <v>0</v>
      </c>
      <c r="BC12" s="18">
        <v>0</v>
      </c>
      <c r="BD12" s="18">
        <v>6.2305295950155796E-3</v>
      </c>
      <c r="BE12" s="18">
        <v>0.14925373134328401</v>
      </c>
      <c r="BF12" s="18"/>
      <c r="BG12" s="18">
        <v>1.6129032258064498E-2</v>
      </c>
      <c r="BH12" s="18">
        <v>8.1632653061224497E-3</v>
      </c>
      <c r="BI12" s="18">
        <v>2.7027027027027001E-2</v>
      </c>
      <c r="BJ12" s="18">
        <v>8.6956521739130405E-2</v>
      </c>
      <c r="BK12" s="18">
        <v>3.7037037037037E-2</v>
      </c>
      <c r="BL12" s="18">
        <v>0.66666666666666696</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223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216</v>
      </c>
      <c r="C8" s="16">
        <v>0.196850393700787</v>
      </c>
      <c r="D8" s="16">
        <v>0.10344827586206901</v>
      </c>
      <c r="E8" s="16">
        <v>0.125</v>
      </c>
      <c r="F8" s="16">
        <v>0.13829787234042601</v>
      </c>
      <c r="G8" s="16">
        <v>0.214723926380368</v>
      </c>
      <c r="H8" s="16">
        <v>0.259493670886076</v>
      </c>
      <c r="I8" s="16"/>
      <c r="J8" s="16">
        <v>0.22027972027972001</v>
      </c>
      <c r="K8" s="16">
        <v>0.167420814479638</v>
      </c>
      <c r="L8" s="16"/>
      <c r="M8" s="16">
        <v>0.23684210526315799</v>
      </c>
      <c r="N8" s="16">
        <v>0.12</v>
      </c>
      <c r="O8" s="16">
        <v>0.1</v>
      </c>
      <c r="P8" s="16">
        <v>0.2</v>
      </c>
      <c r="Q8" s="16"/>
      <c r="R8" s="16">
        <v>0.17599999999999999</v>
      </c>
      <c r="S8" s="16">
        <v>0.13580246913580199</v>
      </c>
      <c r="T8" s="16">
        <v>0.28104575163398698</v>
      </c>
      <c r="U8" s="16">
        <v>8.3333333333333301E-2</v>
      </c>
      <c r="V8" s="16"/>
      <c r="W8" s="16">
        <v>0.121621621621622</v>
      </c>
      <c r="X8" s="16">
        <v>0.27835051546391798</v>
      </c>
      <c r="Y8" s="16">
        <v>0.28846153846153799</v>
      </c>
      <c r="Z8" s="16">
        <v>0.23913043478260901</v>
      </c>
      <c r="AA8" s="16">
        <v>0.108108108108108</v>
      </c>
      <c r="AB8" s="16">
        <v>0.16326530612244899</v>
      </c>
      <c r="AC8" s="16">
        <v>0.16326530612244899</v>
      </c>
      <c r="AD8" s="16">
        <v>5.5555555555555601E-2</v>
      </c>
      <c r="AE8" s="16">
        <v>0.2</v>
      </c>
      <c r="AF8" s="16">
        <v>0.14285714285714299</v>
      </c>
      <c r="AG8" s="16">
        <v>0.2</v>
      </c>
      <c r="AH8" s="16">
        <v>0.66666666666666696</v>
      </c>
      <c r="AI8" s="16"/>
      <c r="AJ8" s="16">
        <v>0.238805970149254</v>
      </c>
      <c r="AK8" s="16">
        <v>0.16</v>
      </c>
      <c r="AL8" s="16">
        <v>0.21264367816092</v>
      </c>
      <c r="AM8" s="16">
        <v>0.170212765957447</v>
      </c>
      <c r="AN8" s="16">
        <v>0.33333333333333298</v>
      </c>
      <c r="AO8" s="16"/>
      <c r="AP8" s="16">
        <v>0.17679558011049701</v>
      </c>
      <c r="AQ8" s="16">
        <v>0.24</v>
      </c>
      <c r="AR8" s="16">
        <v>0.28571428571428598</v>
      </c>
      <c r="AS8" s="16"/>
      <c r="AT8" s="16">
        <v>7.5757575757575801E-2</v>
      </c>
      <c r="AU8" s="16">
        <v>0.270096463022508</v>
      </c>
      <c r="AV8" s="16">
        <v>0.133333333333333</v>
      </c>
      <c r="AW8" s="16">
        <v>0</v>
      </c>
      <c r="AX8" s="16"/>
      <c r="AY8" s="16">
        <v>8.1081081081081099E-2</v>
      </c>
      <c r="AZ8" s="16">
        <v>0.20594479830148599</v>
      </c>
      <c r="BA8" s="16"/>
      <c r="BB8" s="16">
        <v>0.25</v>
      </c>
      <c r="BC8" s="16">
        <v>0.202380952380952</v>
      </c>
      <c r="BD8" s="16">
        <v>0.20560747663551401</v>
      </c>
      <c r="BE8" s="16">
        <v>0.119402985074627</v>
      </c>
      <c r="BF8" s="16"/>
      <c r="BG8" s="16">
        <v>0.30645161290322598</v>
      </c>
      <c r="BH8" s="16">
        <v>0.2</v>
      </c>
      <c r="BI8" s="16">
        <v>0.135135135135135</v>
      </c>
      <c r="BJ8" s="16">
        <v>0.173913043478261</v>
      </c>
      <c r="BK8" s="16">
        <v>0.296296296296296</v>
      </c>
      <c r="BL8" s="16">
        <v>0</v>
      </c>
    </row>
    <row r="9" spans="2:64" x14ac:dyDescent="0.35">
      <c r="B9" s="17" t="s">
        <v>217</v>
      </c>
      <c r="C9" s="16">
        <v>0.21850393700787399</v>
      </c>
      <c r="D9" s="16">
        <v>0.24137931034482801</v>
      </c>
      <c r="E9" s="16">
        <v>0.140625</v>
      </c>
      <c r="F9" s="16">
        <v>0.19148936170212799</v>
      </c>
      <c r="G9" s="16">
        <v>0.22699386503067501</v>
      </c>
      <c r="H9" s="16">
        <v>0.253164556962025</v>
      </c>
      <c r="I9" s="16"/>
      <c r="J9" s="16">
        <v>0.26223776223776202</v>
      </c>
      <c r="K9" s="16">
        <v>0.16289592760180999</v>
      </c>
      <c r="L9" s="16"/>
      <c r="M9" s="16">
        <v>0.25328947368421101</v>
      </c>
      <c r="N9" s="16">
        <v>0.19</v>
      </c>
      <c r="O9" s="16">
        <v>0.1</v>
      </c>
      <c r="P9" s="16">
        <v>0.17499999999999999</v>
      </c>
      <c r="Q9" s="16"/>
      <c r="R9" s="16">
        <v>0.184</v>
      </c>
      <c r="S9" s="16">
        <v>0.234567901234568</v>
      </c>
      <c r="T9" s="16">
        <v>0.26143790849673199</v>
      </c>
      <c r="U9" s="16">
        <v>0.25</v>
      </c>
      <c r="V9" s="16"/>
      <c r="W9" s="16">
        <v>0.18918918918918901</v>
      </c>
      <c r="X9" s="16">
        <v>0.298969072164948</v>
      </c>
      <c r="Y9" s="16">
        <v>9.6153846153846201E-2</v>
      </c>
      <c r="Z9" s="16">
        <v>0.23913043478260901</v>
      </c>
      <c r="AA9" s="16">
        <v>0.21621621621621601</v>
      </c>
      <c r="AB9" s="16">
        <v>0.16326530612244899</v>
      </c>
      <c r="AC9" s="16">
        <v>0.20408163265306101</v>
      </c>
      <c r="AD9" s="16">
        <v>0.22222222222222199</v>
      </c>
      <c r="AE9" s="16">
        <v>0.2</v>
      </c>
      <c r="AF9" s="16">
        <v>0.32142857142857101</v>
      </c>
      <c r="AG9" s="16">
        <v>0.3</v>
      </c>
      <c r="AH9" s="16">
        <v>0</v>
      </c>
      <c r="AI9" s="16"/>
      <c r="AJ9" s="16">
        <v>0.119402985074627</v>
      </c>
      <c r="AK9" s="16">
        <v>0.18666666666666701</v>
      </c>
      <c r="AL9" s="16">
        <v>0.24137931034482801</v>
      </c>
      <c r="AM9" s="16">
        <v>0.22340425531914901</v>
      </c>
      <c r="AN9" s="16">
        <v>0.296296296296296</v>
      </c>
      <c r="AO9" s="16"/>
      <c r="AP9" s="16">
        <v>0.19613259668508301</v>
      </c>
      <c r="AQ9" s="16">
        <v>0.26400000000000001</v>
      </c>
      <c r="AR9" s="16">
        <v>0.33333333333333298</v>
      </c>
      <c r="AS9" s="16"/>
      <c r="AT9" s="16">
        <v>0.12121212121212099</v>
      </c>
      <c r="AU9" s="16">
        <v>0.270096463022508</v>
      </c>
      <c r="AV9" s="16">
        <v>0.22222222222222199</v>
      </c>
      <c r="AW9" s="16">
        <v>0.05</v>
      </c>
      <c r="AX9" s="16"/>
      <c r="AY9" s="16">
        <v>0.32432432432432401</v>
      </c>
      <c r="AZ9" s="16">
        <v>0.210191082802548</v>
      </c>
      <c r="BA9" s="16"/>
      <c r="BB9" s="16">
        <v>0.22222222222222199</v>
      </c>
      <c r="BC9" s="16">
        <v>0.19047619047618999</v>
      </c>
      <c r="BD9" s="16">
        <v>0.249221183800623</v>
      </c>
      <c r="BE9" s="16">
        <v>0.104477611940299</v>
      </c>
      <c r="BF9" s="16"/>
      <c r="BG9" s="16">
        <v>0.16129032258064499</v>
      </c>
      <c r="BH9" s="16">
        <v>0.240816326530612</v>
      </c>
      <c r="BI9" s="16">
        <v>0.22972972972972999</v>
      </c>
      <c r="BJ9" s="16">
        <v>0.217391304347826</v>
      </c>
      <c r="BK9" s="16">
        <v>0.11111111111111099</v>
      </c>
      <c r="BL9" s="16">
        <v>0</v>
      </c>
    </row>
    <row r="10" spans="2:64" x14ac:dyDescent="0.35">
      <c r="B10" s="17" t="s">
        <v>218</v>
      </c>
      <c r="C10" s="16">
        <v>0.42125984251968501</v>
      </c>
      <c r="D10" s="16">
        <v>0.34482758620689702</v>
      </c>
      <c r="E10" s="16">
        <v>0.484375</v>
      </c>
      <c r="F10" s="16">
        <v>0.46808510638297901</v>
      </c>
      <c r="G10" s="16">
        <v>0.42944785276073599</v>
      </c>
      <c r="H10" s="16">
        <v>0.373417721518987</v>
      </c>
      <c r="I10" s="16"/>
      <c r="J10" s="16">
        <v>0.374125874125874</v>
      </c>
      <c r="K10" s="16">
        <v>0.47963800904977399</v>
      </c>
      <c r="L10" s="16"/>
      <c r="M10" s="16">
        <v>0.38157894736842102</v>
      </c>
      <c r="N10" s="16">
        <v>0.5</v>
      </c>
      <c r="O10" s="16">
        <v>0.53333333333333299</v>
      </c>
      <c r="P10" s="16">
        <v>0.4</v>
      </c>
      <c r="Q10" s="16"/>
      <c r="R10" s="16">
        <v>0.44400000000000001</v>
      </c>
      <c r="S10" s="16">
        <v>0.44444444444444398</v>
      </c>
      <c r="T10" s="16">
        <v>0.39215686274509798</v>
      </c>
      <c r="U10" s="16">
        <v>0.29166666666666702</v>
      </c>
      <c r="V10" s="16"/>
      <c r="W10" s="16">
        <v>0.51351351351351304</v>
      </c>
      <c r="X10" s="16">
        <v>0.34020618556700999</v>
      </c>
      <c r="Y10" s="16">
        <v>0.480769230769231</v>
      </c>
      <c r="Z10" s="16">
        <v>0.41304347826087001</v>
      </c>
      <c r="AA10" s="16">
        <v>0.29729729729729698</v>
      </c>
      <c r="AB10" s="16">
        <v>0.32653061224489799</v>
      </c>
      <c r="AC10" s="16">
        <v>0.530612244897959</v>
      </c>
      <c r="AD10" s="16">
        <v>0.61111111111111105</v>
      </c>
      <c r="AE10" s="16">
        <v>0.42857142857142899</v>
      </c>
      <c r="AF10" s="16">
        <v>0.32142857142857101</v>
      </c>
      <c r="AG10" s="16">
        <v>0.5</v>
      </c>
      <c r="AH10" s="16">
        <v>0.33333333333333298</v>
      </c>
      <c r="AI10" s="16"/>
      <c r="AJ10" s="16">
        <v>0.44776119402985098</v>
      </c>
      <c r="AK10" s="16">
        <v>0.413333333333333</v>
      </c>
      <c r="AL10" s="16">
        <v>0.41954022988505701</v>
      </c>
      <c r="AM10" s="16">
        <v>0.42553191489361702</v>
      </c>
      <c r="AN10" s="16">
        <v>0.33333333333333298</v>
      </c>
      <c r="AO10" s="16"/>
      <c r="AP10" s="16">
        <v>0.43922651933701701</v>
      </c>
      <c r="AQ10" s="16">
        <v>0.376</v>
      </c>
      <c r="AR10" s="16">
        <v>0.38095238095238099</v>
      </c>
      <c r="AS10" s="16"/>
      <c r="AT10" s="16">
        <v>0.52272727272727304</v>
      </c>
      <c r="AU10" s="16">
        <v>0.37620578778135</v>
      </c>
      <c r="AV10" s="16">
        <v>0.37777777777777799</v>
      </c>
      <c r="AW10" s="16">
        <v>0.55000000000000004</v>
      </c>
      <c r="AX10" s="16"/>
      <c r="AY10" s="16">
        <v>0.27027027027027001</v>
      </c>
      <c r="AZ10" s="16">
        <v>0.43312101910827999</v>
      </c>
      <c r="BA10" s="16"/>
      <c r="BB10" s="16">
        <v>0.44444444444444398</v>
      </c>
      <c r="BC10" s="16">
        <v>0.46428571428571402</v>
      </c>
      <c r="BD10" s="16">
        <v>0.39875389408099698</v>
      </c>
      <c r="BE10" s="16">
        <v>0.462686567164179</v>
      </c>
      <c r="BF10" s="16"/>
      <c r="BG10" s="16">
        <v>0.37096774193548399</v>
      </c>
      <c r="BH10" s="16">
        <v>0.4</v>
      </c>
      <c r="BI10" s="16">
        <v>0.47297297297297303</v>
      </c>
      <c r="BJ10" s="16">
        <v>0.434782608695652</v>
      </c>
      <c r="BK10" s="16">
        <v>0.44444444444444398</v>
      </c>
      <c r="BL10" s="16">
        <v>0.33333333333333298</v>
      </c>
    </row>
    <row r="11" spans="2:64" x14ac:dyDescent="0.35">
      <c r="B11" s="17" t="s">
        <v>219</v>
      </c>
      <c r="C11" s="16">
        <v>0.13779527559055099</v>
      </c>
      <c r="D11" s="16">
        <v>0.27586206896551702</v>
      </c>
      <c r="E11" s="16">
        <v>0.203125</v>
      </c>
      <c r="F11" s="16">
        <v>0.20212765957446799</v>
      </c>
      <c r="G11" s="16">
        <v>0.110429447852761</v>
      </c>
      <c r="H11" s="16">
        <v>7.5949367088607597E-2</v>
      </c>
      <c r="I11" s="16"/>
      <c r="J11" s="16">
        <v>0.11888111888111901</v>
      </c>
      <c r="K11" s="16">
        <v>0.16289592760180999</v>
      </c>
      <c r="L11" s="16"/>
      <c r="M11" s="16">
        <v>0.115131578947368</v>
      </c>
      <c r="N11" s="16">
        <v>0.13</v>
      </c>
      <c r="O11" s="16">
        <v>0.233333333333333</v>
      </c>
      <c r="P11" s="16">
        <v>0.2</v>
      </c>
      <c r="Q11" s="16"/>
      <c r="R11" s="16">
        <v>0.17599999999999999</v>
      </c>
      <c r="S11" s="16">
        <v>0.172839506172839</v>
      </c>
      <c r="T11" s="16">
        <v>3.2679738562091498E-2</v>
      </c>
      <c r="U11" s="16">
        <v>0.29166666666666702</v>
      </c>
      <c r="V11" s="16"/>
      <c r="W11" s="16">
        <v>0.162162162162162</v>
      </c>
      <c r="X11" s="16">
        <v>7.2164948453608199E-2</v>
      </c>
      <c r="Y11" s="16">
        <v>7.69230769230769E-2</v>
      </c>
      <c r="Z11" s="16">
        <v>0.108695652173913</v>
      </c>
      <c r="AA11" s="16">
        <v>0.32432432432432401</v>
      </c>
      <c r="AB11" s="16">
        <v>0.28571428571428598</v>
      </c>
      <c r="AC11" s="16">
        <v>0.102040816326531</v>
      </c>
      <c r="AD11" s="16">
        <v>0.11111111111111099</v>
      </c>
      <c r="AE11" s="16">
        <v>0.14285714285714299</v>
      </c>
      <c r="AF11" s="16">
        <v>0.14285714285714299</v>
      </c>
      <c r="AG11" s="16">
        <v>0</v>
      </c>
      <c r="AH11" s="16">
        <v>0</v>
      </c>
      <c r="AI11" s="16"/>
      <c r="AJ11" s="16">
        <v>0.17910447761194001</v>
      </c>
      <c r="AK11" s="16">
        <v>0.16</v>
      </c>
      <c r="AL11" s="16">
        <v>0.109195402298851</v>
      </c>
      <c r="AM11" s="16">
        <v>0.170212765957447</v>
      </c>
      <c r="AN11" s="16">
        <v>3.7037037037037E-2</v>
      </c>
      <c r="AO11" s="16"/>
      <c r="AP11" s="16">
        <v>0.15745856353591201</v>
      </c>
      <c r="AQ11" s="16">
        <v>0.104</v>
      </c>
      <c r="AR11" s="16">
        <v>0</v>
      </c>
      <c r="AS11" s="16"/>
      <c r="AT11" s="16">
        <v>0.27272727272727298</v>
      </c>
      <c r="AU11" s="16">
        <v>7.0739549839228297E-2</v>
      </c>
      <c r="AV11" s="16">
        <v>0.24444444444444399</v>
      </c>
      <c r="AW11" s="16">
        <v>0.05</v>
      </c>
      <c r="AX11" s="16"/>
      <c r="AY11" s="16">
        <v>0.27027027027027001</v>
      </c>
      <c r="AZ11" s="16">
        <v>0.12738853503184699</v>
      </c>
      <c r="BA11" s="16"/>
      <c r="BB11" s="16">
        <v>8.3333333333333301E-2</v>
      </c>
      <c r="BC11" s="16">
        <v>0.14285714285714299</v>
      </c>
      <c r="BD11" s="16">
        <v>0.137071651090343</v>
      </c>
      <c r="BE11" s="16">
        <v>0.164179104477612</v>
      </c>
      <c r="BF11" s="16"/>
      <c r="BG11" s="16">
        <v>0.14516129032258099</v>
      </c>
      <c r="BH11" s="16">
        <v>0.14285714285714299</v>
      </c>
      <c r="BI11" s="16">
        <v>0.135135135135135</v>
      </c>
      <c r="BJ11" s="16">
        <v>8.6956521739130405E-2</v>
      </c>
      <c r="BK11" s="16">
        <v>0.11111111111111099</v>
      </c>
      <c r="BL11" s="16">
        <v>0.33333333333333298</v>
      </c>
    </row>
    <row r="12" spans="2:64" x14ac:dyDescent="0.35">
      <c r="B12" s="17" t="s">
        <v>159</v>
      </c>
      <c r="C12" s="18">
        <v>2.55905511811024E-2</v>
      </c>
      <c r="D12" s="18">
        <v>3.4482758620689703E-2</v>
      </c>
      <c r="E12" s="18">
        <v>4.6875E-2</v>
      </c>
      <c r="F12" s="18">
        <v>0</v>
      </c>
      <c r="G12" s="18">
        <v>1.84049079754601E-2</v>
      </c>
      <c r="H12" s="18">
        <v>3.7974683544303799E-2</v>
      </c>
      <c r="I12" s="18"/>
      <c r="J12" s="18">
        <v>2.44755244755245E-2</v>
      </c>
      <c r="K12" s="18">
        <v>2.7149321266968299E-2</v>
      </c>
      <c r="L12" s="18"/>
      <c r="M12" s="18">
        <v>1.3157894736842099E-2</v>
      </c>
      <c r="N12" s="18">
        <v>0.06</v>
      </c>
      <c r="O12" s="18">
        <v>3.3333333333333298E-2</v>
      </c>
      <c r="P12" s="18">
        <v>2.5000000000000001E-2</v>
      </c>
      <c r="Q12" s="18"/>
      <c r="R12" s="18">
        <v>0.02</v>
      </c>
      <c r="S12" s="18">
        <v>1.2345679012345699E-2</v>
      </c>
      <c r="T12" s="18">
        <v>3.2679738562091498E-2</v>
      </c>
      <c r="U12" s="18">
        <v>8.3333333333333301E-2</v>
      </c>
      <c r="V12" s="18"/>
      <c r="W12" s="18">
        <v>1.35135135135135E-2</v>
      </c>
      <c r="X12" s="18">
        <v>1.03092783505155E-2</v>
      </c>
      <c r="Y12" s="18">
        <v>5.7692307692307702E-2</v>
      </c>
      <c r="Z12" s="18">
        <v>0</v>
      </c>
      <c r="AA12" s="18">
        <v>5.4054054054054099E-2</v>
      </c>
      <c r="AB12" s="18">
        <v>6.1224489795918401E-2</v>
      </c>
      <c r="AC12" s="18">
        <v>0</v>
      </c>
      <c r="AD12" s="18">
        <v>0</v>
      </c>
      <c r="AE12" s="18">
        <v>2.8571428571428598E-2</v>
      </c>
      <c r="AF12" s="18">
        <v>7.1428571428571397E-2</v>
      </c>
      <c r="AG12" s="18">
        <v>0</v>
      </c>
      <c r="AH12" s="18">
        <v>0</v>
      </c>
      <c r="AI12" s="18"/>
      <c r="AJ12" s="18">
        <v>1.49253731343284E-2</v>
      </c>
      <c r="AK12" s="18">
        <v>0.08</v>
      </c>
      <c r="AL12" s="18">
        <v>1.72413793103448E-2</v>
      </c>
      <c r="AM12" s="18">
        <v>1.0638297872340399E-2</v>
      </c>
      <c r="AN12" s="18">
        <v>0</v>
      </c>
      <c r="AO12" s="18"/>
      <c r="AP12" s="18">
        <v>3.0386740331491701E-2</v>
      </c>
      <c r="AQ12" s="18">
        <v>1.6E-2</v>
      </c>
      <c r="AR12" s="18">
        <v>0</v>
      </c>
      <c r="AS12" s="18"/>
      <c r="AT12" s="18">
        <v>7.5757575757575803E-3</v>
      </c>
      <c r="AU12" s="18">
        <v>1.2861736334405099E-2</v>
      </c>
      <c r="AV12" s="18">
        <v>2.2222222222222199E-2</v>
      </c>
      <c r="AW12" s="18">
        <v>0.35</v>
      </c>
      <c r="AX12" s="18"/>
      <c r="AY12" s="18">
        <v>5.4054054054054099E-2</v>
      </c>
      <c r="AZ12" s="18">
        <v>2.3354564755838601E-2</v>
      </c>
      <c r="BA12" s="18"/>
      <c r="BB12" s="18">
        <v>0</v>
      </c>
      <c r="BC12" s="18">
        <v>0</v>
      </c>
      <c r="BD12" s="18">
        <v>9.3457943925233603E-3</v>
      </c>
      <c r="BE12" s="18">
        <v>0.14925373134328401</v>
      </c>
      <c r="BF12" s="18"/>
      <c r="BG12" s="18">
        <v>1.6129032258064498E-2</v>
      </c>
      <c r="BH12" s="18">
        <v>1.6326530612244899E-2</v>
      </c>
      <c r="BI12" s="18">
        <v>2.7027027027027001E-2</v>
      </c>
      <c r="BJ12" s="18">
        <v>8.6956521739130405E-2</v>
      </c>
      <c r="BK12" s="18">
        <v>3.7037037037037E-2</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224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216</v>
      </c>
      <c r="C8" s="16">
        <v>0.127952755905512</v>
      </c>
      <c r="D8" s="16">
        <v>6.8965517241379296E-2</v>
      </c>
      <c r="E8" s="16">
        <v>9.375E-2</v>
      </c>
      <c r="F8" s="16">
        <v>9.5744680851063801E-2</v>
      </c>
      <c r="G8" s="16">
        <v>0.122699386503067</v>
      </c>
      <c r="H8" s="16">
        <v>0.177215189873418</v>
      </c>
      <c r="I8" s="16"/>
      <c r="J8" s="16">
        <v>0.13636363636363599</v>
      </c>
      <c r="K8" s="16">
        <v>0.11764705882352899</v>
      </c>
      <c r="L8" s="16"/>
      <c r="M8" s="16">
        <v>0.15131578947368399</v>
      </c>
      <c r="N8" s="16">
        <v>0.06</v>
      </c>
      <c r="O8" s="16">
        <v>6.6666666666666693E-2</v>
      </c>
      <c r="P8" s="16">
        <v>0.17499999999999999</v>
      </c>
      <c r="Q8" s="16"/>
      <c r="R8" s="16">
        <v>0.108</v>
      </c>
      <c r="S8" s="16">
        <v>9.8765432098765399E-2</v>
      </c>
      <c r="T8" s="16">
        <v>0.18300653594771199</v>
      </c>
      <c r="U8" s="16">
        <v>8.3333333333333301E-2</v>
      </c>
      <c r="V8" s="16"/>
      <c r="W8" s="16">
        <v>6.7567567567567599E-2</v>
      </c>
      <c r="X8" s="16">
        <v>0.20618556701030899</v>
      </c>
      <c r="Y8" s="16">
        <v>0.115384615384615</v>
      </c>
      <c r="Z8" s="16">
        <v>0.19565217391304299</v>
      </c>
      <c r="AA8" s="16">
        <v>8.1081081081081099E-2</v>
      </c>
      <c r="AB8" s="16">
        <v>0.102040816326531</v>
      </c>
      <c r="AC8" s="16">
        <v>0.16326530612244899</v>
      </c>
      <c r="AD8" s="16">
        <v>0</v>
      </c>
      <c r="AE8" s="16">
        <v>8.5714285714285701E-2</v>
      </c>
      <c r="AF8" s="16">
        <v>0.107142857142857</v>
      </c>
      <c r="AG8" s="16">
        <v>0.1</v>
      </c>
      <c r="AH8" s="16">
        <v>0.33333333333333298</v>
      </c>
      <c r="AI8" s="16"/>
      <c r="AJ8" s="16">
        <v>0.164179104477612</v>
      </c>
      <c r="AK8" s="16">
        <v>0.10666666666666701</v>
      </c>
      <c r="AL8" s="16">
        <v>0.14942528735632199</v>
      </c>
      <c r="AM8" s="16">
        <v>9.5744680851063801E-2</v>
      </c>
      <c r="AN8" s="16">
        <v>0.11111111111111099</v>
      </c>
      <c r="AO8" s="16"/>
      <c r="AP8" s="16">
        <v>0.11878453038674</v>
      </c>
      <c r="AQ8" s="16">
        <v>0.14399999999999999</v>
      </c>
      <c r="AR8" s="16">
        <v>0.19047619047618999</v>
      </c>
      <c r="AS8" s="16"/>
      <c r="AT8" s="16">
        <v>3.7878787878787901E-2</v>
      </c>
      <c r="AU8" s="16">
        <v>0.173633440514469</v>
      </c>
      <c r="AV8" s="16">
        <v>0.133333333333333</v>
      </c>
      <c r="AW8" s="16">
        <v>0</v>
      </c>
      <c r="AX8" s="16"/>
      <c r="AY8" s="16">
        <v>0.108108108108108</v>
      </c>
      <c r="AZ8" s="16">
        <v>0.129511677282378</v>
      </c>
      <c r="BA8" s="16"/>
      <c r="BB8" s="16">
        <v>0.13888888888888901</v>
      </c>
      <c r="BC8" s="16">
        <v>0.15476190476190499</v>
      </c>
      <c r="BD8" s="16">
        <v>0.124610591900312</v>
      </c>
      <c r="BE8" s="16">
        <v>0.104477611940299</v>
      </c>
      <c r="BF8" s="16"/>
      <c r="BG8" s="16">
        <v>0.16129032258064499</v>
      </c>
      <c r="BH8" s="16">
        <v>0.130612244897959</v>
      </c>
      <c r="BI8" s="16">
        <v>8.7837837837837801E-2</v>
      </c>
      <c r="BJ8" s="16">
        <v>0.173913043478261</v>
      </c>
      <c r="BK8" s="16">
        <v>0.22222222222222199</v>
      </c>
      <c r="BL8" s="16">
        <v>0</v>
      </c>
    </row>
    <row r="9" spans="2:64" x14ac:dyDescent="0.35">
      <c r="B9" s="17" t="s">
        <v>217</v>
      </c>
      <c r="C9" s="16">
        <v>0.16141732283464599</v>
      </c>
      <c r="D9" s="16">
        <v>0.20689655172413801</v>
      </c>
      <c r="E9" s="16">
        <v>9.375E-2</v>
      </c>
      <c r="F9" s="16">
        <v>0.10638297872340401</v>
      </c>
      <c r="G9" s="16">
        <v>0.17177914110429399</v>
      </c>
      <c r="H9" s="16">
        <v>0.20253164556962</v>
      </c>
      <c r="I9" s="16"/>
      <c r="J9" s="16">
        <v>0.20279720279720301</v>
      </c>
      <c r="K9" s="16">
        <v>0.108597285067873</v>
      </c>
      <c r="L9" s="16"/>
      <c r="M9" s="16">
        <v>0.19407894736842099</v>
      </c>
      <c r="N9" s="16">
        <v>0.13</v>
      </c>
      <c r="O9" s="16">
        <v>6.6666666666666693E-2</v>
      </c>
      <c r="P9" s="16">
        <v>0.125</v>
      </c>
      <c r="Q9" s="16"/>
      <c r="R9" s="16">
        <v>0.152</v>
      </c>
      <c r="S9" s="16">
        <v>0.11111111111111099</v>
      </c>
      <c r="T9" s="16">
        <v>0.20915032679738599</v>
      </c>
      <c r="U9" s="16">
        <v>0.125</v>
      </c>
      <c r="V9" s="16"/>
      <c r="W9" s="16">
        <v>0.162162162162162</v>
      </c>
      <c r="X9" s="16">
        <v>0.15463917525773199</v>
      </c>
      <c r="Y9" s="16">
        <v>0.19230769230769201</v>
      </c>
      <c r="Z9" s="16">
        <v>0.173913043478261</v>
      </c>
      <c r="AA9" s="16">
        <v>0.135135135135135</v>
      </c>
      <c r="AB9" s="16">
        <v>0.102040816326531</v>
      </c>
      <c r="AC9" s="16">
        <v>0.122448979591837</v>
      </c>
      <c r="AD9" s="16">
        <v>0.11111111111111099</v>
      </c>
      <c r="AE9" s="16">
        <v>0.14285714285714299</v>
      </c>
      <c r="AF9" s="16">
        <v>0.28571428571428598</v>
      </c>
      <c r="AG9" s="16">
        <v>0.25</v>
      </c>
      <c r="AH9" s="16">
        <v>0.33333333333333298</v>
      </c>
      <c r="AI9" s="16"/>
      <c r="AJ9" s="16">
        <v>0.119402985074627</v>
      </c>
      <c r="AK9" s="16">
        <v>0.10666666666666701</v>
      </c>
      <c r="AL9" s="16">
        <v>0.14942528735632199</v>
      </c>
      <c r="AM9" s="16">
        <v>0.21276595744680901</v>
      </c>
      <c r="AN9" s="16">
        <v>0.407407407407407</v>
      </c>
      <c r="AO9" s="16"/>
      <c r="AP9" s="16">
        <v>0.14640883977900601</v>
      </c>
      <c r="AQ9" s="16">
        <v>0.2</v>
      </c>
      <c r="AR9" s="16">
        <v>0.19047619047618999</v>
      </c>
      <c r="AS9" s="16"/>
      <c r="AT9" s="16">
        <v>7.5757575757575801E-2</v>
      </c>
      <c r="AU9" s="16">
        <v>0.21543408360128599</v>
      </c>
      <c r="AV9" s="16">
        <v>0.11111111111111099</v>
      </c>
      <c r="AW9" s="16">
        <v>0</v>
      </c>
      <c r="AX9" s="16"/>
      <c r="AY9" s="16">
        <v>0.135135135135135</v>
      </c>
      <c r="AZ9" s="16">
        <v>0.16348195329087001</v>
      </c>
      <c r="BA9" s="16"/>
      <c r="BB9" s="16">
        <v>0.16666666666666699</v>
      </c>
      <c r="BC9" s="16">
        <v>0.13095238095238099</v>
      </c>
      <c r="BD9" s="16">
        <v>0.18691588785046701</v>
      </c>
      <c r="BE9" s="16">
        <v>7.4626865671641798E-2</v>
      </c>
      <c r="BF9" s="16"/>
      <c r="BG9" s="16">
        <v>0.19354838709677399</v>
      </c>
      <c r="BH9" s="16">
        <v>0.179591836734694</v>
      </c>
      <c r="BI9" s="16">
        <v>0.141891891891892</v>
      </c>
      <c r="BJ9" s="16">
        <v>8.6956521739130405E-2</v>
      </c>
      <c r="BK9" s="16">
        <v>0.11111111111111099</v>
      </c>
      <c r="BL9" s="16">
        <v>0</v>
      </c>
    </row>
    <row r="10" spans="2:64" x14ac:dyDescent="0.35">
      <c r="B10" s="17" t="s">
        <v>218</v>
      </c>
      <c r="C10" s="16">
        <v>0.38385826771653497</v>
      </c>
      <c r="D10" s="16">
        <v>0.17241379310344801</v>
      </c>
      <c r="E10" s="16">
        <v>0.328125</v>
      </c>
      <c r="F10" s="16">
        <v>0.41489361702127697</v>
      </c>
      <c r="G10" s="16">
        <v>0.41104294478527598</v>
      </c>
      <c r="H10" s="16">
        <v>0.39873417721519</v>
      </c>
      <c r="I10" s="16"/>
      <c r="J10" s="16">
        <v>0.38111888111888098</v>
      </c>
      <c r="K10" s="16">
        <v>0.38461538461538503</v>
      </c>
      <c r="L10" s="16"/>
      <c r="M10" s="16">
        <v>0.39144736842105299</v>
      </c>
      <c r="N10" s="16">
        <v>0.39</v>
      </c>
      <c r="O10" s="16">
        <v>0.35</v>
      </c>
      <c r="P10" s="16">
        <v>0.375</v>
      </c>
      <c r="Q10" s="16"/>
      <c r="R10" s="16">
        <v>0.34399999999999997</v>
      </c>
      <c r="S10" s="16">
        <v>0.39506172839506198</v>
      </c>
      <c r="T10" s="16">
        <v>0.45098039215686297</v>
      </c>
      <c r="U10" s="16">
        <v>0.33333333333333298</v>
      </c>
      <c r="V10" s="16"/>
      <c r="W10" s="16">
        <v>0.337837837837838</v>
      </c>
      <c r="X10" s="16">
        <v>0.41237113402061898</v>
      </c>
      <c r="Y10" s="16">
        <v>0.36538461538461497</v>
      </c>
      <c r="Z10" s="16">
        <v>0.34782608695652201</v>
      </c>
      <c r="AA10" s="16">
        <v>0.29729729729729698</v>
      </c>
      <c r="AB10" s="16">
        <v>0.36734693877551</v>
      </c>
      <c r="AC10" s="16">
        <v>0.469387755102041</v>
      </c>
      <c r="AD10" s="16">
        <v>0.61111111111111105</v>
      </c>
      <c r="AE10" s="16">
        <v>0.48571428571428599</v>
      </c>
      <c r="AF10" s="16">
        <v>0.214285714285714</v>
      </c>
      <c r="AG10" s="16">
        <v>0.45</v>
      </c>
      <c r="AH10" s="16">
        <v>0</v>
      </c>
      <c r="AI10" s="16"/>
      <c r="AJ10" s="16">
        <v>0.35820895522388102</v>
      </c>
      <c r="AK10" s="16">
        <v>0.32</v>
      </c>
      <c r="AL10" s="16">
        <v>0.42528735632183901</v>
      </c>
      <c r="AM10" s="16">
        <v>0.37234042553191499</v>
      </c>
      <c r="AN10" s="16">
        <v>0.296296296296296</v>
      </c>
      <c r="AO10" s="16"/>
      <c r="AP10" s="16">
        <v>0.38397790055248598</v>
      </c>
      <c r="AQ10" s="16">
        <v>0.36</v>
      </c>
      <c r="AR10" s="16">
        <v>0.52380952380952395</v>
      </c>
      <c r="AS10" s="16"/>
      <c r="AT10" s="16">
        <v>0.37121212121212099</v>
      </c>
      <c r="AU10" s="16">
        <v>0.38906752411575601</v>
      </c>
      <c r="AV10" s="16">
        <v>0.4</v>
      </c>
      <c r="AW10" s="16">
        <v>0.35</v>
      </c>
      <c r="AX10" s="16"/>
      <c r="AY10" s="16">
        <v>0.32432432432432401</v>
      </c>
      <c r="AZ10" s="16">
        <v>0.388535031847134</v>
      </c>
      <c r="BA10" s="16"/>
      <c r="BB10" s="16">
        <v>0.44444444444444398</v>
      </c>
      <c r="BC10" s="16">
        <v>0.297619047619048</v>
      </c>
      <c r="BD10" s="16">
        <v>0.41744548286604399</v>
      </c>
      <c r="BE10" s="16">
        <v>0.29850746268656703</v>
      </c>
      <c r="BF10" s="16"/>
      <c r="BG10" s="16">
        <v>0.38709677419354799</v>
      </c>
      <c r="BH10" s="16">
        <v>0.39591836734693903</v>
      </c>
      <c r="BI10" s="16">
        <v>0.40540540540540498</v>
      </c>
      <c r="BJ10" s="16">
        <v>0.34782608695652201</v>
      </c>
      <c r="BK10" s="16">
        <v>0.22222222222222199</v>
      </c>
      <c r="BL10" s="16">
        <v>0</v>
      </c>
    </row>
    <row r="11" spans="2:64" x14ac:dyDescent="0.35">
      <c r="B11" s="17" t="s">
        <v>219</v>
      </c>
      <c r="C11" s="16">
        <v>0.297244094488189</v>
      </c>
      <c r="D11" s="16">
        <v>0.51724137931034497</v>
      </c>
      <c r="E11" s="16">
        <v>0.4375</v>
      </c>
      <c r="F11" s="16">
        <v>0.38297872340425498</v>
      </c>
      <c r="G11" s="16">
        <v>0.27607361963190202</v>
      </c>
      <c r="H11" s="16">
        <v>0.170886075949367</v>
      </c>
      <c r="I11" s="16"/>
      <c r="J11" s="16">
        <v>0.24825174825174801</v>
      </c>
      <c r="K11" s="16">
        <v>0.361990950226244</v>
      </c>
      <c r="L11" s="16"/>
      <c r="M11" s="16">
        <v>0.24671052631578899</v>
      </c>
      <c r="N11" s="16">
        <v>0.36</v>
      </c>
      <c r="O11" s="16">
        <v>0.483333333333333</v>
      </c>
      <c r="P11" s="16">
        <v>0.27500000000000002</v>
      </c>
      <c r="Q11" s="16"/>
      <c r="R11" s="16">
        <v>0.376</v>
      </c>
      <c r="S11" s="16">
        <v>0.37037037037037002</v>
      </c>
      <c r="T11" s="16">
        <v>0.11764705882352899</v>
      </c>
      <c r="U11" s="16">
        <v>0.375</v>
      </c>
      <c r="V11" s="16"/>
      <c r="W11" s="16">
        <v>0.41891891891891903</v>
      </c>
      <c r="X11" s="16">
        <v>0.216494845360825</v>
      </c>
      <c r="Y11" s="16">
        <v>0.269230769230769</v>
      </c>
      <c r="Z11" s="16">
        <v>0.26086956521739102</v>
      </c>
      <c r="AA11" s="16">
        <v>0.45945945945945899</v>
      </c>
      <c r="AB11" s="16">
        <v>0.34693877551020402</v>
      </c>
      <c r="AC11" s="16">
        <v>0.24489795918367299</v>
      </c>
      <c r="AD11" s="16">
        <v>0.27777777777777801</v>
      </c>
      <c r="AE11" s="16">
        <v>0.25714285714285701</v>
      </c>
      <c r="AF11" s="16">
        <v>0.32142857142857101</v>
      </c>
      <c r="AG11" s="16">
        <v>0.15</v>
      </c>
      <c r="AH11" s="16">
        <v>0.33333333333333298</v>
      </c>
      <c r="AI11" s="16"/>
      <c r="AJ11" s="16">
        <v>0.328358208955224</v>
      </c>
      <c r="AK11" s="16">
        <v>0.37333333333333302</v>
      </c>
      <c r="AL11" s="16">
        <v>0.25862068965517199</v>
      </c>
      <c r="AM11" s="16">
        <v>0.30851063829787201</v>
      </c>
      <c r="AN11" s="16">
        <v>0.18518518518518501</v>
      </c>
      <c r="AO11" s="16"/>
      <c r="AP11" s="16">
        <v>0.312154696132597</v>
      </c>
      <c r="AQ11" s="16">
        <v>0.28799999999999998</v>
      </c>
      <c r="AR11" s="16">
        <v>9.5238095238095205E-2</v>
      </c>
      <c r="AS11" s="16"/>
      <c r="AT11" s="16">
        <v>0.50757575757575801</v>
      </c>
      <c r="AU11" s="16">
        <v>0.202572347266881</v>
      </c>
      <c r="AV11" s="16">
        <v>0.35555555555555601</v>
      </c>
      <c r="AW11" s="16">
        <v>0.25</v>
      </c>
      <c r="AX11" s="16"/>
      <c r="AY11" s="16">
        <v>0.37837837837837801</v>
      </c>
      <c r="AZ11" s="16">
        <v>0.290870488322718</v>
      </c>
      <c r="BA11" s="16"/>
      <c r="BB11" s="16">
        <v>0.25</v>
      </c>
      <c r="BC11" s="16">
        <v>0.40476190476190499</v>
      </c>
      <c r="BD11" s="16">
        <v>0.25545171339563899</v>
      </c>
      <c r="BE11" s="16">
        <v>0.38805970149253699</v>
      </c>
      <c r="BF11" s="16"/>
      <c r="BG11" s="16">
        <v>0.241935483870968</v>
      </c>
      <c r="BH11" s="16">
        <v>0.26938775510204099</v>
      </c>
      <c r="BI11" s="16">
        <v>0.337837837837838</v>
      </c>
      <c r="BJ11" s="16">
        <v>0.30434782608695699</v>
      </c>
      <c r="BK11" s="16">
        <v>0.407407407407407</v>
      </c>
      <c r="BL11" s="16">
        <v>0.66666666666666696</v>
      </c>
    </row>
    <row r="12" spans="2:64" x14ac:dyDescent="0.35">
      <c r="B12" s="17" t="s">
        <v>159</v>
      </c>
      <c r="C12" s="18">
        <v>2.9527559055118099E-2</v>
      </c>
      <c r="D12" s="18">
        <v>3.4482758620689703E-2</v>
      </c>
      <c r="E12" s="18">
        <v>4.6875E-2</v>
      </c>
      <c r="F12" s="18">
        <v>0</v>
      </c>
      <c r="G12" s="18">
        <v>1.84049079754601E-2</v>
      </c>
      <c r="H12" s="18">
        <v>5.0632911392405097E-2</v>
      </c>
      <c r="I12" s="18"/>
      <c r="J12" s="18">
        <v>3.1468531468531499E-2</v>
      </c>
      <c r="K12" s="18">
        <v>2.7149321266968299E-2</v>
      </c>
      <c r="L12" s="18"/>
      <c r="M12" s="18">
        <v>1.6447368421052599E-2</v>
      </c>
      <c r="N12" s="18">
        <v>0.06</v>
      </c>
      <c r="O12" s="18">
        <v>3.3333333333333298E-2</v>
      </c>
      <c r="P12" s="18">
        <v>0.05</v>
      </c>
      <c r="Q12" s="18"/>
      <c r="R12" s="18">
        <v>0.02</v>
      </c>
      <c r="S12" s="18">
        <v>2.4691358024691398E-2</v>
      </c>
      <c r="T12" s="18">
        <v>3.9215686274509803E-2</v>
      </c>
      <c r="U12" s="18">
        <v>8.3333333333333301E-2</v>
      </c>
      <c r="V12" s="18"/>
      <c r="W12" s="18">
        <v>1.35135135135135E-2</v>
      </c>
      <c r="X12" s="18">
        <v>1.03092783505155E-2</v>
      </c>
      <c r="Y12" s="18">
        <v>5.7692307692307702E-2</v>
      </c>
      <c r="Z12" s="18">
        <v>2.1739130434782601E-2</v>
      </c>
      <c r="AA12" s="18">
        <v>2.7027027027027001E-2</v>
      </c>
      <c r="AB12" s="18">
        <v>8.1632653061224497E-2</v>
      </c>
      <c r="AC12" s="18">
        <v>0</v>
      </c>
      <c r="AD12" s="18">
        <v>0</v>
      </c>
      <c r="AE12" s="18">
        <v>2.8571428571428598E-2</v>
      </c>
      <c r="AF12" s="18">
        <v>7.1428571428571397E-2</v>
      </c>
      <c r="AG12" s="18">
        <v>0.05</v>
      </c>
      <c r="AH12" s="18">
        <v>0</v>
      </c>
      <c r="AI12" s="18"/>
      <c r="AJ12" s="18">
        <v>2.9850746268656699E-2</v>
      </c>
      <c r="AK12" s="18">
        <v>9.3333333333333296E-2</v>
      </c>
      <c r="AL12" s="18">
        <v>1.72413793103448E-2</v>
      </c>
      <c r="AM12" s="18">
        <v>1.0638297872340399E-2</v>
      </c>
      <c r="AN12" s="18">
        <v>0</v>
      </c>
      <c r="AO12" s="18"/>
      <c r="AP12" s="18">
        <v>3.8674033149171297E-2</v>
      </c>
      <c r="AQ12" s="18">
        <v>8.0000000000000002E-3</v>
      </c>
      <c r="AR12" s="18">
        <v>0</v>
      </c>
      <c r="AS12" s="18"/>
      <c r="AT12" s="18">
        <v>7.5757575757575803E-3</v>
      </c>
      <c r="AU12" s="18">
        <v>1.9292604501607701E-2</v>
      </c>
      <c r="AV12" s="18">
        <v>0</v>
      </c>
      <c r="AW12" s="18">
        <v>0.4</v>
      </c>
      <c r="AX12" s="18"/>
      <c r="AY12" s="18">
        <v>5.4054054054054099E-2</v>
      </c>
      <c r="AZ12" s="18">
        <v>2.7600849256900199E-2</v>
      </c>
      <c r="BA12" s="18"/>
      <c r="BB12" s="18">
        <v>0</v>
      </c>
      <c r="BC12" s="18">
        <v>1.1904761904761901E-2</v>
      </c>
      <c r="BD12" s="18">
        <v>1.5576323987538899E-2</v>
      </c>
      <c r="BE12" s="18">
        <v>0.134328358208955</v>
      </c>
      <c r="BF12" s="18"/>
      <c r="BG12" s="18">
        <v>1.6129032258064498E-2</v>
      </c>
      <c r="BH12" s="18">
        <v>2.4489795918367301E-2</v>
      </c>
      <c r="BI12" s="18">
        <v>2.7027027027027001E-2</v>
      </c>
      <c r="BJ12" s="18">
        <v>8.6956521739130405E-2</v>
      </c>
      <c r="BK12" s="18">
        <v>3.7037037037037E-2</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D22"/>
  <sheetViews>
    <sheetView showGridLines="0" workbookViewId="0">
      <pane xSplit="2" topLeftCell="C1" activePane="topRight" state="frozen"/>
      <selection activeCell="E3" sqref="E3"/>
      <selection pane="topRight" activeCell="E3" sqref="E3"/>
    </sheetView>
  </sheetViews>
  <sheetFormatPr defaultColWidth="10.90625" defaultRowHeight="14.5" x14ac:dyDescent="0.35"/>
  <cols>
    <col min="2" max="2" width="25.7265625" customWidth="1"/>
    <col min="3" max="8" width="20.7265625" customWidth="1"/>
  </cols>
  <sheetData>
    <row r="2" spans="2:56" ht="40" customHeight="1" x14ac:dyDescent="0.35">
      <c r="D2" s="29" t="s">
        <v>238</v>
      </c>
      <c r="E2" s="25"/>
      <c r="F2" s="25"/>
      <c r="G2" s="25"/>
      <c r="H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3"/>
      <c r="F5" s="33"/>
      <c r="G5" s="33"/>
      <c r="H5" s="33"/>
      <c r="I5" s="33"/>
    </row>
    <row r="6" spans="2:56" ht="50" customHeight="1" x14ac:dyDescent="0.35">
      <c r="B6" s="19" t="s">
        <v>14</v>
      </c>
      <c r="C6" s="19" t="s">
        <v>225</v>
      </c>
      <c r="D6" s="19" t="s">
        <v>226</v>
      </c>
      <c r="E6" s="19" t="s">
        <v>227</v>
      </c>
      <c r="F6" s="19" t="s">
        <v>228</v>
      </c>
      <c r="G6" s="19" t="s">
        <v>229</v>
      </c>
    </row>
    <row r="7" spans="2:56" x14ac:dyDescent="0.35">
      <c r="B7" s="17" t="s">
        <v>230</v>
      </c>
      <c r="C7" s="16">
        <v>0.28937007874015702</v>
      </c>
      <c r="D7" s="16">
        <v>0.27755905511811002</v>
      </c>
      <c r="E7" s="16">
        <v>0.16732283464566899</v>
      </c>
      <c r="F7" s="16">
        <v>0.151574803149606</v>
      </c>
      <c r="G7" s="16">
        <v>7.6771653543307103E-2</v>
      </c>
    </row>
    <row r="8" spans="2:56" x14ac:dyDescent="0.35">
      <c r="B8" s="17" t="s">
        <v>231</v>
      </c>
      <c r="C8" s="16">
        <v>0.34055118110236199</v>
      </c>
      <c r="D8" s="16">
        <v>0.37204724409448803</v>
      </c>
      <c r="E8" s="16">
        <v>0.53937007874015797</v>
      </c>
      <c r="F8" s="16">
        <v>0.36417322834645699</v>
      </c>
      <c r="G8" s="16">
        <v>0.37204724409448803</v>
      </c>
    </row>
    <row r="9" spans="2:56" x14ac:dyDescent="0.35">
      <c r="B9" s="17" t="s">
        <v>232</v>
      </c>
      <c r="C9" s="16">
        <v>0.25393700787401602</v>
      </c>
      <c r="D9" s="16">
        <v>0.202755905511811</v>
      </c>
      <c r="E9" s="16">
        <v>0.16141732283464599</v>
      </c>
      <c r="F9" s="16">
        <v>0.255905511811024</v>
      </c>
      <c r="G9" s="16">
        <v>0.297244094488189</v>
      </c>
    </row>
    <row r="10" spans="2:56" x14ac:dyDescent="0.35">
      <c r="B10" s="17" t="s">
        <v>233</v>
      </c>
      <c r="C10" s="16">
        <v>5.5118110236220499E-2</v>
      </c>
      <c r="D10" s="16">
        <v>5.1181102362204703E-2</v>
      </c>
      <c r="E10" s="16">
        <v>8.4645669291338599E-2</v>
      </c>
      <c r="F10" s="16">
        <v>0.17716535433070901</v>
      </c>
      <c r="G10" s="16">
        <v>0.13779527559055099</v>
      </c>
    </row>
    <row r="11" spans="2:56" x14ac:dyDescent="0.35">
      <c r="B11" s="17" t="s">
        <v>234</v>
      </c>
      <c r="C11" s="16">
        <v>1.5748031496062999E-2</v>
      </c>
      <c r="D11" s="16">
        <v>2.55905511811024E-2</v>
      </c>
      <c r="E11" s="16">
        <v>3.1496062992125998E-2</v>
      </c>
      <c r="F11" s="16">
        <v>3.9370078740157501E-2</v>
      </c>
      <c r="G11" s="16">
        <v>9.4488188976377993E-2</v>
      </c>
    </row>
    <row r="12" spans="2:56" x14ac:dyDescent="0.35">
      <c r="B12" s="17" t="s">
        <v>159</v>
      </c>
      <c r="C12" s="16">
        <v>4.5275590551181098E-2</v>
      </c>
      <c r="D12" s="16">
        <v>7.0866141732283505E-2</v>
      </c>
      <c r="E12" s="16">
        <v>1.5748031496062999E-2</v>
      </c>
      <c r="F12" s="16">
        <v>1.1811023622047201E-2</v>
      </c>
      <c r="G12" s="16">
        <v>2.16535433070866E-2</v>
      </c>
    </row>
    <row r="13" spans="2:56" x14ac:dyDescent="0.35">
      <c r="B13" s="22" t="s">
        <v>235</v>
      </c>
      <c r="C13" s="20">
        <v>0.62992125984252001</v>
      </c>
      <c r="D13" s="20">
        <v>0.64960629921259805</v>
      </c>
      <c r="E13" s="20">
        <v>0.70669291338582696</v>
      </c>
      <c r="F13" s="20">
        <v>0.51574803149606296</v>
      </c>
      <c r="G13" s="20">
        <v>0.44881889763779498</v>
      </c>
    </row>
    <row r="14" spans="2:56" x14ac:dyDescent="0.35">
      <c r="B14" s="22" t="s">
        <v>236</v>
      </c>
      <c r="C14" s="20">
        <v>7.0866141732283505E-2</v>
      </c>
      <c r="D14" s="20">
        <v>7.6771653543307103E-2</v>
      </c>
      <c r="E14" s="20">
        <v>0.116141732283465</v>
      </c>
      <c r="F14" s="20">
        <v>0.21653543307086601</v>
      </c>
      <c r="G14" s="20">
        <v>0.232283464566929</v>
      </c>
    </row>
    <row r="15" spans="2:56" x14ac:dyDescent="0.35">
      <c r="B15" s="22" t="s">
        <v>237</v>
      </c>
      <c r="C15" s="21">
        <v>0.559055118110236</v>
      </c>
      <c r="D15" s="21">
        <v>0.57283464566929099</v>
      </c>
      <c r="E15" s="21">
        <v>0.59055118110236204</v>
      </c>
      <c r="F15" s="21">
        <v>0.29921259842519699</v>
      </c>
      <c r="G15" s="21">
        <v>0.21653543307086601</v>
      </c>
    </row>
    <row r="16" spans="2:56" x14ac:dyDescent="0.35">
      <c r="B16" s="15"/>
      <c r="C16" s="15"/>
      <c r="D16" s="15"/>
      <c r="E16" s="15"/>
      <c r="F16" s="15"/>
      <c r="G16" s="15"/>
    </row>
    <row r="17" spans="2:2" x14ac:dyDescent="0.35">
      <c r="B17" t="s">
        <v>637</v>
      </c>
    </row>
    <row r="18" spans="2:2" x14ac:dyDescent="0.35">
      <c r="B18" t="s">
        <v>98</v>
      </c>
    </row>
    <row r="22" spans="2:2" x14ac:dyDescent="0.35">
      <c r="B22" s="7" t="str">
        <f>HYPERLINK("#'Contents'!A1", "Return to Contents")</f>
        <v>Return to Contents</v>
      </c>
    </row>
  </sheetData>
  <mergeCells count="2">
    <mergeCell ref="D2:H2"/>
    <mergeCell ref="E5: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239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230</v>
      </c>
      <c r="C8" s="16">
        <v>0.28937007874015702</v>
      </c>
      <c r="D8" s="16">
        <v>0.10344827586206901</v>
      </c>
      <c r="E8" s="16">
        <v>0.25</v>
      </c>
      <c r="F8" s="16">
        <v>0.340425531914894</v>
      </c>
      <c r="G8" s="16">
        <v>0.33128834355828202</v>
      </c>
      <c r="H8" s="16">
        <v>0.265822784810127</v>
      </c>
      <c r="I8" s="16"/>
      <c r="J8" s="16">
        <v>0.339160839160839</v>
      </c>
      <c r="K8" s="16">
        <v>0.22624434389140299</v>
      </c>
      <c r="L8" s="16"/>
      <c r="M8" s="16">
        <v>0.292763157894737</v>
      </c>
      <c r="N8" s="16">
        <v>0.3</v>
      </c>
      <c r="O8" s="16">
        <v>0.33333333333333298</v>
      </c>
      <c r="P8" s="16">
        <v>0.17499999999999999</v>
      </c>
      <c r="Q8" s="16"/>
      <c r="R8" s="16">
        <v>0.32</v>
      </c>
      <c r="S8" s="16">
        <v>0.37037037037037002</v>
      </c>
      <c r="T8" s="16">
        <v>0.22222222222222199</v>
      </c>
      <c r="U8" s="16">
        <v>0.125</v>
      </c>
      <c r="V8" s="16"/>
      <c r="W8" s="16">
        <v>0.28378378378378399</v>
      </c>
      <c r="X8" s="16">
        <v>0.39175257731958801</v>
      </c>
      <c r="Y8" s="16">
        <v>0.25</v>
      </c>
      <c r="Z8" s="16">
        <v>0.19565217391304299</v>
      </c>
      <c r="AA8" s="16">
        <v>0.27027027027027001</v>
      </c>
      <c r="AB8" s="16">
        <v>0.30612244897959201</v>
      </c>
      <c r="AC8" s="16">
        <v>0.32653061224489799</v>
      </c>
      <c r="AD8" s="16">
        <v>0.16666666666666699</v>
      </c>
      <c r="AE8" s="16">
        <v>0.22857142857142901</v>
      </c>
      <c r="AF8" s="16">
        <v>0.32142857142857101</v>
      </c>
      <c r="AG8" s="16">
        <v>0.25</v>
      </c>
      <c r="AH8" s="16">
        <v>0</v>
      </c>
      <c r="AI8" s="16"/>
      <c r="AJ8" s="16">
        <v>0.31343283582089598</v>
      </c>
      <c r="AK8" s="16">
        <v>0.25333333333333302</v>
      </c>
      <c r="AL8" s="16">
        <v>0.26436781609195398</v>
      </c>
      <c r="AM8" s="16">
        <v>0.340425531914894</v>
      </c>
      <c r="AN8" s="16">
        <v>0.296296296296296</v>
      </c>
      <c r="AO8" s="16"/>
      <c r="AP8" s="16">
        <v>0.243093922651934</v>
      </c>
      <c r="AQ8" s="16">
        <v>0.376</v>
      </c>
      <c r="AR8" s="16">
        <v>0.57142857142857095</v>
      </c>
      <c r="AS8" s="16"/>
      <c r="AT8" s="16">
        <v>0.31818181818181801</v>
      </c>
      <c r="AU8" s="16">
        <v>0.28938906752411597</v>
      </c>
      <c r="AV8" s="16">
        <v>0.24444444444444399</v>
      </c>
      <c r="AW8" s="16">
        <v>0.2</v>
      </c>
      <c r="AX8" s="16"/>
      <c r="AY8" s="16">
        <v>0.24324324324324301</v>
      </c>
      <c r="AZ8" s="16">
        <v>0.29299363057324801</v>
      </c>
      <c r="BA8" s="16"/>
      <c r="BB8" s="16">
        <v>0.30555555555555602</v>
      </c>
      <c r="BC8" s="16">
        <v>0.41666666666666702</v>
      </c>
      <c r="BD8" s="16">
        <v>0.23052959501557599</v>
      </c>
      <c r="BE8" s="16">
        <v>0.402985074626866</v>
      </c>
      <c r="BF8" s="16"/>
      <c r="BG8" s="16">
        <v>0.32258064516128998</v>
      </c>
      <c r="BH8" s="16">
        <v>0.26938775510204099</v>
      </c>
      <c r="BI8" s="16">
        <v>0.27702702702702697</v>
      </c>
      <c r="BJ8" s="16">
        <v>0.34782608695652201</v>
      </c>
      <c r="BK8" s="16">
        <v>0.44444444444444398</v>
      </c>
      <c r="BL8" s="16">
        <v>0</v>
      </c>
    </row>
    <row r="9" spans="2:64" x14ac:dyDescent="0.35">
      <c r="B9" s="17" t="s">
        <v>231</v>
      </c>
      <c r="C9" s="16">
        <v>0.34055118110236199</v>
      </c>
      <c r="D9" s="16">
        <v>0.34482758620689702</v>
      </c>
      <c r="E9" s="16">
        <v>0.34375</v>
      </c>
      <c r="F9" s="16">
        <v>0.340425531914894</v>
      </c>
      <c r="G9" s="16">
        <v>0.33742331288343602</v>
      </c>
      <c r="H9" s="16">
        <v>0.341772151898734</v>
      </c>
      <c r="I9" s="16"/>
      <c r="J9" s="16">
        <v>0.32517482517482499</v>
      </c>
      <c r="K9" s="16">
        <v>0.361990950226244</v>
      </c>
      <c r="L9" s="16"/>
      <c r="M9" s="16">
        <v>0.37171052631578899</v>
      </c>
      <c r="N9" s="16">
        <v>0.26</v>
      </c>
      <c r="O9" s="16">
        <v>0.35</v>
      </c>
      <c r="P9" s="16">
        <v>0.32500000000000001</v>
      </c>
      <c r="Q9" s="16"/>
      <c r="R9" s="16">
        <v>0.34799999999999998</v>
      </c>
      <c r="S9" s="16">
        <v>0.28395061728395099</v>
      </c>
      <c r="T9" s="16">
        <v>0.35947712418300698</v>
      </c>
      <c r="U9" s="16">
        <v>0.33333333333333298</v>
      </c>
      <c r="V9" s="16"/>
      <c r="W9" s="16">
        <v>0.35135135135135098</v>
      </c>
      <c r="X9" s="16">
        <v>0.30927835051546398</v>
      </c>
      <c r="Y9" s="16">
        <v>0.38461538461538503</v>
      </c>
      <c r="Z9" s="16">
        <v>0.39130434782608697</v>
      </c>
      <c r="AA9" s="16">
        <v>0.37837837837837801</v>
      </c>
      <c r="AB9" s="16">
        <v>0.24489795918367299</v>
      </c>
      <c r="AC9" s="16">
        <v>0.30612244897959201</v>
      </c>
      <c r="AD9" s="16">
        <v>0.61111111111111105</v>
      </c>
      <c r="AE9" s="16">
        <v>0.28571428571428598</v>
      </c>
      <c r="AF9" s="16">
        <v>0.25</v>
      </c>
      <c r="AG9" s="16">
        <v>0.35</v>
      </c>
      <c r="AH9" s="16">
        <v>1</v>
      </c>
      <c r="AI9" s="16"/>
      <c r="AJ9" s="16">
        <v>0.402985074626866</v>
      </c>
      <c r="AK9" s="16">
        <v>0.34666666666666701</v>
      </c>
      <c r="AL9" s="16">
        <v>0.34482758620689702</v>
      </c>
      <c r="AM9" s="16">
        <v>0.319148936170213</v>
      </c>
      <c r="AN9" s="16">
        <v>0.33333333333333298</v>
      </c>
      <c r="AO9" s="16"/>
      <c r="AP9" s="16">
        <v>0.35911602209944798</v>
      </c>
      <c r="AQ9" s="16">
        <v>0.30399999999999999</v>
      </c>
      <c r="AR9" s="16">
        <v>0.238095238095238</v>
      </c>
      <c r="AS9" s="16"/>
      <c r="AT9" s="16">
        <v>0.37878787878787901</v>
      </c>
      <c r="AU9" s="16">
        <v>0.31511254019292601</v>
      </c>
      <c r="AV9" s="16">
        <v>0.44444444444444398</v>
      </c>
      <c r="AW9" s="16">
        <v>0.25</v>
      </c>
      <c r="AX9" s="16"/>
      <c r="AY9" s="16">
        <v>0.35135135135135098</v>
      </c>
      <c r="AZ9" s="16">
        <v>0.339702760084926</v>
      </c>
      <c r="BA9" s="16"/>
      <c r="BB9" s="16">
        <v>0.30555555555555602</v>
      </c>
      <c r="BC9" s="16">
        <v>0.32142857142857101</v>
      </c>
      <c r="BD9" s="16">
        <v>0.36760124610591899</v>
      </c>
      <c r="BE9" s="16">
        <v>0.25373134328358199</v>
      </c>
      <c r="BF9" s="16"/>
      <c r="BG9" s="16">
        <v>0.225806451612903</v>
      </c>
      <c r="BH9" s="16">
        <v>0.33469387755101998</v>
      </c>
      <c r="BI9" s="16">
        <v>0.40540540540540498</v>
      </c>
      <c r="BJ9" s="16">
        <v>0.30434782608695699</v>
      </c>
      <c r="BK9" s="16">
        <v>0.296296296296296</v>
      </c>
      <c r="BL9" s="16">
        <v>0.66666666666666696</v>
      </c>
    </row>
    <row r="10" spans="2:64" x14ac:dyDescent="0.35">
      <c r="B10" s="17" t="s">
        <v>232</v>
      </c>
      <c r="C10" s="16">
        <v>0.25393700787401602</v>
      </c>
      <c r="D10" s="16">
        <v>0.27586206896551702</v>
      </c>
      <c r="E10" s="16">
        <v>0.25</v>
      </c>
      <c r="F10" s="16">
        <v>0.23404255319148901</v>
      </c>
      <c r="G10" s="16">
        <v>0.26380368098159501</v>
      </c>
      <c r="H10" s="16">
        <v>0.253164556962025</v>
      </c>
      <c r="I10" s="16"/>
      <c r="J10" s="16">
        <v>0.23426573426573399</v>
      </c>
      <c r="K10" s="16">
        <v>0.276018099547511</v>
      </c>
      <c r="L10" s="16"/>
      <c r="M10" s="16">
        <v>0.240131578947368</v>
      </c>
      <c r="N10" s="16">
        <v>0.27</v>
      </c>
      <c r="O10" s="16">
        <v>0.15</v>
      </c>
      <c r="P10" s="16">
        <v>0.42499999999999999</v>
      </c>
      <c r="Q10" s="16"/>
      <c r="R10" s="16">
        <v>0.22</v>
      </c>
      <c r="S10" s="16">
        <v>0.25925925925925902</v>
      </c>
      <c r="T10" s="16">
        <v>0.28758169934640498</v>
      </c>
      <c r="U10" s="16">
        <v>0.375</v>
      </c>
      <c r="V10" s="16"/>
      <c r="W10" s="16">
        <v>0.21621621621621601</v>
      </c>
      <c r="X10" s="16">
        <v>0.247422680412371</v>
      </c>
      <c r="Y10" s="16">
        <v>0.269230769230769</v>
      </c>
      <c r="Z10" s="16">
        <v>0.36956521739130399</v>
      </c>
      <c r="AA10" s="16">
        <v>0.21621621621621601</v>
      </c>
      <c r="AB10" s="16">
        <v>0.30612244897959201</v>
      </c>
      <c r="AC10" s="16">
        <v>0.22448979591836701</v>
      </c>
      <c r="AD10" s="16">
        <v>5.5555555555555601E-2</v>
      </c>
      <c r="AE10" s="16">
        <v>0.34285714285714303</v>
      </c>
      <c r="AF10" s="16">
        <v>0.14285714285714299</v>
      </c>
      <c r="AG10" s="16">
        <v>0.35</v>
      </c>
      <c r="AH10" s="16">
        <v>0</v>
      </c>
      <c r="AI10" s="16"/>
      <c r="AJ10" s="16">
        <v>0.22388059701492499</v>
      </c>
      <c r="AK10" s="16">
        <v>0.28000000000000003</v>
      </c>
      <c r="AL10" s="16">
        <v>0.247126436781609</v>
      </c>
      <c r="AM10" s="16">
        <v>0.24468085106383</v>
      </c>
      <c r="AN10" s="16">
        <v>0.22222222222222199</v>
      </c>
      <c r="AO10" s="16"/>
      <c r="AP10" s="16">
        <v>0.27900552486187802</v>
      </c>
      <c r="AQ10" s="16">
        <v>0.20799999999999999</v>
      </c>
      <c r="AR10" s="16">
        <v>9.5238095238095205E-2</v>
      </c>
      <c r="AS10" s="16"/>
      <c r="AT10" s="16">
        <v>0.189393939393939</v>
      </c>
      <c r="AU10" s="16">
        <v>0.28295819935691302</v>
      </c>
      <c r="AV10" s="16">
        <v>0.24444444444444399</v>
      </c>
      <c r="AW10" s="16">
        <v>0.25</v>
      </c>
      <c r="AX10" s="16"/>
      <c r="AY10" s="16">
        <v>0.24324324324324301</v>
      </c>
      <c r="AZ10" s="16">
        <v>0.25477707006369399</v>
      </c>
      <c r="BA10" s="16"/>
      <c r="BB10" s="16">
        <v>0.25</v>
      </c>
      <c r="BC10" s="16">
        <v>0.15476190476190499</v>
      </c>
      <c r="BD10" s="16">
        <v>0.289719626168224</v>
      </c>
      <c r="BE10" s="16">
        <v>0.20895522388059701</v>
      </c>
      <c r="BF10" s="16"/>
      <c r="BG10" s="16">
        <v>0.33870967741935498</v>
      </c>
      <c r="BH10" s="16">
        <v>0.261224489795918</v>
      </c>
      <c r="BI10" s="16">
        <v>0.222972972972973</v>
      </c>
      <c r="BJ10" s="16">
        <v>0.173913043478261</v>
      </c>
      <c r="BK10" s="16">
        <v>0.22222222222222199</v>
      </c>
      <c r="BL10" s="16">
        <v>0.33333333333333298</v>
      </c>
    </row>
    <row r="11" spans="2:64" x14ac:dyDescent="0.35">
      <c r="B11" s="17" t="s">
        <v>233</v>
      </c>
      <c r="C11" s="16">
        <v>5.5118110236220499E-2</v>
      </c>
      <c r="D11" s="16">
        <v>0.20689655172413801</v>
      </c>
      <c r="E11" s="16">
        <v>0.125</v>
      </c>
      <c r="F11" s="16">
        <v>2.1276595744680899E-2</v>
      </c>
      <c r="G11" s="16">
        <v>3.0674846625766899E-2</v>
      </c>
      <c r="H11" s="16">
        <v>4.4303797468354403E-2</v>
      </c>
      <c r="I11" s="16"/>
      <c r="J11" s="16">
        <v>5.2447552447552399E-2</v>
      </c>
      <c r="K11" s="16">
        <v>5.8823529411764698E-2</v>
      </c>
      <c r="L11" s="16"/>
      <c r="M11" s="16">
        <v>5.2631578947368397E-2</v>
      </c>
      <c r="N11" s="16">
        <v>0.09</v>
      </c>
      <c r="O11" s="16">
        <v>3.3333333333333298E-2</v>
      </c>
      <c r="P11" s="16">
        <v>2.5000000000000001E-2</v>
      </c>
      <c r="Q11" s="16"/>
      <c r="R11" s="16">
        <v>0.06</v>
      </c>
      <c r="S11" s="16">
        <v>4.9382716049382699E-2</v>
      </c>
      <c r="T11" s="16">
        <v>5.22875816993464E-2</v>
      </c>
      <c r="U11" s="16">
        <v>4.1666666666666699E-2</v>
      </c>
      <c r="V11" s="16"/>
      <c r="W11" s="16">
        <v>8.1081081081081099E-2</v>
      </c>
      <c r="X11" s="16">
        <v>3.09278350515464E-2</v>
      </c>
      <c r="Y11" s="16">
        <v>1.9230769230769201E-2</v>
      </c>
      <c r="Z11" s="16">
        <v>2.1739130434782601E-2</v>
      </c>
      <c r="AA11" s="16">
        <v>8.1081081081081099E-2</v>
      </c>
      <c r="AB11" s="16">
        <v>8.1632653061224497E-2</v>
      </c>
      <c r="AC11" s="16">
        <v>6.1224489795918401E-2</v>
      </c>
      <c r="AD11" s="16">
        <v>5.5555555555555601E-2</v>
      </c>
      <c r="AE11" s="16">
        <v>5.7142857142857099E-2</v>
      </c>
      <c r="AF11" s="16">
        <v>0.107142857142857</v>
      </c>
      <c r="AG11" s="16">
        <v>0.05</v>
      </c>
      <c r="AH11" s="16">
        <v>0</v>
      </c>
      <c r="AI11" s="16"/>
      <c r="AJ11" s="16">
        <v>1.49253731343284E-2</v>
      </c>
      <c r="AK11" s="16">
        <v>0.04</v>
      </c>
      <c r="AL11" s="16">
        <v>8.04597701149425E-2</v>
      </c>
      <c r="AM11" s="16">
        <v>6.3829787234042507E-2</v>
      </c>
      <c r="AN11" s="16">
        <v>7.4074074074074098E-2</v>
      </c>
      <c r="AO11" s="16"/>
      <c r="AP11" s="16">
        <v>5.24861878453039E-2</v>
      </c>
      <c r="AQ11" s="16">
        <v>6.4000000000000001E-2</v>
      </c>
      <c r="AR11" s="16">
        <v>4.7619047619047603E-2</v>
      </c>
      <c r="AS11" s="16"/>
      <c r="AT11" s="16">
        <v>6.8181818181818205E-2</v>
      </c>
      <c r="AU11" s="16">
        <v>5.1446945337620599E-2</v>
      </c>
      <c r="AV11" s="16">
        <v>2.2222222222222199E-2</v>
      </c>
      <c r="AW11" s="16">
        <v>0.1</v>
      </c>
      <c r="AX11" s="16"/>
      <c r="AY11" s="16">
        <v>5.4054054054054099E-2</v>
      </c>
      <c r="AZ11" s="16">
        <v>5.5201698513800398E-2</v>
      </c>
      <c r="BA11" s="16"/>
      <c r="BB11" s="16">
        <v>0.11111111111111099</v>
      </c>
      <c r="BC11" s="16">
        <v>5.95238095238095E-2</v>
      </c>
      <c r="BD11" s="16">
        <v>5.2959501557632398E-2</v>
      </c>
      <c r="BE11" s="16">
        <v>2.9850746268656699E-2</v>
      </c>
      <c r="BF11" s="16"/>
      <c r="BG11" s="16">
        <v>8.0645161290322606E-2</v>
      </c>
      <c r="BH11" s="16">
        <v>6.1224489795918401E-2</v>
      </c>
      <c r="BI11" s="16">
        <v>4.0540540540540501E-2</v>
      </c>
      <c r="BJ11" s="16">
        <v>8.6956521739130405E-2</v>
      </c>
      <c r="BK11" s="16">
        <v>0</v>
      </c>
      <c r="BL11" s="16">
        <v>0</v>
      </c>
    </row>
    <row r="12" spans="2:64" x14ac:dyDescent="0.35">
      <c r="B12" s="17" t="s">
        <v>234</v>
      </c>
      <c r="C12" s="16">
        <v>1.5748031496062999E-2</v>
      </c>
      <c r="D12" s="16">
        <v>6.8965517241379296E-2</v>
      </c>
      <c r="E12" s="16">
        <v>1.5625E-2</v>
      </c>
      <c r="F12" s="16">
        <v>3.1914893617021302E-2</v>
      </c>
      <c r="G12" s="16">
        <v>0</v>
      </c>
      <c r="H12" s="16">
        <v>1.26582278481013E-2</v>
      </c>
      <c r="I12" s="16"/>
      <c r="J12" s="16">
        <v>6.9930069930069904E-3</v>
      </c>
      <c r="K12" s="16">
        <v>2.7149321266968299E-2</v>
      </c>
      <c r="L12" s="16"/>
      <c r="M12" s="16">
        <v>1.3157894736842099E-2</v>
      </c>
      <c r="N12" s="16">
        <v>0.03</v>
      </c>
      <c r="O12" s="16">
        <v>1.6666666666666701E-2</v>
      </c>
      <c r="P12" s="16">
        <v>0</v>
      </c>
      <c r="Q12" s="16"/>
      <c r="R12" s="16">
        <v>0.02</v>
      </c>
      <c r="S12" s="16">
        <v>1.2345679012345699E-2</v>
      </c>
      <c r="T12" s="16">
        <v>6.5359477124183E-3</v>
      </c>
      <c r="U12" s="16">
        <v>4.1666666666666699E-2</v>
      </c>
      <c r="V12" s="16"/>
      <c r="W12" s="16">
        <v>1.35135135135135E-2</v>
      </c>
      <c r="X12" s="16">
        <v>0</v>
      </c>
      <c r="Y12" s="16">
        <v>1.9230769230769201E-2</v>
      </c>
      <c r="Z12" s="16">
        <v>2.1739130434782601E-2</v>
      </c>
      <c r="AA12" s="16">
        <v>2.7027027027027001E-2</v>
      </c>
      <c r="AB12" s="16">
        <v>0</v>
      </c>
      <c r="AC12" s="16">
        <v>2.04081632653061E-2</v>
      </c>
      <c r="AD12" s="16">
        <v>0</v>
      </c>
      <c r="AE12" s="16">
        <v>2.8571428571428598E-2</v>
      </c>
      <c r="AF12" s="16">
        <v>7.1428571428571397E-2</v>
      </c>
      <c r="AG12" s="16">
        <v>0</v>
      </c>
      <c r="AH12" s="16">
        <v>0</v>
      </c>
      <c r="AI12" s="16"/>
      <c r="AJ12" s="16">
        <v>0</v>
      </c>
      <c r="AK12" s="16">
        <v>2.66666666666667E-2</v>
      </c>
      <c r="AL12" s="16">
        <v>1.1494252873563199E-2</v>
      </c>
      <c r="AM12" s="16">
        <v>1.0638297872340399E-2</v>
      </c>
      <c r="AN12" s="16">
        <v>3.7037037037037E-2</v>
      </c>
      <c r="AO12" s="16"/>
      <c r="AP12" s="16">
        <v>1.6574585635359101E-2</v>
      </c>
      <c r="AQ12" s="16">
        <v>8.0000000000000002E-3</v>
      </c>
      <c r="AR12" s="16">
        <v>4.7619047619047603E-2</v>
      </c>
      <c r="AS12" s="16"/>
      <c r="AT12" s="16">
        <v>3.7878787878787901E-2</v>
      </c>
      <c r="AU12" s="16">
        <v>6.4308681672025697E-3</v>
      </c>
      <c r="AV12" s="16">
        <v>2.2222222222222199E-2</v>
      </c>
      <c r="AW12" s="16">
        <v>0</v>
      </c>
      <c r="AX12" s="16"/>
      <c r="AY12" s="16">
        <v>2.7027027027027001E-2</v>
      </c>
      <c r="AZ12" s="16">
        <v>1.4861995753715501E-2</v>
      </c>
      <c r="BA12" s="16"/>
      <c r="BB12" s="16">
        <v>2.7777777777777801E-2</v>
      </c>
      <c r="BC12" s="16">
        <v>1.1904761904761901E-2</v>
      </c>
      <c r="BD12" s="16">
        <v>1.86915887850467E-2</v>
      </c>
      <c r="BE12" s="16">
        <v>0</v>
      </c>
      <c r="BF12" s="16"/>
      <c r="BG12" s="16">
        <v>1.6129032258064498E-2</v>
      </c>
      <c r="BH12" s="16">
        <v>2.4489795918367301E-2</v>
      </c>
      <c r="BI12" s="16">
        <v>6.7567567567567597E-3</v>
      </c>
      <c r="BJ12" s="16">
        <v>0</v>
      </c>
      <c r="BK12" s="16">
        <v>0</v>
      </c>
      <c r="BL12" s="16">
        <v>0</v>
      </c>
    </row>
    <row r="13" spans="2:64" x14ac:dyDescent="0.35">
      <c r="B13" s="17" t="s">
        <v>159</v>
      </c>
      <c r="C13" s="16">
        <v>4.5275590551181098E-2</v>
      </c>
      <c r="D13" s="16">
        <v>0</v>
      </c>
      <c r="E13" s="16">
        <v>1.5625E-2</v>
      </c>
      <c r="F13" s="16">
        <v>3.1914893617021302E-2</v>
      </c>
      <c r="G13" s="16">
        <v>3.6809815950920199E-2</v>
      </c>
      <c r="H13" s="16">
        <v>8.2278481012658194E-2</v>
      </c>
      <c r="I13" s="16"/>
      <c r="J13" s="16">
        <v>4.1958041958042001E-2</v>
      </c>
      <c r="K13" s="16">
        <v>4.9773755656108601E-2</v>
      </c>
      <c r="L13" s="16"/>
      <c r="M13" s="16">
        <v>2.9605263157894701E-2</v>
      </c>
      <c r="N13" s="16">
        <v>0.05</v>
      </c>
      <c r="O13" s="16">
        <v>0.116666666666667</v>
      </c>
      <c r="P13" s="16">
        <v>0.05</v>
      </c>
      <c r="Q13" s="16"/>
      <c r="R13" s="16">
        <v>3.2000000000000001E-2</v>
      </c>
      <c r="S13" s="16">
        <v>2.4691358024691398E-2</v>
      </c>
      <c r="T13" s="16">
        <v>7.1895424836601302E-2</v>
      </c>
      <c r="U13" s="16">
        <v>8.3333333333333301E-2</v>
      </c>
      <c r="V13" s="16"/>
      <c r="W13" s="16">
        <v>5.4054054054054099E-2</v>
      </c>
      <c r="X13" s="16">
        <v>2.06185567010309E-2</v>
      </c>
      <c r="Y13" s="16">
        <v>5.7692307692307702E-2</v>
      </c>
      <c r="Z13" s="16">
        <v>0</v>
      </c>
      <c r="AA13" s="16">
        <v>2.7027027027027001E-2</v>
      </c>
      <c r="AB13" s="16">
        <v>6.1224489795918401E-2</v>
      </c>
      <c r="AC13" s="16">
        <v>6.1224489795918401E-2</v>
      </c>
      <c r="AD13" s="16">
        <v>0.11111111111111099</v>
      </c>
      <c r="AE13" s="16">
        <v>5.7142857142857099E-2</v>
      </c>
      <c r="AF13" s="16">
        <v>0.107142857142857</v>
      </c>
      <c r="AG13" s="16">
        <v>0</v>
      </c>
      <c r="AH13" s="16">
        <v>0</v>
      </c>
      <c r="AI13" s="16"/>
      <c r="AJ13" s="16">
        <v>4.47761194029851E-2</v>
      </c>
      <c r="AK13" s="16">
        <v>5.3333333333333302E-2</v>
      </c>
      <c r="AL13" s="16">
        <v>5.1724137931034503E-2</v>
      </c>
      <c r="AM13" s="16">
        <v>2.1276595744680899E-2</v>
      </c>
      <c r="AN13" s="16">
        <v>3.7037037037037E-2</v>
      </c>
      <c r="AO13" s="16"/>
      <c r="AP13" s="16">
        <v>4.9723756906077297E-2</v>
      </c>
      <c r="AQ13" s="16">
        <v>0.04</v>
      </c>
      <c r="AR13" s="16">
        <v>0</v>
      </c>
      <c r="AS13" s="16"/>
      <c r="AT13" s="16">
        <v>7.5757575757575803E-3</v>
      </c>
      <c r="AU13" s="16">
        <v>5.4662379421221902E-2</v>
      </c>
      <c r="AV13" s="16">
        <v>2.2222222222222199E-2</v>
      </c>
      <c r="AW13" s="16">
        <v>0.2</v>
      </c>
      <c r="AX13" s="16"/>
      <c r="AY13" s="16">
        <v>8.1081081081081099E-2</v>
      </c>
      <c r="AZ13" s="16">
        <v>4.2462845010615702E-2</v>
      </c>
      <c r="BA13" s="16"/>
      <c r="BB13" s="16">
        <v>0</v>
      </c>
      <c r="BC13" s="16">
        <v>3.5714285714285698E-2</v>
      </c>
      <c r="BD13" s="16">
        <v>4.0498442367601202E-2</v>
      </c>
      <c r="BE13" s="16">
        <v>0.104477611940299</v>
      </c>
      <c r="BF13" s="16"/>
      <c r="BG13" s="16">
        <v>1.6129032258064498E-2</v>
      </c>
      <c r="BH13" s="16">
        <v>4.8979591836734698E-2</v>
      </c>
      <c r="BI13" s="16">
        <v>4.72972972972973E-2</v>
      </c>
      <c r="BJ13" s="16">
        <v>8.6956521739130405E-2</v>
      </c>
      <c r="BK13" s="16">
        <v>3.7037037037037E-2</v>
      </c>
      <c r="BL13" s="16">
        <v>0</v>
      </c>
    </row>
    <row r="14" spans="2:64" x14ac:dyDescent="0.35">
      <c r="B14" s="17" t="s">
        <v>235</v>
      </c>
      <c r="C14" s="20">
        <v>0.62992125984252001</v>
      </c>
      <c r="D14" s="20">
        <v>0.44827586206896602</v>
      </c>
      <c r="E14" s="20">
        <v>0.59375</v>
      </c>
      <c r="F14" s="20">
        <v>0.680851063829787</v>
      </c>
      <c r="G14" s="20">
        <v>0.66871165644171804</v>
      </c>
      <c r="H14" s="20">
        <v>0.607594936708861</v>
      </c>
      <c r="I14" s="20"/>
      <c r="J14" s="20">
        <v>0.66433566433566404</v>
      </c>
      <c r="K14" s="20">
        <v>0.58823529411764697</v>
      </c>
      <c r="L14" s="20"/>
      <c r="M14" s="20">
        <v>0.66447368421052599</v>
      </c>
      <c r="N14" s="20">
        <v>0.56000000000000005</v>
      </c>
      <c r="O14" s="20">
        <v>0.68333333333333302</v>
      </c>
      <c r="P14" s="20">
        <v>0.5</v>
      </c>
      <c r="Q14" s="20"/>
      <c r="R14" s="20">
        <v>0.66800000000000004</v>
      </c>
      <c r="S14" s="20">
        <v>0.65432098765432101</v>
      </c>
      <c r="T14" s="20">
        <v>0.58169934640522902</v>
      </c>
      <c r="U14" s="20">
        <v>0.45833333333333298</v>
      </c>
      <c r="V14" s="20"/>
      <c r="W14" s="20">
        <v>0.63513513513513498</v>
      </c>
      <c r="X14" s="20">
        <v>0.70103092783505105</v>
      </c>
      <c r="Y14" s="20">
        <v>0.63461538461538503</v>
      </c>
      <c r="Z14" s="20">
        <v>0.58695652173913004</v>
      </c>
      <c r="AA14" s="20">
        <v>0.64864864864864902</v>
      </c>
      <c r="AB14" s="20">
        <v>0.55102040816326503</v>
      </c>
      <c r="AC14" s="20">
        <v>0.63265306122449005</v>
      </c>
      <c r="AD14" s="20">
        <v>0.77777777777777801</v>
      </c>
      <c r="AE14" s="20">
        <v>0.51428571428571401</v>
      </c>
      <c r="AF14" s="20">
        <v>0.57142857142857095</v>
      </c>
      <c r="AG14" s="20">
        <v>0.6</v>
      </c>
      <c r="AH14" s="20">
        <v>1</v>
      </c>
      <c r="AI14" s="20"/>
      <c r="AJ14" s="20">
        <v>0.71641791044776104</v>
      </c>
      <c r="AK14" s="20">
        <v>0.6</v>
      </c>
      <c r="AL14" s="20">
        <v>0.60919540229885105</v>
      </c>
      <c r="AM14" s="20">
        <v>0.659574468085106</v>
      </c>
      <c r="AN14" s="20">
        <v>0.62962962962962998</v>
      </c>
      <c r="AO14" s="20"/>
      <c r="AP14" s="20">
        <v>0.60220994475138101</v>
      </c>
      <c r="AQ14" s="20">
        <v>0.68</v>
      </c>
      <c r="AR14" s="20">
        <v>0.80952380952380998</v>
      </c>
      <c r="AS14" s="20"/>
      <c r="AT14" s="20">
        <v>0.69696969696969702</v>
      </c>
      <c r="AU14" s="20">
        <v>0.60450160771704198</v>
      </c>
      <c r="AV14" s="20">
        <v>0.68888888888888899</v>
      </c>
      <c r="AW14" s="20">
        <v>0.45</v>
      </c>
      <c r="AX14" s="20"/>
      <c r="AY14" s="20">
        <v>0.59459459459459496</v>
      </c>
      <c r="AZ14" s="20">
        <v>0.63269639065817396</v>
      </c>
      <c r="BA14" s="20"/>
      <c r="BB14" s="20">
        <v>0.61111111111111105</v>
      </c>
      <c r="BC14" s="20">
        <v>0.73809523809523803</v>
      </c>
      <c r="BD14" s="20">
        <v>0.59813084112149495</v>
      </c>
      <c r="BE14" s="20">
        <v>0.65671641791044799</v>
      </c>
      <c r="BF14" s="20"/>
      <c r="BG14" s="20">
        <v>0.54838709677419395</v>
      </c>
      <c r="BH14" s="20">
        <v>0.60408163265306103</v>
      </c>
      <c r="BI14" s="20">
        <v>0.68243243243243201</v>
      </c>
      <c r="BJ14" s="20">
        <v>0.65217391304347805</v>
      </c>
      <c r="BK14" s="20">
        <v>0.74074074074074103</v>
      </c>
      <c r="BL14" s="20">
        <v>0.66666666666666696</v>
      </c>
    </row>
    <row r="15" spans="2:64" x14ac:dyDescent="0.35">
      <c r="B15" s="17" t="s">
        <v>236</v>
      </c>
      <c r="C15" s="20">
        <v>7.0866141732283505E-2</v>
      </c>
      <c r="D15" s="20">
        <v>0.27586206896551702</v>
      </c>
      <c r="E15" s="20">
        <v>0.140625</v>
      </c>
      <c r="F15" s="20">
        <v>5.31914893617021E-2</v>
      </c>
      <c r="G15" s="20">
        <v>3.0674846625766899E-2</v>
      </c>
      <c r="H15" s="20">
        <v>5.6962025316455701E-2</v>
      </c>
      <c r="I15" s="20"/>
      <c r="J15" s="20">
        <v>5.9440559440559398E-2</v>
      </c>
      <c r="K15" s="20">
        <v>8.5972850678733004E-2</v>
      </c>
      <c r="L15" s="20"/>
      <c r="M15" s="20">
        <v>6.5789473684210495E-2</v>
      </c>
      <c r="N15" s="20">
        <v>0.12</v>
      </c>
      <c r="O15" s="20">
        <v>0.05</v>
      </c>
      <c r="P15" s="20">
        <v>2.5000000000000001E-2</v>
      </c>
      <c r="Q15" s="20"/>
      <c r="R15" s="20">
        <v>0.08</v>
      </c>
      <c r="S15" s="20">
        <v>6.1728395061728399E-2</v>
      </c>
      <c r="T15" s="20">
        <v>5.8823529411764698E-2</v>
      </c>
      <c r="U15" s="20">
        <v>8.3333333333333301E-2</v>
      </c>
      <c r="V15" s="20"/>
      <c r="W15" s="20">
        <v>9.45945945945946E-2</v>
      </c>
      <c r="X15" s="20">
        <v>3.09278350515464E-2</v>
      </c>
      <c r="Y15" s="20">
        <v>3.8461538461538498E-2</v>
      </c>
      <c r="Z15" s="20">
        <v>4.3478260869565202E-2</v>
      </c>
      <c r="AA15" s="20">
        <v>0.108108108108108</v>
      </c>
      <c r="AB15" s="20">
        <v>8.1632653061224497E-2</v>
      </c>
      <c r="AC15" s="20">
        <v>8.1632653061224497E-2</v>
      </c>
      <c r="AD15" s="20">
        <v>5.5555555555555601E-2</v>
      </c>
      <c r="AE15" s="20">
        <v>8.5714285714285701E-2</v>
      </c>
      <c r="AF15" s="20">
        <v>0.17857142857142899</v>
      </c>
      <c r="AG15" s="20">
        <v>0.05</v>
      </c>
      <c r="AH15" s="20">
        <v>0</v>
      </c>
      <c r="AI15" s="20"/>
      <c r="AJ15" s="20">
        <v>1.49253731343284E-2</v>
      </c>
      <c r="AK15" s="20">
        <v>6.6666666666666693E-2</v>
      </c>
      <c r="AL15" s="20">
        <v>9.1954022988505704E-2</v>
      </c>
      <c r="AM15" s="20">
        <v>7.4468085106383003E-2</v>
      </c>
      <c r="AN15" s="20">
        <v>0.11111111111111099</v>
      </c>
      <c r="AO15" s="20"/>
      <c r="AP15" s="20">
        <v>6.9060773480663001E-2</v>
      </c>
      <c r="AQ15" s="20">
        <v>7.1999999999999995E-2</v>
      </c>
      <c r="AR15" s="20">
        <v>9.5238095238095205E-2</v>
      </c>
      <c r="AS15" s="20"/>
      <c r="AT15" s="20">
        <v>0.10606060606060599</v>
      </c>
      <c r="AU15" s="20">
        <v>5.78778135048231E-2</v>
      </c>
      <c r="AV15" s="20">
        <v>4.4444444444444398E-2</v>
      </c>
      <c r="AW15" s="20">
        <v>0.1</v>
      </c>
      <c r="AX15" s="20"/>
      <c r="AY15" s="20">
        <v>8.1081081081081099E-2</v>
      </c>
      <c r="AZ15" s="20">
        <v>7.0063694267515894E-2</v>
      </c>
      <c r="BA15" s="20"/>
      <c r="BB15" s="20">
        <v>0.13888888888888901</v>
      </c>
      <c r="BC15" s="20">
        <v>7.1428571428571397E-2</v>
      </c>
      <c r="BD15" s="20">
        <v>7.1651090342679094E-2</v>
      </c>
      <c r="BE15" s="20">
        <v>2.9850746268656699E-2</v>
      </c>
      <c r="BF15" s="20"/>
      <c r="BG15" s="20">
        <v>9.6774193548387094E-2</v>
      </c>
      <c r="BH15" s="20">
        <v>8.5714285714285701E-2</v>
      </c>
      <c r="BI15" s="20">
        <v>4.72972972972973E-2</v>
      </c>
      <c r="BJ15" s="20">
        <v>8.6956521739130405E-2</v>
      </c>
      <c r="BK15" s="20">
        <v>0</v>
      </c>
      <c r="BL15" s="20">
        <v>0</v>
      </c>
    </row>
    <row r="16" spans="2:64" x14ac:dyDescent="0.35">
      <c r="B16" s="17" t="s">
        <v>237</v>
      </c>
      <c r="C16" s="21">
        <v>0.559055118110236</v>
      </c>
      <c r="D16" s="21">
        <v>0.17241379310344801</v>
      </c>
      <c r="E16" s="21">
        <v>0.453125</v>
      </c>
      <c r="F16" s="21">
        <v>0.62765957446808496</v>
      </c>
      <c r="G16" s="21">
        <v>0.63803680981595101</v>
      </c>
      <c r="H16" s="21">
        <v>0.550632911392405</v>
      </c>
      <c r="I16" s="21"/>
      <c r="J16" s="21">
        <v>0.60489510489510501</v>
      </c>
      <c r="K16" s="21">
        <v>0.50226244343891402</v>
      </c>
      <c r="L16" s="21"/>
      <c r="M16" s="21">
        <v>0.59868421052631604</v>
      </c>
      <c r="N16" s="21">
        <v>0.44</v>
      </c>
      <c r="O16" s="21">
        <v>0.63333333333333297</v>
      </c>
      <c r="P16" s="21">
        <v>0.47499999999999998</v>
      </c>
      <c r="Q16" s="21"/>
      <c r="R16" s="21">
        <v>0.58799999999999997</v>
      </c>
      <c r="S16" s="21">
        <v>0.592592592592593</v>
      </c>
      <c r="T16" s="21">
        <v>0.52287581699346397</v>
      </c>
      <c r="U16" s="21">
        <v>0.375</v>
      </c>
      <c r="V16" s="21"/>
      <c r="W16" s="21">
        <v>0.54054054054054002</v>
      </c>
      <c r="X16" s="21">
        <v>0.67010309278350499</v>
      </c>
      <c r="Y16" s="21">
        <v>0.59615384615384603</v>
      </c>
      <c r="Z16" s="21">
        <v>0.54347826086956497</v>
      </c>
      <c r="AA16" s="21">
        <v>0.54054054054054101</v>
      </c>
      <c r="AB16" s="21">
        <v>0.469387755102041</v>
      </c>
      <c r="AC16" s="21">
        <v>0.55102040816326503</v>
      </c>
      <c r="AD16" s="21">
        <v>0.72222222222222199</v>
      </c>
      <c r="AE16" s="21">
        <v>0.42857142857142799</v>
      </c>
      <c r="AF16" s="21">
        <v>0.39285714285714302</v>
      </c>
      <c r="AG16" s="21">
        <v>0.55000000000000004</v>
      </c>
      <c r="AH16" s="21">
        <v>1</v>
      </c>
      <c r="AI16" s="21"/>
      <c r="AJ16" s="21">
        <v>0.70149253731343297</v>
      </c>
      <c r="AK16" s="21">
        <v>0.53333333333333299</v>
      </c>
      <c r="AL16" s="21">
        <v>0.51724137931034497</v>
      </c>
      <c r="AM16" s="21">
        <v>0.58510638297872297</v>
      </c>
      <c r="AN16" s="21">
        <v>0.51851851851851805</v>
      </c>
      <c r="AO16" s="21"/>
      <c r="AP16" s="21">
        <v>0.53314917127071804</v>
      </c>
      <c r="AQ16" s="21">
        <v>0.60799999999999998</v>
      </c>
      <c r="AR16" s="21">
        <v>0.71428571428571397</v>
      </c>
      <c r="AS16" s="21"/>
      <c r="AT16" s="21">
        <v>0.59090909090909105</v>
      </c>
      <c r="AU16" s="21">
        <v>0.54662379421221896</v>
      </c>
      <c r="AV16" s="21">
        <v>0.64444444444444404</v>
      </c>
      <c r="AW16" s="21">
        <v>0.35</v>
      </c>
      <c r="AX16" s="21"/>
      <c r="AY16" s="21">
        <v>0.51351351351351404</v>
      </c>
      <c r="AZ16" s="21">
        <v>0.56263269639065805</v>
      </c>
      <c r="BA16" s="21"/>
      <c r="BB16" s="21">
        <v>0.47222222222222199</v>
      </c>
      <c r="BC16" s="21">
        <v>0.66666666666666696</v>
      </c>
      <c r="BD16" s="21">
        <v>0.52647975077881604</v>
      </c>
      <c r="BE16" s="21">
        <v>0.62686567164179097</v>
      </c>
      <c r="BF16" s="21"/>
      <c r="BG16" s="21">
        <v>0.45161290322580599</v>
      </c>
      <c r="BH16" s="21">
        <v>0.51836734693877595</v>
      </c>
      <c r="BI16" s="21">
        <v>0.63513513513513498</v>
      </c>
      <c r="BJ16" s="21">
        <v>0.565217391304348</v>
      </c>
      <c r="BK16" s="21">
        <v>0.74074074074074103</v>
      </c>
      <c r="BL16" s="21">
        <v>0.66666666666666696</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240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230</v>
      </c>
      <c r="C8" s="16">
        <v>0.151574803149606</v>
      </c>
      <c r="D8" s="16">
        <v>0.20689655172413801</v>
      </c>
      <c r="E8" s="16">
        <v>0.171875</v>
      </c>
      <c r="F8" s="16">
        <v>0.180851063829787</v>
      </c>
      <c r="G8" s="16">
        <v>0.14110429447852799</v>
      </c>
      <c r="H8" s="16">
        <v>0.126582278481013</v>
      </c>
      <c r="I8" s="16"/>
      <c r="J8" s="16">
        <v>0.13986013986014001</v>
      </c>
      <c r="K8" s="16">
        <v>0.167420814479638</v>
      </c>
      <c r="L8" s="16"/>
      <c r="M8" s="16">
        <v>0.15131578947368399</v>
      </c>
      <c r="N8" s="16">
        <v>0.17</v>
      </c>
      <c r="O8" s="16">
        <v>0.133333333333333</v>
      </c>
      <c r="P8" s="16">
        <v>0.15</v>
      </c>
      <c r="Q8" s="16"/>
      <c r="R8" s="16">
        <v>0.16400000000000001</v>
      </c>
      <c r="S8" s="16">
        <v>0.24691358024691401</v>
      </c>
      <c r="T8" s="16">
        <v>9.1503267973856203E-2</v>
      </c>
      <c r="U8" s="16">
        <v>8.3333333333333301E-2</v>
      </c>
      <c r="V8" s="16"/>
      <c r="W8" s="16">
        <v>0.18918918918918901</v>
      </c>
      <c r="X8" s="16">
        <v>0.15463917525773199</v>
      </c>
      <c r="Y8" s="16">
        <v>0.15384615384615399</v>
      </c>
      <c r="Z8" s="16">
        <v>0.108695652173913</v>
      </c>
      <c r="AA8" s="16">
        <v>0.135135135135135</v>
      </c>
      <c r="AB8" s="16">
        <v>0.20408163265306101</v>
      </c>
      <c r="AC8" s="16">
        <v>0.14285714285714299</v>
      </c>
      <c r="AD8" s="16">
        <v>0.11111111111111099</v>
      </c>
      <c r="AE8" s="16">
        <v>0.17142857142857101</v>
      </c>
      <c r="AF8" s="16">
        <v>0.107142857142857</v>
      </c>
      <c r="AG8" s="16">
        <v>0.1</v>
      </c>
      <c r="AH8" s="16">
        <v>0</v>
      </c>
      <c r="AI8" s="16"/>
      <c r="AJ8" s="16">
        <v>0.104477611940299</v>
      </c>
      <c r="AK8" s="16">
        <v>0.2</v>
      </c>
      <c r="AL8" s="16">
        <v>0.13793103448275901</v>
      </c>
      <c r="AM8" s="16">
        <v>0.19148936170212799</v>
      </c>
      <c r="AN8" s="16">
        <v>0.148148148148148</v>
      </c>
      <c r="AO8" s="16"/>
      <c r="AP8" s="16">
        <v>0.14088397790055199</v>
      </c>
      <c r="AQ8" s="16">
        <v>0.184</v>
      </c>
      <c r="AR8" s="16">
        <v>0.14285714285714299</v>
      </c>
      <c r="AS8" s="16"/>
      <c r="AT8" s="16">
        <v>0.18181818181818199</v>
      </c>
      <c r="AU8" s="16">
        <v>0.13826366559485501</v>
      </c>
      <c r="AV8" s="16">
        <v>0.155555555555556</v>
      </c>
      <c r="AW8" s="16">
        <v>0.15</v>
      </c>
      <c r="AX8" s="16"/>
      <c r="AY8" s="16">
        <v>8.1081081081081099E-2</v>
      </c>
      <c r="AZ8" s="16">
        <v>0.15711252653927801</v>
      </c>
      <c r="BA8" s="16"/>
      <c r="BB8" s="16">
        <v>0.22222222222222199</v>
      </c>
      <c r="BC8" s="16">
        <v>0.32142857142857101</v>
      </c>
      <c r="BD8" s="16">
        <v>9.0342679127725894E-2</v>
      </c>
      <c r="BE8" s="16">
        <v>0.19402985074626899</v>
      </c>
      <c r="BF8" s="16"/>
      <c r="BG8" s="16">
        <v>0.17741935483870999</v>
      </c>
      <c r="BH8" s="16">
        <v>0.130612244897959</v>
      </c>
      <c r="BI8" s="16">
        <v>0.12837837837837801</v>
      </c>
      <c r="BJ8" s="16">
        <v>0.217391304347826</v>
      </c>
      <c r="BK8" s="16">
        <v>0.37037037037037002</v>
      </c>
      <c r="BL8" s="16">
        <v>0</v>
      </c>
    </row>
    <row r="9" spans="2:64" x14ac:dyDescent="0.35">
      <c r="B9" s="17" t="s">
        <v>231</v>
      </c>
      <c r="C9" s="16">
        <v>0.36417322834645699</v>
      </c>
      <c r="D9" s="16">
        <v>0.31034482758620702</v>
      </c>
      <c r="E9" s="16">
        <v>0.40625</v>
      </c>
      <c r="F9" s="16">
        <v>0.42553191489361702</v>
      </c>
      <c r="G9" s="16">
        <v>0.36809815950920199</v>
      </c>
      <c r="H9" s="16">
        <v>0.316455696202532</v>
      </c>
      <c r="I9" s="16"/>
      <c r="J9" s="16">
        <v>0.356643356643357</v>
      </c>
      <c r="K9" s="16">
        <v>0.375565610859729</v>
      </c>
      <c r="L9" s="16"/>
      <c r="M9" s="16">
        <v>0.394736842105263</v>
      </c>
      <c r="N9" s="16">
        <v>0.31</v>
      </c>
      <c r="O9" s="16">
        <v>0.36666666666666697</v>
      </c>
      <c r="P9" s="16">
        <v>0.3</v>
      </c>
      <c r="Q9" s="16"/>
      <c r="R9" s="16">
        <v>0.40400000000000003</v>
      </c>
      <c r="S9" s="16">
        <v>0.296296296296296</v>
      </c>
      <c r="T9" s="16">
        <v>0.32026143790849698</v>
      </c>
      <c r="U9" s="16">
        <v>0.45833333333333298</v>
      </c>
      <c r="V9" s="16"/>
      <c r="W9" s="16">
        <v>0.43243243243243201</v>
      </c>
      <c r="X9" s="16">
        <v>0.31958762886597902</v>
      </c>
      <c r="Y9" s="16">
        <v>0.34615384615384598</v>
      </c>
      <c r="Z9" s="16">
        <v>0.30434782608695699</v>
      </c>
      <c r="AA9" s="16">
        <v>0.45945945945945899</v>
      </c>
      <c r="AB9" s="16">
        <v>0.36734693877551</v>
      </c>
      <c r="AC9" s="16">
        <v>0.26530612244898</v>
      </c>
      <c r="AD9" s="16">
        <v>0.5</v>
      </c>
      <c r="AE9" s="16">
        <v>0.25714285714285701</v>
      </c>
      <c r="AF9" s="16">
        <v>0.39285714285714302</v>
      </c>
      <c r="AG9" s="16">
        <v>0.55000000000000004</v>
      </c>
      <c r="AH9" s="16">
        <v>0.66666666666666696</v>
      </c>
      <c r="AI9" s="16"/>
      <c r="AJ9" s="16">
        <v>0.402985074626866</v>
      </c>
      <c r="AK9" s="16">
        <v>0.32</v>
      </c>
      <c r="AL9" s="16">
        <v>0.32183908045977</v>
      </c>
      <c r="AM9" s="16">
        <v>0.45744680851063801</v>
      </c>
      <c r="AN9" s="16">
        <v>0.37037037037037002</v>
      </c>
      <c r="AO9" s="16"/>
      <c r="AP9" s="16">
        <v>0.37016574585635398</v>
      </c>
      <c r="AQ9" s="16">
        <v>0.33600000000000002</v>
      </c>
      <c r="AR9" s="16">
        <v>0.42857142857142899</v>
      </c>
      <c r="AS9" s="16"/>
      <c r="AT9" s="16">
        <v>0.39393939393939398</v>
      </c>
      <c r="AU9" s="16">
        <v>0.35691318327974297</v>
      </c>
      <c r="AV9" s="16">
        <v>0.33333333333333298</v>
      </c>
      <c r="AW9" s="16">
        <v>0.35</v>
      </c>
      <c r="AX9" s="16"/>
      <c r="AY9" s="16">
        <v>0.51351351351351304</v>
      </c>
      <c r="AZ9" s="16">
        <v>0.35244161358810999</v>
      </c>
      <c r="BA9" s="16"/>
      <c r="BB9" s="16">
        <v>0.33333333333333298</v>
      </c>
      <c r="BC9" s="16">
        <v>0.26190476190476197</v>
      </c>
      <c r="BD9" s="16">
        <v>0.401869158878505</v>
      </c>
      <c r="BE9" s="16">
        <v>0.328358208955224</v>
      </c>
      <c r="BF9" s="16"/>
      <c r="BG9" s="16">
        <v>0.38709677419354799</v>
      </c>
      <c r="BH9" s="16">
        <v>0.39183673469387797</v>
      </c>
      <c r="BI9" s="16">
        <v>0.337837837837838</v>
      </c>
      <c r="BJ9" s="16">
        <v>0.39130434782608697</v>
      </c>
      <c r="BK9" s="16">
        <v>0.18518518518518501</v>
      </c>
      <c r="BL9" s="16">
        <v>0.33333333333333298</v>
      </c>
    </row>
    <row r="10" spans="2:64" x14ac:dyDescent="0.35">
      <c r="B10" s="17" t="s">
        <v>232</v>
      </c>
      <c r="C10" s="16">
        <v>0.255905511811024</v>
      </c>
      <c r="D10" s="16">
        <v>0.17241379310344801</v>
      </c>
      <c r="E10" s="16">
        <v>0.234375</v>
      </c>
      <c r="F10" s="16">
        <v>0.180851063829787</v>
      </c>
      <c r="G10" s="16">
        <v>0.245398773006135</v>
      </c>
      <c r="H10" s="16">
        <v>0.335443037974684</v>
      </c>
      <c r="I10" s="16"/>
      <c r="J10" s="16">
        <v>0.27622377622377597</v>
      </c>
      <c r="K10" s="16">
        <v>0.230769230769231</v>
      </c>
      <c r="L10" s="16"/>
      <c r="M10" s="16">
        <v>0.22697368421052599</v>
      </c>
      <c r="N10" s="16">
        <v>0.27</v>
      </c>
      <c r="O10" s="16">
        <v>0.31666666666666698</v>
      </c>
      <c r="P10" s="16">
        <v>0.32500000000000001</v>
      </c>
      <c r="Q10" s="16"/>
      <c r="R10" s="16">
        <v>0.22800000000000001</v>
      </c>
      <c r="S10" s="16">
        <v>0.209876543209877</v>
      </c>
      <c r="T10" s="16">
        <v>0.33333333333333298</v>
      </c>
      <c r="U10" s="16">
        <v>0.20833333333333301</v>
      </c>
      <c r="V10" s="16"/>
      <c r="W10" s="16">
        <v>0.20270270270270299</v>
      </c>
      <c r="X10" s="16">
        <v>0.28865979381443302</v>
      </c>
      <c r="Y10" s="16">
        <v>0.21153846153846201</v>
      </c>
      <c r="Z10" s="16">
        <v>0.32608695652173902</v>
      </c>
      <c r="AA10" s="16">
        <v>0.135135135135135</v>
      </c>
      <c r="AB10" s="16">
        <v>0.22448979591836701</v>
      </c>
      <c r="AC10" s="16">
        <v>0.30612244897959201</v>
      </c>
      <c r="AD10" s="16">
        <v>0.33333333333333298</v>
      </c>
      <c r="AE10" s="16">
        <v>0.28571428571428598</v>
      </c>
      <c r="AF10" s="16">
        <v>0.35714285714285698</v>
      </c>
      <c r="AG10" s="16">
        <v>0.15</v>
      </c>
      <c r="AH10" s="16">
        <v>0.33333333333333298</v>
      </c>
      <c r="AI10" s="16"/>
      <c r="AJ10" s="16">
        <v>0.28358208955223901</v>
      </c>
      <c r="AK10" s="16">
        <v>0.28000000000000003</v>
      </c>
      <c r="AL10" s="16">
        <v>0.28160919540229901</v>
      </c>
      <c r="AM10" s="16">
        <v>0.159574468085106</v>
      </c>
      <c r="AN10" s="16">
        <v>0.18518518518518501</v>
      </c>
      <c r="AO10" s="16"/>
      <c r="AP10" s="16">
        <v>0.26519337016574601</v>
      </c>
      <c r="AQ10" s="16">
        <v>0.216</v>
      </c>
      <c r="AR10" s="16">
        <v>0.33333333333333298</v>
      </c>
      <c r="AS10" s="16"/>
      <c r="AT10" s="16">
        <v>0.21212121212121199</v>
      </c>
      <c r="AU10" s="16">
        <v>0.27974276527331199</v>
      </c>
      <c r="AV10" s="16">
        <v>0.28888888888888897</v>
      </c>
      <c r="AW10" s="16">
        <v>0.1</v>
      </c>
      <c r="AX10" s="16"/>
      <c r="AY10" s="16">
        <v>0.18918918918918901</v>
      </c>
      <c r="AZ10" s="16">
        <v>0.26114649681528701</v>
      </c>
      <c r="BA10" s="16"/>
      <c r="BB10" s="16">
        <v>0.27777777777777801</v>
      </c>
      <c r="BC10" s="16">
        <v>0.214285714285714</v>
      </c>
      <c r="BD10" s="16">
        <v>0.26168224299065401</v>
      </c>
      <c r="BE10" s="16">
        <v>0.26865671641791</v>
      </c>
      <c r="BF10" s="16"/>
      <c r="BG10" s="16">
        <v>0.209677419354839</v>
      </c>
      <c r="BH10" s="16">
        <v>0.22857142857142901</v>
      </c>
      <c r="BI10" s="16">
        <v>0.31756756756756799</v>
      </c>
      <c r="BJ10" s="16">
        <v>0.30434782608695699</v>
      </c>
      <c r="BK10" s="16">
        <v>0.18518518518518501</v>
      </c>
      <c r="BL10" s="16">
        <v>0.66666666666666696</v>
      </c>
    </row>
    <row r="11" spans="2:64" x14ac:dyDescent="0.35">
      <c r="B11" s="17" t="s">
        <v>233</v>
      </c>
      <c r="C11" s="16">
        <v>0.17716535433070901</v>
      </c>
      <c r="D11" s="16">
        <v>0.20689655172413801</v>
      </c>
      <c r="E11" s="16">
        <v>0.15625</v>
      </c>
      <c r="F11" s="16">
        <v>0.159574468085106</v>
      </c>
      <c r="G11" s="16">
        <v>0.190184049079755</v>
      </c>
      <c r="H11" s="16">
        <v>0.177215189873418</v>
      </c>
      <c r="I11" s="16"/>
      <c r="J11" s="16">
        <v>0.18531468531468501</v>
      </c>
      <c r="K11" s="16">
        <v>0.16289592760180999</v>
      </c>
      <c r="L11" s="16"/>
      <c r="M11" s="16">
        <v>0.197368421052632</v>
      </c>
      <c r="N11" s="16">
        <v>0.17</v>
      </c>
      <c r="O11" s="16">
        <v>8.3333333333333301E-2</v>
      </c>
      <c r="P11" s="16">
        <v>0.17499999999999999</v>
      </c>
      <c r="Q11" s="16"/>
      <c r="R11" s="16">
        <v>0.14799999999999999</v>
      </c>
      <c r="S11" s="16">
        <v>0.19753086419753099</v>
      </c>
      <c r="T11" s="16">
        <v>0.22222222222222199</v>
      </c>
      <c r="U11" s="16">
        <v>0.125</v>
      </c>
      <c r="V11" s="16"/>
      <c r="W11" s="16">
        <v>0.121621621621622</v>
      </c>
      <c r="X11" s="16">
        <v>0.20618556701030899</v>
      </c>
      <c r="Y11" s="16">
        <v>0.21153846153846201</v>
      </c>
      <c r="Z11" s="16">
        <v>0.217391304347826</v>
      </c>
      <c r="AA11" s="16">
        <v>0.21621621621621601</v>
      </c>
      <c r="AB11" s="16">
        <v>0.16326530612244899</v>
      </c>
      <c r="AC11" s="16">
        <v>0.20408163265306101</v>
      </c>
      <c r="AD11" s="16">
        <v>5.5555555555555601E-2</v>
      </c>
      <c r="AE11" s="16">
        <v>0.25714285714285701</v>
      </c>
      <c r="AF11" s="16">
        <v>0.107142857142857</v>
      </c>
      <c r="AG11" s="16">
        <v>0.05</v>
      </c>
      <c r="AH11" s="16">
        <v>0</v>
      </c>
      <c r="AI11" s="16"/>
      <c r="AJ11" s="16">
        <v>0.119402985074627</v>
      </c>
      <c r="AK11" s="16">
        <v>0.12</v>
      </c>
      <c r="AL11" s="16">
        <v>0.23563218390804599</v>
      </c>
      <c r="AM11" s="16">
        <v>0.13829787234042601</v>
      </c>
      <c r="AN11" s="16">
        <v>0.25925925925925902</v>
      </c>
      <c r="AO11" s="16"/>
      <c r="AP11" s="16">
        <v>0.16022099447513799</v>
      </c>
      <c r="AQ11" s="16">
        <v>0.24</v>
      </c>
      <c r="AR11" s="16">
        <v>9.5238095238095205E-2</v>
      </c>
      <c r="AS11" s="16"/>
      <c r="AT11" s="16">
        <v>0.18181818181818199</v>
      </c>
      <c r="AU11" s="16">
        <v>0.18649517684887501</v>
      </c>
      <c r="AV11" s="16">
        <v>0.11111111111111099</v>
      </c>
      <c r="AW11" s="16">
        <v>0.15</v>
      </c>
      <c r="AX11" s="16"/>
      <c r="AY11" s="16">
        <v>0.18918918918918901</v>
      </c>
      <c r="AZ11" s="16">
        <v>0.176220806794055</v>
      </c>
      <c r="BA11" s="16"/>
      <c r="BB11" s="16">
        <v>0.16666666666666699</v>
      </c>
      <c r="BC11" s="16">
        <v>0.14285714285714299</v>
      </c>
      <c r="BD11" s="16">
        <v>0.19937694704049799</v>
      </c>
      <c r="BE11" s="16">
        <v>0.119402985074627</v>
      </c>
      <c r="BF11" s="16"/>
      <c r="BG11" s="16">
        <v>0.17741935483870999</v>
      </c>
      <c r="BH11" s="16">
        <v>0.20408163265306101</v>
      </c>
      <c r="BI11" s="16">
        <v>0.162162162162162</v>
      </c>
      <c r="BJ11" s="16">
        <v>4.3478260869565202E-2</v>
      </c>
      <c r="BK11" s="16">
        <v>0.148148148148148</v>
      </c>
      <c r="BL11" s="16">
        <v>0</v>
      </c>
    </row>
    <row r="12" spans="2:64" x14ac:dyDescent="0.35">
      <c r="B12" s="17" t="s">
        <v>234</v>
      </c>
      <c r="C12" s="16">
        <v>3.9370078740157501E-2</v>
      </c>
      <c r="D12" s="16">
        <v>0.10344827586206901</v>
      </c>
      <c r="E12" s="16">
        <v>3.125E-2</v>
      </c>
      <c r="F12" s="16">
        <v>4.2553191489361701E-2</v>
      </c>
      <c r="G12" s="16">
        <v>4.2944785276073601E-2</v>
      </c>
      <c r="H12" s="16">
        <v>2.53164556962025E-2</v>
      </c>
      <c r="I12" s="16"/>
      <c r="J12" s="16">
        <v>2.44755244755245E-2</v>
      </c>
      <c r="K12" s="16">
        <v>5.8823529411764698E-2</v>
      </c>
      <c r="L12" s="16"/>
      <c r="M12" s="16">
        <v>2.9605263157894701E-2</v>
      </c>
      <c r="N12" s="16">
        <v>0.06</v>
      </c>
      <c r="O12" s="16">
        <v>3.3333333333333298E-2</v>
      </c>
      <c r="P12" s="16">
        <v>0.05</v>
      </c>
      <c r="Q12" s="16"/>
      <c r="R12" s="16">
        <v>3.5999999999999997E-2</v>
      </c>
      <c r="S12" s="16">
        <v>4.9382716049382699E-2</v>
      </c>
      <c r="T12" s="16">
        <v>2.61437908496732E-2</v>
      </c>
      <c r="U12" s="16">
        <v>0.125</v>
      </c>
      <c r="V12" s="16"/>
      <c r="W12" s="16">
        <v>2.7027027027027001E-2</v>
      </c>
      <c r="X12" s="16">
        <v>3.09278350515464E-2</v>
      </c>
      <c r="Y12" s="16">
        <v>1.9230769230769201E-2</v>
      </c>
      <c r="Z12" s="16">
        <v>4.3478260869565202E-2</v>
      </c>
      <c r="AA12" s="16">
        <v>5.4054054054054099E-2</v>
      </c>
      <c r="AB12" s="16">
        <v>2.04081632653061E-2</v>
      </c>
      <c r="AC12" s="16">
        <v>8.1632653061224497E-2</v>
      </c>
      <c r="AD12" s="16">
        <v>0</v>
      </c>
      <c r="AE12" s="16">
        <v>2.8571428571428598E-2</v>
      </c>
      <c r="AF12" s="16">
        <v>3.5714285714285698E-2</v>
      </c>
      <c r="AG12" s="16">
        <v>0.15</v>
      </c>
      <c r="AH12" s="16">
        <v>0</v>
      </c>
      <c r="AI12" s="16"/>
      <c r="AJ12" s="16">
        <v>5.9701492537313397E-2</v>
      </c>
      <c r="AK12" s="16">
        <v>0.04</v>
      </c>
      <c r="AL12" s="16">
        <v>2.2988505747126398E-2</v>
      </c>
      <c r="AM12" s="16">
        <v>5.31914893617021E-2</v>
      </c>
      <c r="AN12" s="16">
        <v>3.7037037037037E-2</v>
      </c>
      <c r="AO12" s="16"/>
      <c r="AP12" s="16">
        <v>4.6961325966850799E-2</v>
      </c>
      <c r="AQ12" s="16">
        <v>2.4E-2</v>
      </c>
      <c r="AR12" s="16">
        <v>0</v>
      </c>
      <c r="AS12" s="16"/>
      <c r="AT12" s="16">
        <v>3.03030303030303E-2</v>
      </c>
      <c r="AU12" s="16">
        <v>3.53697749196141E-2</v>
      </c>
      <c r="AV12" s="16">
        <v>8.8888888888888906E-2</v>
      </c>
      <c r="AW12" s="16">
        <v>0.05</v>
      </c>
      <c r="AX12" s="16"/>
      <c r="AY12" s="16">
        <v>0</v>
      </c>
      <c r="AZ12" s="16">
        <v>4.2462845010615702E-2</v>
      </c>
      <c r="BA12" s="16"/>
      <c r="BB12" s="16">
        <v>0</v>
      </c>
      <c r="BC12" s="16">
        <v>5.95238095238095E-2</v>
      </c>
      <c r="BD12" s="16">
        <v>4.0498442367601202E-2</v>
      </c>
      <c r="BE12" s="16">
        <v>2.9850746268656699E-2</v>
      </c>
      <c r="BF12" s="16"/>
      <c r="BG12" s="16">
        <v>3.2258064516128997E-2</v>
      </c>
      <c r="BH12" s="16">
        <v>3.6734693877551003E-2</v>
      </c>
      <c r="BI12" s="16">
        <v>3.37837837837838E-2</v>
      </c>
      <c r="BJ12" s="16">
        <v>4.3478260869565202E-2</v>
      </c>
      <c r="BK12" s="16">
        <v>0.11111111111111099</v>
      </c>
      <c r="BL12" s="16">
        <v>0</v>
      </c>
    </row>
    <row r="13" spans="2:64" x14ac:dyDescent="0.35">
      <c r="B13" s="17" t="s">
        <v>159</v>
      </c>
      <c r="C13" s="16">
        <v>1.1811023622047201E-2</v>
      </c>
      <c r="D13" s="16">
        <v>0</v>
      </c>
      <c r="E13" s="16">
        <v>0</v>
      </c>
      <c r="F13" s="16">
        <v>1.0638297872340399E-2</v>
      </c>
      <c r="G13" s="16">
        <v>1.22699386503067E-2</v>
      </c>
      <c r="H13" s="16">
        <v>1.8987341772151899E-2</v>
      </c>
      <c r="I13" s="16"/>
      <c r="J13" s="16">
        <v>1.7482517482517501E-2</v>
      </c>
      <c r="K13" s="16">
        <v>4.5248868778280504E-3</v>
      </c>
      <c r="L13" s="16"/>
      <c r="M13" s="16">
        <v>0</v>
      </c>
      <c r="N13" s="16">
        <v>0.02</v>
      </c>
      <c r="O13" s="16">
        <v>6.6666666666666693E-2</v>
      </c>
      <c r="P13" s="16">
        <v>0</v>
      </c>
      <c r="Q13" s="16"/>
      <c r="R13" s="16">
        <v>0.02</v>
      </c>
      <c r="S13" s="16">
        <v>0</v>
      </c>
      <c r="T13" s="16">
        <v>6.5359477124183E-3</v>
      </c>
      <c r="U13" s="16">
        <v>0</v>
      </c>
      <c r="V13" s="16"/>
      <c r="W13" s="16">
        <v>2.7027027027027001E-2</v>
      </c>
      <c r="X13" s="16">
        <v>0</v>
      </c>
      <c r="Y13" s="16">
        <v>5.7692307692307702E-2</v>
      </c>
      <c r="Z13" s="16">
        <v>0</v>
      </c>
      <c r="AA13" s="16">
        <v>0</v>
      </c>
      <c r="AB13" s="16">
        <v>2.04081632653061E-2</v>
      </c>
      <c r="AC13" s="16">
        <v>0</v>
      </c>
      <c r="AD13" s="16">
        <v>0</v>
      </c>
      <c r="AE13" s="16">
        <v>0</v>
      </c>
      <c r="AF13" s="16">
        <v>0</v>
      </c>
      <c r="AG13" s="16">
        <v>0</v>
      </c>
      <c r="AH13" s="16">
        <v>0</v>
      </c>
      <c r="AI13" s="16"/>
      <c r="AJ13" s="16">
        <v>2.9850746268656699E-2</v>
      </c>
      <c r="AK13" s="16">
        <v>0.04</v>
      </c>
      <c r="AL13" s="16">
        <v>0</v>
      </c>
      <c r="AM13" s="16">
        <v>0</v>
      </c>
      <c r="AN13" s="16">
        <v>0</v>
      </c>
      <c r="AO13" s="16"/>
      <c r="AP13" s="16">
        <v>1.6574585635359101E-2</v>
      </c>
      <c r="AQ13" s="16">
        <v>0</v>
      </c>
      <c r="AR13" s="16">
        <v>0</v>
      </c>
      <c r="AS13" s="16"/>
      <c r="AT13" s="16">
        <v>0</v>
      </c>
      <c r="AU13" s="16">
        <v>3.21543408360129E-3</v>
      </c>
      <c r="AV13" s="16">
        <v>2.2222222222222199E-2</v>
      </c>
      <c r="AW13" s="16">
        <v>0.2</v>
      </c>
      <c r="AX13" s="16"/>
      <c r="AY13" s="16">
        <v>2.7027027027027001E-2</v>
      </c>
      <c r="AZ13" s="16">
        <v>1.0615711252653899E-2</v>
      </c>
      <c r="BA13" s="16"/>
      <c r="BB13" s="16">
        <v>0</v>
      </c>
      <c r="BC13" s="16">
        <v>0</v>
      </c>
      <c r="BD13" s="16">
        <v>6.2305295950155796E-3</v>
      </c>
      <c r="BE13" s="16">
        <v>5.9701492537313397E-2</v>
      </c>
      <c r="BF13" s="16"/>
      <c r="BG13" s="16">
        <v>1.6129032258064498E-2</v>
      </c>
      <c r="BH13" s="16">
        <v>8.1632653061224497E-3</v>
      </c>
      <c r="BI13" s="16">
        <v>2.0270270270270299E-2</v>
      </c>
      <c r="BJ13" s="16">
        <v>0</v>
      </c>
      <c r="BK13" s="16">
        <v>0</v>
      </c>
      <c r="BL13" s="16">
        <v>0</v>
      </c>
    </row>
    <row r="14" spans="2:64" x14ac:dyDescent="0.35">
      <c r="B14" s="17" t="s">
        <v>235</v>
      </c>
      <c r="C14" s="20">
        <v>0.51574803149606296</v>
      </c>
      <c r="D14" s="20">
        <v>0.51724137931034497</v>
      </c>
      <c r="E14" s="20">
        <v>0.578125</v>
      </c>
      <c r="F14" s="20">
        <v>0.60638297872340396</v>
      </c>
      <c r="G14" s="20">
        <v>0.50920245398773001</v>
      </c>
      <c r="H14" s="20">
        <v>0.443037974683544</v>
      </c>
      <c r="I14" s="20"/>
      <c r="J14" s="20">
        <v>0.49650349650349701</v>
      </c>
      <c r="K14" s="20">
        <v>0.54298642533936603</v>
      </c>
      <c r="L14" s="20"/>
      <c r="M14" s="20">
        <v>0.54605263157894701</v>
      </c>
      <c r="N14" s="20">
        <v>0.48</v>
      </c>
      <c r="O14" s="20">
        <v>0.5</v>
      </c>
      <c r="P14" s="20">
        <v>0.45</v>
      </c>
      <c r="Q14" s="20"/>
      <c r="R14" s="20">
        <v>0.56799999999999995</v>
      </c>
      <c r="S14" s="20">
        <v>0.54320987654320996</v>
      </c>
      <c r="T14" s="20">
        <v>0.41176470588235298</v>
      </c>
      <c r="U14" s="20">
        <v>0.54166666666666696</v>
      </c>
      <c r="V14" s="20"/>
      <c r="W14" s="20">
        <v>0.62162162162162204</v>
      </c>
      <c r="X14" s="20">
        <v>0.47422680412371099</v>
      </c>
      <c r="Y14" s="20">
        <v>0.5</v>
      </c>
      <c r="Z14" s="20">
        <v>0.41304347826087001</v>
      </c>
      <c r="AA14" s="20">
        <v>0.59459459459459496</v>
      </c>
      <c r="AB14" s="20">
        <v>0.57142857142857095</v>
      </c>
      <c r="AC14" s="20">
        <v>0.40816326530612201</v>
      </c>
      <c r="AD14" s="20">
        <v>0.61111111111111105</v>
      </c>
      <c r="AE14" s="20">
        <v>0.42857142857142899</v>
      </c>
      <c r="AF14" s="20">
        <v>0.5</v>
      </c>
      <c r="AG14" s="20">
        <v>0.65</v>
      </c>
      <c r="AH14" s="20">
        <v>0.66666666666666696</v>
      </c>
      <c r="AI14" s="20"/>
      <c r="AJ14" s="20">
        <v>0.50746268656716398</v>
      </c>
      <c r="AK14" s="20">
        <v>0.52</v>
      </c>
      <c r="AL14" s="20">
        <v>0.45977011494252901</v>
      </c>
      <c r="AM14" s="20">
        <v>0.64893617021276595</v>
      </c>
      <c r="AN14" s="20">
        <v>0.51851851851851805</v>
      </c>
      <c r="AO14" s="20"/>
      <c r="AP14" s="20">
        <v>0.51104972375690605</v>
      </c>
      <c r="AQ14" s="20">
        <v>0.52</v>
      </c>
      <c r="AR14" s="20">
        <v>0.57142857142857095</v>
      </c>
      <c r="AS14" s="20"/>
      <c r="AT14" s="20">
        <v>0.57575757575757602</v>
      </c>
      <c r="AU14" s="20">
        <v>0.49517684887459801</v>
      </c>
      <c r="AV14" s="20">
        <v>0.48888888888888898</v>
      </c>
      <c r="AW14" s="20">
        <v>0.5</v>
      </c>
      <c r="AX14" s="20"/>
      <c r="AY14" s="20">
        <v>0.59459459459459496</v>
      </c>
      <c r="AZ14" s="20">
        <v>0.50955414012738898</v>
      </c>
      <c r="BA14" s="20"/>
      <c r="BB14" s="20">
        <v>0.55555555555555602</v>
      </c>
      <c r="BC14" s="20">
        <v>0.58333333333333304</v>
      </c>
      <c r="BD14" s="20">
        <v>0.49221183800623097</v>
      </c>
      <c r="BE14" s="20">
        <v>0.52238805970149205</v>
      </c>
      <c r="BF14" s="20"/>
      <c r="BG14" s="20">
        <v>0.56451612903225801</v>
      </c>
      <c r="BH14" s="20">
        <v>0.522448979591837</v>
      </c>
      <c r="BI14" s="20">
        <v>0.46621621621621601</v>
      </c>
      <c r="BJ14" s="20">
        <v>0.60869565217391297</v>
      </c>
      <c r="BK14" s="20">
        <v>0.55555555555555602</v>
      </c>
      <c r="BL14" s="20">
        <v>0.33333333333333298</v>
      </c>
    </row>
    <row r="15" spans="2:64" x14ac:dyDescent="0.35">
      <c r="B15" s="17" t="s">
        <v>236</v>
      </c>
      <c r="C15" s="20">
        <v>0.21653543307086601</v>
      </c>
      <c r="D15" s="20">
        <v>0.31034482758620702</v>
      </c>
      <c r="E15" s="20">
        <v>0.1875</v>
      </c>
      <c r="F15" s="20">
        <v>0.20212765957446799</v>
      </c>
      <c r="G15" s="20">
        <v>0.23312883435582801</v>
      </c>
      <c r="H15" s="20">
        <v>0.20253164556962</v>
      </c>
      <c r="I15" s="20"/>
      <c r="J15" s="20">
        <v>0.20979020979021001</v>
      </c>
      <c r="K15" s="20">
        <v>0.22171945701357501</v>
      </c>
      <c r="L15" s="20"/>
      <c r="M15" s="20">
        <v>0.22697368421052599</v>
      </c>
      <c r="N15" s="20">
        <v>0.23</v>
      </c>
      <c r="O15" s="20">
        <v>0.116666666666667</v>
      </c>
      <c r="P15" s="20">
        <v>0.22500000000000001</v>
      </c>
      <c r="Q15" s="20"/>
      <c r="R15" s="20">
        <v>0.184</v>
      </c>
      <c r="S15" s="20">
        <v>0.24691358024691401</v>
      </c>
      <c r="T15" s="20">
        <v>0.24836601307189499</v>
      </c>
      <c r="U15" s="20">
        <v>0.25</v>
      </c>
      <c r="V15" s="20"/>
      <c r="W15" s="20">
        <v>0.14864864864864899</v>
      </c>
      <c r="X15" s="20">
        <v>0.23711340206185599</v>
      </c>
      <c r="Y15" s="20">
        <v>0.230769230769231</v>
      </c>
      <c r="Z15" s="20">
        <v>0.26086956521739102</v>
      </c>
      <c r="AA15" s="20">
        <v>0.27027027027027001</v>
      </c>
      <c r="AB15" s="20">
        <v>0.183673469387755</v>
      </c>
      <c r="AC15" s="20">
        <v>0.28571428571428598</v>
      </c>
      <c r="AD15" s="20">
        <v>5.5555555555555601E-2</v>
      </c>
      <c r="AE15" s="20">
        <v>0.28571428571428598</v>
      </c>
      <c r="AF15" s="20">
        <v>0.14285714285714299</v>
      </c>
      <c r="AG15" s="20">
        <v>0.2</v>
      </c>
      <c r="AH15" s="20">
        <v>0</v>
      </c>
      <c r="AI15" s="20"/>
      <c r="AJ15" s="20">
        <v>0.17910447761194001</v>
      </c>
      <c r="AK15" s="20">
        <v>0.16</v>
      </c>
      <c r="AL15" s="20">
        <v>0.25862068965517199</v>
      </c>
      <c r="AM15" s="20">
        <v>0.19148936170212799</v>
      </c>
      <c r="AN15" s="20">
        <v>0.296296296296296</v>
      </c>
      <c r="AO15" s="20"/>
      <c r="AP15" s="20">
        <v>0.207182320441989</v>
      </c>
      <c r="AQ15" s="20">
        <v>0.26400000000000001</v>
      </c>
      <c r="AR15" s="20">
        <v>9.5238095238095205E-2</v>
      </c>
      <c r="AS15" s="20"/>
      <c r="AT15" s="20">
        <v>0.21212121212121199</v>
      </c>
      <c r="AU15" s="20">
        <v>0.221864951768489</v>
      </c>
      <c r="AV15" s="20">
        <v>0.2</v>
      </c>
      <c r="AW15" s="20">
        <v>0.2</v>
      </c>
      <c r="AX15" s="20"/>
      <c r="AY15" s="20">
        <v>0.18918918918918901</v>
      </c>
      <c r="AZ15" s="20">
        <v>0.218683651804671</v>
      </c>
      <c r="BA15" s="20"/>
      <c r="BB15" s="20">
        <v>0.16666666666666699</v>
      </c>
      <c r="BC15" s="20">
        <v>0.202380952380952</v>
      </c>
      <c r="BD15" s="20">
        <v>0.23987538940809999</v>
      </c>
      <c r="BE15" s="20">
        <v>0.14925373134328401</v>
      </c>
      <c r="BF15" s="20"/>
      <c r="BG15" s="20">
        <v>0.209677419354839</v>
      </c>
      <c r="BH15" s="20">
        <v>0.240816326530612</v>
      </c>
      <c r="BI15" s="20">
        <v>0.195945945945946</v>
      </c>
      <c r="BJ15" s="20">
        <v>8.6956521739130405E-2</v>
      </c>
      <c r="BK15" s="20">
        <v>0.25925925925925902</v>
      </c>
      <c r="BL15" s="20">
        <v>0</v>
      </c>
    </row>
    <row r="16" spans="2:64" x14ac:dyDescent="0.35">
      <c r="B16" s="17" t="s">
        <v>237</v>
      </c>
      <c r="C16" s="21">
        <v>0.29921259842519699</v>
      </c>
      <c r="D16" s="21">
        <v>0.20689655172413801</v>
      </c>
      <c r="E16" s="21">
        <v>0.390625</v>
      </c>
      <c r="F16" s="21">
        <v>0.40425531914893598</v>
      </c>
      <c r="G16" s="21">
        <v>0.27607361963190202</v>
      </c>
      <c r="H16" s="21">
        <v>0.240506329113924</v>
      </c>
      <c r="I16" s="21"/>
      <c r="J16" s="21">
        <v>0.286713286713287</v>
      </c>
      <c r="K16" s="21">
        <v>0.32126696832579199</v>
      </c>
      <c r="L16" s="21"/>
      <c r="M16" s="21">
        <v>0.31907894736842102</v>
      </c>
      <c r="N16" s="21">
        <v>0.25</v>
      </c>
      <c r="O16" s="21">
        <v>0.38333333333333303</v>
      </c>
      <c r="P16" s="21">
        <v>0.22500000000000001</v>
      </c>
      <c r="Q16" s="21"/>
      <c r="R16" s="21">
        <v>0.38400000000000001</v>
      </c>
      <c r="S16" s="21">
        <v>0.296296296296296</v>
      </c>
      <c r="T16" s="21">
        <v>0.16339869281045799</v>
      </c>
      <c r="U16" s="21">
        <v>0.29166666666666702</v>
      </c>
      <c r="V16" s="21"/>
      <c r="W16" s="21">
        <v>0.47297297297297303</v>
      </c>
      <c r="X16" s="21">
        <v>0.23711340206185599</v>
      </c>
      <c r="Y16" s="21">
        <v>0.269230769230769</v>
      </c>
      <c r="Z16" s="21">
        <v>0.15217391304347799</v>
      </c>
      <c r="AA16" s="21">
        <v>0.32432432432432401</v>
      </c>
      <c r="AB16" s="21">
        <v>0.38775510204081598</v>
      </c>
      <c r="AC16" s="21">
        <v>0.122448979591837</v>
      </c>
      <c r="AD16" s="21">
        <v>0.55555555555555602</v>
      </c>
      <c r="AE16" s="21">
        <v>0.14285714285714299</v>
      </c>
      <c r="AF16" s="21">
        <v>0.35714285714285698</v>
      </c>
      <c r="AG16" s="21">
        <v>0.45</v>
      </c>
      <c r="AH16" s="21">
        <v>0.66666666666666696</v>
      </c>
      <c r="AI16" s="21"/>
      <c r="AJ16" s="21">
        <v>0.328358208955224</v>
      </c>
      <c r="AK16" s="21">
        <v>0.36</v>
      </c>
      <c r="AL16" s="21">
        <v>0.20114942528735599</v>
      </c>
      <c r="AM16" s="21">
        <v>0.45744680851063801</v>
      </c>
      <c r="AN16" s="21">
        <v>0.22222222222222199</v>
      </c>
      <c r="AO16" s="21"/>
      <c r="AP16" s="21">
        <v>0.30386740331491702</v>
      </c>
      <c r="AQ16" s="21">
        <v>0.25600000000000001</v>
      </c>
      <c r="AR16" s="21">
        <v>0.476190476190476</v>
      </c>
      <c r="AS16" s="21"/>
      <c r="AT16" s="21">
        <v>0.36363636363636398</v>
      </c>
      <c r="AU16" s="21">
        <v>0.27331189710610898</v>
      </c>
      <c r="AV16" s="21">
        <v>0.28888888888888897</v>
      </c>
      <c r="AW16" s="21">
        <v>0.3</v>
      </c>
      <c r="AX16" s="21"/>
      <c r="AY16" s="21">
        <v>0.40540540540540498</v>
      </c>
      <c r="AZ16" s="21">
        <v>0.290870488322718</v>
      </c>
      <c r="BA16" s="21"/>
      <c r="BB16" s="21">
        <v>0.38888888888888901</v>
      </c>
      <c r="BC16" s="21">
        <v>0.38095238095238099</v>
      </c>
      <c r="BD16" s="21">
        <v>0.25233644859813098</v>
      </c>
      <c r="BE16" s="21">
        <v>0.37313432835820898</v>
      </c>
      <c r="BF16" s="21"/>
      <c r="BG16" s="21">
        <v>0.35483870967741898</v>
      </c>
      <c r="BH16" s="21">
        <v>0.28163265306122498</v>
      </c>
      <c r="BI16" s="21">
        <v>0.27027027027027001</v>
      </c>
      <c r="BJ16" s="21">
        <v>0.52173913043478304</v>
      </c>
      <c r="BK16" s="21">
        <v>0.296296296296296</v>
      </c>
      <c r="BL16" s="21">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241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230</v>
      </c>
      <c r="C8" s="16">
        <v>0.16732283464566899</v>
      </c>
      <c r="D8" s="16">
        <v>0.24137931034482801</v>
      </c>
      <c r="E8" s="16">
        <v>0.140625</v>
      </c>
      <c r="F8" s="16">
        <v>0.14893617021276601</v>
      </c>
      <c r="G8" s="16">
        <v>0.159509202453988</v>
      </c>
      <c r="H8" s="16">
        <v>0.183544303797468</v>
      </c>
      <c r="I8" s="16"/>
      <c r="J8" s="16">
        <v>0.16433566433566399</v>
      </c>
      <c r="K8" s="16">
        <v>0.17194570135746601</v>
      </c>
      <c r="L8" s="16"/>
      <c r="M8" s="16">
        <v>0.1875</v>
      </c>
      <c r="N8" s="16">
        <v>0.15</v>
      </c>
      <c r="O8" s="16">
        <v>8.3333333333333301E-2</v>
      </c>
      <c r="P8" s="16">
        <v>0.15</v>
      </c>
      <c r="Q8" s="16"/>
      <c r="R8" s="16">
        <v>0.16800000000000001</v>
      </c>
      <c r="S8" s="16">
        <v>0.209876543209877</v>
      </c>
      <c r="T8" s="16">
        <v>0.15686274509803899</v>
      </c>
      <c r="U8" s="16">
        <v>8.3333333333333301E-2</v>
      </c>
      <c r="V8" s="16"/>
      <c r="W8" s="16">
        <v>0.108108108108108</v>
      </c>
      <c r="X8" s="16">
        <v>0.19587628865979401</v>
      </c>
      <c r="Y8" s="16">
        <v>0.134615384615385</v>
      </c>
      <c r="Z8" s="16">
        <v>0.19565217391304299</v>
      </c>
      <c r="AA8" s="16">
        <v>0.24324324324324301</v>
      </c>
      <c r="AB8" s="16">
        <v>0.183673469387755</v>
      </c>
      <c r="AC8" s="16">
        <v>0.20408163265306101</v>
      </c>
      <c r="AD8" s="16">
        <v>0.16666666666666699</v>
      </c>
      <c r="AE8" s="16">
        <v>0.14285714285714299</v>
      </c>
      <c r="AF8" s="16">
        <v>0.14285714285714299</v>
      </c>
      <c r="AG8" s="16">
        <v>0.1</v>
      </c>
      <c r="AH8" s="16">
        <v>0</v>
      </c>
      <c r="AI8" s="16"/>
      <c r="AJ8" s="16">
        <v>0.22388059701492499</v>
      </c>
      <c r="AK8" s="16">
        <v>0.16</v>
      </c>
      <c r="AL8" s="16">
        <v>0.17241379310344801</v>
      </c>
      <c r="AM8" s="16">
        <v>0.13829787234042601</v>
      </c>
      <c r="AN8" s="16">
        <v>7.4074074074074098E-2</v>
      </c>
      <c r="AO8" s="16"/>
      <c r="AP8" s="16">
        <v>0.17955801104972399</v>
      </c>
      <c r="AQ8" s="16">
        <v>0.13600000000000001</v>
      </c>
      <c r="AR8" s="16">
        <v>0.14285714285714299</v>
      </c>
      <c r="AS8" s="16"/>
      <c r="AT8" s="16">
        <v>0.14393939393939401</v>
      </c>
      <c r="AU8" s="16">
        <v>0.196141479099678</v>
      </c>
      <c r="AV8" s="16">
        <v>0.11111111111111099</v>
      </c>
      <c r="AW8" s="16">
        <v>0</v>
      </c>
      <c r="AX8" s="16"/>
      <c r="AY8" s="16">
        <v>0.108108108108108</v>
      </c>
      <c r="AZ8" s="16">
        <v>0.17197452229299401</v>
      </c>
      <c r="BA8" s="16"/>
      <c r="BB8" s="16">
        <v>5.5555555555555601E-2</v>
      </c>
      <c r="BC8" s="16">
        <v>0.119047619047619</v>
      </c>
      <c r="BD8" s="16">
        <v>0.18380062305295899</v>
      </c>
      <c r="BE8" s="16">
        <v>0.20895522388059701</v>
      </c>
      <c r="BF8" s="16"/>
      <c r="BG8" s="16">
        <v>0.225806451612903</v>
      </c>
      <c r="BH8" s="16">
        <v>0.183673469387755</v>
      </c>
      <c r="BI8" s="16">
        <v>0.12837837837837801</v>
      </c>
      <c r="BJ8" s="16">
        <v>0.173913043478261</v>
      </c>
      <c r="BK8" s="16">
        <v>0.11111111111111099</v>
      </c>
      <c r="BL8" s="16">
        <v>0</v>
      </c>
    </row>
    <row r="9" spans="2:64" x14ac:dyDescent="0.35">
      <c r="B9" s="17" t="s">
        <v>231</v>
      </c>
      <c r="C9" s="16">
        <v>0.53937007874015797</v>
      </c>
      <c r="D9" s="16">
        <v>0.44827586206896602</v>
      </c>
      <c r="E9" s="16">
        <v>0.578125</v>
      </c>
      <c r="F9" s="16">
        <v>0.51063829787234005</v>
      </c>
      <c r="G9" s="16">
        <v>0.53987730061349704</v>
      </c>
      <c r="H9" s="16">
        <v>0.556962025316456</v>
      </c>
      <c r="I9" s="16"/>
      <c r="J9" s="16">
        <v>0.52447552447552404</v>
      </c>
      <c r="K9" s="16">
        <v>0.56108597285067896</v>
      </c>
      <c r="L9" s="16"/>
      <c r="M9" s="16">
        <v>0.52302631578947401</v>
      </c>
      <c r="N9" s="16">
        <v>0.51</v>
      </c>
      <c r="O9" s="16">
        <v>0.65</v>
      </c>
      <c r="P9" s="16">
        <v>0.6</v>
      </c>
      <c r="Q9" s="16"/>
      <c r="R9" s="16">
        <v>0.52800000000000002</v>
      </c>
      <c r="S9" s="16">
        <v>0.45679012345678999</v>
      </c>
      <c r="T9" s="16">
        <v>0.58823529411764697</v>
      </c>
      <c r="U9" s="16">
        <v>0.625</v>
      </c>
      <c r="V9" s="16"/>
      <c r="W9" s="16">
        <v>0.55405405405405395</v>
      </c>
      <c r="X9" s="16">
        <v>0.51546391752577303</v>
      </c>
      <c r="Y9" s="16">
        <v>0.55769230769230804</v>
      </c>
      <c r="Z9" s="16">
        <v>0.58695652173913004</v>
      </c>
      <c r="AA9" s="16">
        <v>0.48648648648648701</v>
      </c>
      <c r="AB9" s="16">
        <v>0.51020408163265296</v>
      </c>
      <c r="AC9" s="16">
        <v>0.530612244897959</v>
      </c>
      <c r="AD9" s="16">
        <v>0.5</v>
      </c>
      <c r="AE9" s="16">
        <v>0.48571428571428599</v>
      </c>
      <c r="AF9" s="16">
        <v>0.60714285714285698</v>
      </c>
      <c r="AG9" s="16">
        <v>0.6</v>
      </c>
      <c r="AH9" s="16">
        <v>1</v>
      </c>
      <c r="AI9" s="16"/>
      <c r="AJ9" s="16">
        <v>0.537313432835821</v>
      </c>
      <c r="AK9" s="16">
        <v>0.46666666666666701</v>
      </c>
      <c r="AL9" s="16">
        <v>0.53448275862068995</v>
      </c>
      <c r="AM9" s="16">
        <v>0.62765957446808496</v>
      </c>
      <c r="AN9" s="16">
        <v>0.55555555555555602</v>
      </c>
      <c r="AO9" s="16"/>
      <c r="AP9" s="16">
        <v>0.54419889502762397</v>
      </c>
      <c r="AQ9" s="16">
        <v>0.53600000000000003</v>
      </c>
      <c r="AR9" s="16">
        <v>0.476190476190476</v>
      </c>
      <c r="AS9" s="16"/>
      <c r="AT9" s="16">
        <v>0.56818181818181801</v>
      </c>
      <c r="AU9" s="16">
        <v>0.52411575562700996</v>
      </c>
      <c r="AV9" s="16">
        <v>0.57777777777777795</v>
      </c>
      <c r="AW9" s="16">
        <v>0.5</v>
      </c>
      <c r="AX9" s="16"/>
      <c r="AY9" s="16">
        <v>0.51351351351351304</v>
      </c>
      <c r="AZ9" s="16">
        <v>0.54140127388534998</v>
      </c>
      <c r="BA9" s="16"/>
      <c r="BB9" s="16">
        <v>0.63888888888888895</v>
      </c>
      <c r="BC9" s="16">
        <v>0.53571428571428603</v>
      </c>
      <c r="BD9" s="16">
        <v>0.57320872274143297</v>
      </c>
      <c r="BE9" s="16">
        <v>0.328358208955224</v>
      </c>
      <c r="BF9" s="16"/>
      <c r="BG9" s="16">
        <v>0.64516129032258096</v>
      </c>
      <c r="BH9" s="16">
        <v>0.54285714285714304</v>
      </c>
      <c r="BI9" s="16">
        <v>0.50675675675675702</v>
      </c>
      <c r="BJ9" s="16">
        <v>0.565217391304348</v>
      </c>
      <c r="BK9" s="16">
        <v>0.407407407407407</v>
      </c>
      <c r="BL9" s="16">
        <v>0.66666666666666696</v>
      </c>
    </row>
    <row r="10" spans="2:64" x14ac:dyDescent="0.35">
      <c r="B10" s="17" t="s">
        <v>232</v>
      </c>
      <c r="C10" s="16">
        <v>0.16141732283464599</v>
      </c>
      <c r="D10" s="16">
        <v>0.10344827586206901</v>
      </c>
      <c r="E10" s="16">
        <v>0.15625</v>
      </c>
      <c r="F10" s="16">
        <v>0.180851063829787</v>
      </c>
      <c r="G10" s="16">
        <v>0.190184049079755</v>
      </c>
      <c r="H10" s="16">
        <v>0.132911392405063</v>
      </c>
      <c r="I10" s="16"/>
      <c r="J10" s="16">
        <v>0.16783216783216801</v>
      </c>
      <c r="K10" s="16">
        <v>0.15384615384615399</v>
      </c>
      <c r="L10" s="16"/>
      <c r="M10" s="16">
        <v>0.17434210526315799</v>
      </c>
      <c r="N10" s="16">
        <v>0.16</v>
      </c>
      <c r="O10" s="16">
        <v>0.15</v>
      </c>
      <c r="P10" s="16">
        <v>7.4999999999999997E-2</v>
      </c>
      <c r="Q10" s="16"/>
      <c r="R10" s="16">
        <v>0.156</v>
      </c>
      <c r="S10" s="16">
        <v>0.209876543209877</v>
      </c>
      <c r="T10" s="16">
        <v>0.13071895424836599</v>
      </c>
      <c r="U10" s="16">
        <v>0.25</v>
      </c>
      <c r="V10" s="16"/>
      <c r="W10" s="16">
        <v>0.20270270270270299</v>
      </c>
      <c r="X10" s="16">
        <v>0.164948453608247</v>
      </c>
      <c r="Y10" s="16">
        <v>0.17307692307692299</v>
      </c>
      <c r="Z10" s="16">
        <v>8.6956521739130405E-2</v>
      </c>
      <c r="AA10" s="16">
        <v>0.21621621621621601</v>
      </c>
      <c r="AB10" s="16">
        <v>0.122448979591837</v>
      </c>
      <c r="AC10" s="16">
        <v>0.102040816326531</v>
      </c>
      <c r="AD10" s="16">
        <v>0.22222222222222199</v>
      </c>
      <c r="AE10" s="16">
        <v>0.22857142857142901</v>
      </c>
      <c r="AF10" s="16">
        <v>0.14285714285714299</v>
      </c>
      <c r="AG10" s="16">
        <v>0.15</v>
      </c>
      <c r="AH10" s="16">
        <v>0</v>
      </c>
      <c r="AI10" s="16"/>
      <c r="AJ10" s="16">
        <v>0.134328358208955</v>
      </c>
      <c r="AK10" s="16">
        <v>0.17333333333333301</v>
      </c>
      <c r="AL10" s="16">
        <v>0.14367816091954</v>
      </c>
      <c r="AM10" s="16">
        <v>0.159574468085106</v>
      </c>
      <c r="AN10" s="16">
        <v>0.18518518518518501</v>
      </c>
      <c r="AO10" s="16"/>
      <c r="AP10" s="16">
        <v>0.143646408839779</v>
      </c>
      <c r="AQ10" s="16">
        <v>0.184</v>
      </c>
      <c r="AR10" s="16">
        <v>0.33333333333333298</v>
      </c>
      <c r="AS10" s="16"/>
      <c r="AT10" s="16">
        <v>0.16666666666666699</v>
      </c>
      <c r="AU10" s="16">
        <v>0.154340836012862</v>
      </c>
      <c r="AV10" s="16">
        <v>0.2</v>
      </c>
      <c r="AW10" s="16">
        <v>0.15</v>
      </c>
      <c r="AX10" s="16"/>
      <c r="AY10" s="16">
        <v>0.21621621621621601</v>
      </c>
      <c r="AZ10" s="16">
        <v>0.15711252653927801</v>
      </c>
      <c r="BA10" s="16"/>
      <c r="BB10" s="16">
        <v>0.22222222222222199</v>
      </c>
      <c r="BC10" s="16">
        <v>0.14285714285714299</v>
      </c>
      <c r="BD10" s="16">
        <v>0.13395638629283499</v>
      </c>
      <c r="BE10" s="16">
        <v>0.28358208955223901</v>
      </c>
      <c r="BF10" s="16"/>
      <c r="BG10" s="16">
        <v>8.0645161290322606E-2</v>
      </c>
      <c r="BH10" s="16">
        <v>0.15102040816326501</v>
      </c>
      <c r="BI10" s="16">
        <v>0.21621621621621601</v>
      </c>
      <c r="BJ10" s="16">
        <v>8.6956521739130405E-2</v>
      </c>
      <c r="BK10" s="16">
        <v>0.18518518518518501</v>
      </c>
      <c r="BL10" s="16">
        <v>0.33333333333333298</v>
      </c>
    </row>
    <row r="11" spans="2:64" x14ac:dyDescent="0.35">
      <c r="B11" s="17" t="s">
        <v>233</v>
      </c>
      <c r="C11" s="16">
        <v>8.4645669291338599E-2</v>
      </c>
      <c r="D11" s="16">
        <v>0.20689655172413801</v>
      </c>
      <c r="E11" s="16">
        <v>9.375E-2</v>
      </c>
      <c r="F11" s="16">
        <v>0.14893617021276601</v>
      </c>
      <c r="G11" s="16">
        <v>4.2944785276073601E-2</v>
      </c>
      <c r="H11" s="16">
        <v>6.3291139240506306E-2</v>
      </c>
      <c r="I11" s="16"/>
      <c r="J11" s="16">
        <v>8.3916083916083906E-2</v>
      </c>
      <c r="K11" s="16">
        <v>8.1447963800904993E-2</v>
      </c>
      <c r="L11" s="16"/>
      <c r="M11" s="16">
        <v>8.8815789473684195E-2</v>
      </c>
      <c r="N11" s="16">
        <v>0.1</v>
      </c>
      <c r="O11" s="16">
        <v>0.05</v>
      </c>
      <c r="P11" s="16">
        <v>7.4999999999999997E-2</v>
      </c>
      <c r="Q11" s="16"/>
      <c r="R11" s="16">
        <v>0.108</v>
      </c>
      <c r="S11" s="16">
        <v>7.4074074074074098E-2</v>
      </c>
      <c r="T11" s="16">
        <v>6.5359477124182996E-2</v>
      </c>
      <c r="U11" s="16">
        <v>0</v>
      </c>
      <c r="V11" s="16"/>
      <c r="W11" s="16">
        <v>8.1081081081081099E-2</v>
      </c>
      <c r="X11" s="16">
        <v>4.1237113402061903E-2</v>
      </c>
      <c r="Y11" s="16">
        <v>3.8461538461538498E-2</v>
      </c>
      <c r="Z11" s="16">
        <v>6.5217391304347797E-2</v>
      </c>
      <c r="AA11" s="16">
        <v>5.4054054054054099E-2</v>
      </c>
      <c r="AB11" s="16">
        <v>0.14285714285714299</v>
      </c>
      <c r="AC11" s="16">
        <v>0.14285714285714299</v>
      </c>
      <c r="AD11" s="16">
        <v>0.11111111111111099</v>
      </c>
      <c r="AE11" s="16">
        <v>0.14285714285714299</v>
      </c>
      <c r="AF11" s="16">
        <v>7.1428571428571397E-2</v>
      </c>
      <c r="AG11" s="16">
        <v>0.15</v>
      </c>
      <c r="AH11" s="16">
        <v>0</v>
      </c>
      <c r="AI11" s="16"/>
      <c r="AJ11" s="16">
        <v>7.4626865671641798E-2</v>
      </c>
      <c r="AK11" s="16">
        <v>0.08</v>
      </c>
      <c r="AL11" s="16">
        <v>0.109195402298851</v>
      </c>
      <c r="AM11" s="16">
        <v>5.31914893617021E-2</v>
      </c>
      <c r="AN11" s="16">
        <v>0.148148148148148</v>
      </c>
      <c r="AO11" s="16"/>
      <c r="AP11" s="16">
        <v>8.8397790055248601E-2</v>
      </c>
      <c r="AQ11" s="16">
        <v>0.08</v>
      </c>
      <c r="AR11" s="16">
        <v>4.7619047619047603E-2</v>
      </c>
      <c r="AS11" s="16"/>
      <c r="AT11" s="16">
        <v>9.8484848484848495E-2</v>
      </c>
      <c r="AU11" s="16">
        <v>8.3601286173633396E-2</v>
      </c>
      <c r="AV11" s="16">
        <v>6.6666666666666693E-2</v>
      </c>
      <c r="AW11" s="16">
        <v>0.05</v>
      </c>
      <c r="AX11" s="16"/>
      <c r="AY11" s="16">
        <v>0.108108108108108</v>
      </c>
      <c r="AZ11" s="16">
        <v>8.2802547770700605E-2</v>
      </c>
      <c r="BA11" s="16"/>
      <c r="BB11" s="16">
        <v>8.3333333333333301E-2</v>
      </c>
      <c r="BC11" s="16">
        <v>9.5238095238095205E-2</v>
      </c>
      <c r="BD11" s="16">
        <v>8.7227414330218106E-2</v>
      </c>
      <c r="BE11" s="16">
        <v>5.9701492537313397E-2</v>
      </c>
      <c r="BF11" s="16"/>
      <c r="BG11" s="16">
        <v>1.6129032258064498E-2</v>
      </c>
      <c r="BH11" s="16">
        <v>8.9795918367346905E-2</v>
      </c>
      <c r="BI11" s="16">
        <v>8.7837837837837801E-2</v>
      </c>
      <c r="BJ11" s="16">
        <v>8.6956521739130405E-2</v>
      </c>
      <c r="BK11" s="16">
        <v>0.18518518518518501</v>
      </c>
      <c r="BL11" s="16">
        <v>0</v>
      </c>
    </row>
    <row r="12" spans="2:64" x14ac:dyDescent="0.35">
      <c r="B12" s="17" t="s">
        <v>234</v>
      </c>
      <c r="C12" s="16">
        <v>3.1496062992125998E-2</v>
      </c>
      <c r="D12" s="16">
        <v>0</v>
      </c>
      <c r="E12" s="16">
        <v>3.125E-2</v>
      </c>
      <c r="F12" s="16">
        <v>1.0638297872340399E-2</v>
      </c>
      <c r="G12" s="16">
        <v>4.9079754601227002E-2</v>
      </c>
      <c r="H12" s="16">
        <v>3.1645569620253201E-2</v>
      </c>
      <c r="I12" s="16"/>
      <c r="J12" s="16">
        <v>3.8461538461538498E-2</v>
      </c>
      <c r="K12" s="16">
        <v>2.2624434389140299E-2</v>
      </c>
      <c r="L12" s="16"/>
      <c r="M12" s="16">
        <v>2.6315789473684199E-2</v>
      </c>
      <c r="N12" s="16">
        <v>0.05</v>
      </c>
      <c r="O12" s="16">
        <v>1.6666666666666701E-2</v>
      </c>
      <c r="P12" s="16">
        <v>0.05</v>
      </c>
      <c r="Q12" s="16"/>
      <c r="R12" s="16">
        <v>2.8000000000000001E-2</v>
      </c>
      <c r="S12" s="16">
        <v>4.9382716049382699E-2</v>
      </c>
      <c r="T12" s="16">
        <v>2.61437908496732E-2</v>
      </c>
      <c r="U12" s="16">
        <v>4.1666666666666699E-2</v>
      </c>
      <c r="V12" s="16"/>
      <c r="W12" s="16">
        <v>2.7027027027027001E-2</v>
      </c>
      <c r="X12" s="16">
        <v>7.2164948453608199E-2</v>
      </c>
      <c r="Y12" s="16">
        <v>5.7692307692307702E-2</v>
      </c>
      <c r="Z12" s="16">
        <v>4.3478260869565202E-2</v>
      </c>
      <c r="AA12" s="16">
        <v>0</v>
      </c>
      <c r="AB12" s="16">
        <v>2.04081632653061E-2</v>
      </c>
      <c r="AC12" s="16">
        <v>2.04081632653061E-2</v>
      </c>
      <c r="AD12" s="16">
        <v>0</v>
      </c>
      <c r="AE12" s="16">
        <v>0</v>
      </c>
      <c r="AF12" s="16">
        <v>0</v>
      </c>
      <c r="AG12" s="16">
        <v>0</v>
      </c>
      <c r="AH12" s="16">
        <v>0</v>
      </c>
      <c r="AI12" s="16"/>
      <c r="AJ12" s="16">
        <v>2.9850746268656699E-2</v>
      </c>
      <c r="AK12" s="16">
        <v>5.3333333333333302E-2</v>
      </c>
      <c r="AL12" s="16">
        <v>3.4482758620689703E-2</v>
      </c>
      <c r="AM12" s="16">
        <v>2.1276595744680899E-2</v>
      </c>
      <c r="AN12" s="16">
        <v>3.7037037037037E-2</v>
      </c>
      <c r="AO12" s="16"/>
      <c r="AP12" s="16">
        <v>2.4861878453038701E-2</v>
      </c>
      <c r="AQ12" s="16">
        <v>5.6000000000000001E-2</v>
      </c>
      <c r="AR12" s="16">
        <v>0</v>
      </c>
      <c r="AS12" s="16"/>
      <c r="AT12" s="16">
        <v>1.5151515151515201E-2</v>
      </c>
      <c r="AU12" s="16">
        <v>3.2154340836012901E-2</v>
      </c>
      <c r="AV12" s="16">
        <v>4.4444444444444398E-2</v>
      </c>
      <c r="AW12" s="16">
        <v>0.1</v>
      </c>
      <c r="AX12" s="16"/>
      <c r="AY12" s="16">
        <v>2.7027027027027001E-2</v>
      </c>
      <c r="AZ12" s="16">
        <v>3.1847133757961797E-2</v>
      </c>
      <c r="BA12" s="16"/>
      <c r="BB12" s="16">
        <v>0</v>
      </c>
      <c r="BC12" s="16">
        <v>9.5238095238095205E-2</v>
      </c>
      <c r="BD12" s="16">
        <v>1.5576323987538899E-2</v>
      </c>
      <c r="BE12" s="16">
        <v>4.47761194029851E-2</v>
      </c>
      <c r="BF12" s="16"/>
      <c r="BG12" s="16">
        <v>1.6129032258064498E-2</v>
      </c>
      <c r="BH12" s="16">
        <v>2.04081632653061E-2</v>
      </c>
      <c r="BI12" s="16">
        <v>4.0540540540540501E-2</v>
      </c>
      <c r="BJ12" s="16">
        <v>8.6956521739130405E-2</v>
      </c>
      <c r="BK12" s="16">
        <v>7.4074074074074098E-2</v>
      </c>
      <c r="BL12" s="16">
        <v>0</v>
      </c>
    </row>
    <row r="13" spans="2:64" x14ac:dyDescent="0.35">
      <c r="B13" s="17" t="s">
        <v>159</v>
      </c>
      <c r="C13" s="16">
        <v>1.5748031496062999E-2</v>
      </c>
      <c r="D13" s="16">
        <v>0</v>
      </c>
      <c r="E13" s="16">
        <v>0</v>
      </c>
      <c r="F13" s="16">
        <v>0</v>
      </c>
      <c r="G13" s="16">
        <v>1.84049079754601E-2</v>
      </c>
      <c r="H13" s="16">
        <v>3.1645569620253201E-2</v>
      </c>
      <c r="I13" s="16"/>
      <c r="J13" s="16">
        <v>2.0979020979021001E-2</v>
      </c>
      <c r="K13" s="16">
        <v>9.0497737556561094E-3</v>
      </c>
      <c r="L13" s="16"/>
      <c r="M13" s="16">
        <v>0</v>
      </c>
      <c r="N13" s="16">
        <v>0.03</v>
      </c>
      <c r="O13" s="16">
        <v>0.05</v>
      </c>
      <c r="P13" s="16">
        <v>0.05</v>
      </c>
      <c r="Q13" s="16"/>
      <c r="R13" s="16">
        <v>1.2E-2</v>
      </c>
      <c r="S13" s="16">
        <v>0</v>
      </c>
      <c r="T13" s="16">
        <v>3.2679738562091498E-2</v>
      </c>
      <c r="U13" s="16">
        <v>0</v>
      </c>
      <c r="V13" s="16"/>
      <c r="W13" s="16">
        <v>2.7027027027027001E-2</v>
      </c>
      <c r="X13" s="16">
        <v>1.03092783505155E-2</v>
      </c>
      <c r="Y13" s="16">
        <v>3.8461538461538498E-2</v>
      </c>
      <c r="Z13" s="16">
        <v>2.1739130434782601E-2</v>
      </c>
      <c r="AA13" s="16">
        <v>0</v>
      </c>
      <c r="AB13" s="16">
        <v>2.04081632653061E-2</v>
      </c>
      <c r="AC13" s="16">
        <v>0</v>
      </c>
      <c r="AD13" s="16">
        <v>0</v>
      </c>
      <c r="AE13" s="16">
        <v>0</v>
      </c>
      <c r="AF13" s="16">
        <v>3.5714285714285698E-2</v>
      </c>
      <c r="AG13" s="16">
        <v>0</v>
      </c>
      <c r="AH13" s="16">
        <v>0</v>
      </c>
      <c r="AI13" s="16"/>
      <c r="AJ13" s="16">
        <v>0</v>
      </c>
      <c r="AK13" s="16">
        <v>6.6666666666666693E-2</v>
      </c>
      <c r="AL13" s="16">
        <v>5.74712643678161E-3</v>
      </c>
      <c r="AM13" s="16">
        <v>0</v>
      </c>
      <c r="AN13" s="16">
        <v>0</v>
      </c>
      <c r="AO13" s="16"/>
      <c r="AP13" s="16">
        <v>1.93370165745856E-2</v>
      </c>
      <c r="AQ13" s="16">
        <v>8.0000000000000002E-3</v>
      </c>
      <c r="AR13" s="16">
        <v>0</v>
      </c>
      <c r="AS13" s="16"/>
      <c r="AT13" s="16">
        <v>7.5757575757575803E-3</v>
      </c>
      <c r="AU13" s="16">
        <v>9.6463022508038593E-3</v>
      </c>
      <c r="AV13" s="16">
        <v>0</v>
      </c>
      <c r="AW13" s="16">
        <v>0.2</v>
      </c>
      <c r="AX13" s="16"/>
      <c r="AY13" s="16">
        <v>2.7027027027027001E-2</v>
      </c>
      <c r="AZ13" s="16">
        <v>1.4861995753715501E-2</v>
      </c>
      <c r="BA13" s="16"/>
      <c r="BB13" s="16">
        <v>0</v>
      </c>
      <c r="BC13" s="16">
        <v>1.1904761904761901E-2</v>
      </c>
      <c r="BD13" s="16">
        <v>6.2305295950155796E-3</v>
      </c>
      <c r="BE13" s="16">
        <v>7.4626865671641798E-2</v>
      </c>
      <c r="BF13" s="16"/>
      <c r="BG13" s="16">
        <v>1.6129032258064498E-2</v>
      </c>
      <c r="BH13" s="16">
        <v>1.2244897959183701E-2</v>
      </c>
      <c r="BI13" s="16">
        <v>2.0270270270270299E-2</v>
      </c>
      <c r="BJ13" s="16">
        <v>0</v>
      </c>
      <c r="BK13" s="16">
        <v>3.7037037037037E-2</v>
      </c>
      <c r="BL13" s="16">
        <v>0</v>
      </c>
    </row>
    <row r="14" spans="2:64" x14ac:dyDescent="0.35">
      <c r="B14" s="17" t="s">
        <v>235</v>
      </c>
      <c r="C14" s="20">
        <v>0.70669291338582696</v>
      </c>
      <c r="D14" s="20">
        <v>0.68965517241379304</v>
      </c>
      <c r="E14" s="20">
        <v>0.71875</v>
      </c>
      <c r="F14" s="20">
        <v>0.659574468085106</v>
      </c>
      <c r="G14" s="20">
        <v>0.69938650306748495</v>
      </c>
      <c r="H14" s="20">
        <v>0.740506329113924</v>
      </c>
      <c r="I14" s="20"/>
      <c r="J14" s="20">
        <v>0.68881118881118897</v>
      </c>
      <c r="K14" s="20">
        <v>0.73303167420814497</v>
      </c>
      <c r="L14" s="20"/>
      <c r="M14" s="20">
        <v>0.71052631578947401</v>
      </c>
      <c r="N14" s="20">
        <v>0.66</v>
      </c>
      <c r="O14" s="20">
        <v>0.73333333333333295</v>
      </c>
      <c r="P14" s="20">
        <v>0.75</v>
      </c>
      <c r="Q14" s="20"/>
      <c r="R14" s="20">
        <v>0.69599999999999995</v>
      </c>
      <c r="S14" s="20">
        <v>0.66666666666666696</v>
      </c>
      <c r="T14" s="20">
        <v>0.74509803921568596</v>
      </c>
      <c r="U14" s="20">
        <v>0.70833333333333304</v>
      </c>
      <c r="V14" s="20"/>
      <c r="W14" s="20">
        <v>0.66216216216216195</v>
      </c>
      <c r="X14" s="20">
        <v>0.71134020618556704</v>
      </c>
      <c r="Y14" s="20">
        <v>0.69230769230769196</v>
      </c>
      <c r="Z14" s="20">
        <v>0.78260869565217395</v>
      </c>
      <c r="AA14" s="20">
        <v>0.72972972972973005</v>
      </c>
      <c r="AB14" s="20">
        <v>0.69387755102040805</v>
      </c>
      <c r="AC14" s="20">
        <v>0.73469387755102</v>
      </c>
      <c r="AD14" s="20">
        <v>0.66666666666666696</v>
      </c>
      <c r="AE14" s="20">
        <v>0.628571428571429</v>
      </c>
      <c r="AF14" s="20">
        <v>0.75</v>
      </c>
      <c r="AG14" s="20">
        <v>0.7</v>
      </c>
      <c r="AH14" s="20">
        <v>1</v>
      </c>
      <c r="AI14" s="20"/>
      <c r="AJ14" s="20">
        <v>0.76119402985074602</v>
      </c>
      <c r="AK14" s="20">
        <v>0.62666666666666704</v>
      </c>
      <c r="AL14" s="20">
        <v>0.70689655172413801</v>
      </c>
      <c r="AM14" s="20">
        <v>0.76595744680851097</v>
      </c>
      <c r="AN14" s="20">
        <v>0.62962962962962998</v>
      </c>
      <c r="AO14" s="20"/>
      <c r="AP14" s="20">
        <v>0.72375690607734799</v>
      </c>
      <c r="AQ14" s="20">
        <v>0.67200000000000004</v>
      </c>
      <c r="AR14" s="20">
        <v>0.61904761904761896</v>
      </c>
      <c r="AS14" s="20"/>
      <c r="AT14" s="20">
        <v>0.71212121212121204</v>
      </c>
      <c r="AU14" s="20">
        <v>0.72025723472668801</v>
      </c>
      <c r="AV14" s="20">
        <v>0.68888888888888899</v>
      </c>
      <c r="AW14" s="20">
        <v>0.5</v>
      </c>
      <c r="AX14" s="20"/>
      <c r="AY14" s="20">
        <v>0.62162162162162204</v>
      </c>
      <c r="AZ14" s="20">
        <v>0.71337579617834401</v>
      </c>
      <c r="BA14" s="20"/>
      <c r="BB14" s="20">
        <v>0.69444444444444398</v>
      </c>
      <c r="BC14" s="20">
        <v>0.65476190476190499</v>
      </c>
      <c r="BD14" s="20">
        <v>0.75700934579439205</v>
      </c>
      <c r="BE14" s="20">
        <v>0.537313432835821</v>
      </c>
      <c r="BF14" s="20"/>
      <c r="BG14" s="20">
        <v>0.87096774193548399</v>
      </c>
      <c r="BH14" s="20">
        <v>0.72653061224489801</v>
      </c>
      <c r="BI14" s="20">
        <v>0.63513513513513498</v>
      </c>
      <c r="BJ14" s="20">
        <v>0.73913043478260898</v>
      </c>
      <c r="BK14" s="20">
        <v>0.51851851851851805</v>
      </c>
      <c r="BL14" s="20">
        <v>0.66666666666666696</v>
      </c>
    </row>
    <row r="15" spans="2:64" x14ac:dyDescent="0.35">
      <c r="B15" s="17" t="s">
        <v>236</v>
      </c>
      <c r="C15" s="20">
        <v>0.116141732283465</v>
      </c>
      <c r="D15" s="20">
        <v>0.20689655172413801</v>
      </c>
      <c r="E15" s="20">
        <v>0.125</v>
      </c>
      <c r="F15" s="20">
        <v>0.159574468085106</v>
      </c>
      <c r="G15" s="20">
        <v>9.2024539877300596E-2</v>
      </c>
      <c r="H15" s="20">
        <v>9.49367088607595E-2</v>
      </c>
      <c r="I15" s="20"/>
      <c r="J15" s="20">
        <v>0.12237762237762199</v>
      </c>
      <c r="K15" s="20">
        <v>0.104072398190045</v>
      </c>
      <c r="L15" s="20"/>
      <c r="M15" s="20">
        <v>0.115131578947368</v>
      </c>
      <c r="N15" s="20">
        <v>0.15</v>
      </c>
      <c r="O15" s="20">
        <v>6.6666666666666693E-2</v>
      </c>
      <c r="P15" s="20">
        <v>0.125</v>
      </c>
      <c r="Q15" s="20"/>
      <c r="R15" s="20">
        <v>0.13600000000000001</v>
      </c>
      <c r="S15" s="20">
        <v>0.12345679012345701</v>
      </c>
      <c r="T15" s="20">
        <v>9.1503267973856203E-2</v>
      </c>
      <c r="U15" s="20">
        <v>4.1666666666666699E-2</v>
      </c>
      <c r="V15" s="20"/>
      <c r="W15" s="20">
        <v>0.108108108108108</v>
      </c>
      <c r="X15" s="20">
        <v>0.11340206185567001</v>
      </c>
      <c r="Y15" s="20">
        <v>9.6153846153846201E-2</v>
      </c>
      <c r="Z15" s="20">
        <v>0.108695652173913</v>
      </c>
      <c r="AA15" s="20">
        <v>5.4054054054054099E-2</v>
      </c>
      <c r="AB15" s="20">
        <v>0.16326530612244899</v>
      </c>
      <c r="AC15" s="20">
        <v>0.16326530612244899</v>
      </c>
      <c r="AD15" s="20">
        <v>0.11111111111111099</v>
      </c>
      <c r="AE15" s="20">
        <v>0.14285714285714299</v>
      </c>
      <c r="AF15" s="20">
        <v>7.1428571428571397E-2</v>
      </c>
      <c r="AG15" s="20">
        <v>0.15</v>
      </c>
      <c r="AH15" s="20">
        <v>0</v>
      </c>
      <c r="AI15" s="20"/>
      <c r="AJ15" s="20">
        <v>0.104477611940299</v>
      </c>
      <c r="AK15" s="20">
        <v>0.133333333333333</v>
      </c>
      <c r="AL15" s="20">
        <v>0.14367816091954</v>
      </c>
      <c r="AM15" s="20">
        <v>7.4468085106383003E-2</v>
      </c>
      <c r="AN15" s="20">
        <v>0.18518518518518501</v>
      </c>
      <c r="AO15" s="20"/>
      <c r="AP15" s="20">
        <v>0.113259668508287</v>
      </c>
      <c r="AQ15" s="20">
        <v>0.13600000000000001</v>
      </c>
      <c r="AR15" s="20">
        <v>4.7619047619047603E-2</v>
      </c>
      <c r="AS15" s="20"/>
      <c r="AT15" s="20">
        <v>0.11363636363636399</v>
      </c>
      <c r="AU15" s="20">
        <v>0.11575562700964601</v>
      </c>
      <c r="AV15" s="20">
        <v>0.11111111111111099</v>
      </c>
      <c r="AW15" s="20">
        <v>0.15</v>
      </c>
      <c r="AX15" s="20"/>
      <c r="AY15" s="20">
        <v>0.135135135135135</v>
      </c>
      <c r="AZ15" s="20">
        <v>0.11464968152866201</v>
      </c>
      <c r="BA15" s="20"/>
      <c r="BB15" s="20">
        <v>8.3333333333333301E-2</v>
      </c>
      <c r="BC15" s="20">
        <v>0.19047619047618999</v>
      </c>
      <c r="BD15" s="20">
        <v>0.10280373831775701</v>
      </c>
      <c r="BE15" s="20">
        <v>0.104477611940299</v>
      </c>
      <c r="BF15" s="20"/>
      <c r="BG15" s="20">
        <v>3.2258064516128997E-2</v>
      </c>
      <c r="BH15" s="20">
        <v>0.11020408163265299</v>
      </c>
      <c r="BI15" s="20">
        <v>0.12837837837837801</v>
      </c>
      <c r="BJ15" s="20">
        <v>0.173913043478261</v>
      </c>
      <c r="BK15" s="20">
        <v>0.25925925925925902</v>
      </c>
      <c r="BL15" s="20">
        <v>0</v>
      </c>
    </row>
    <row r="16" spans="2:64" x14ac:dyDescent="0.35">
      <c r="B16" s="17" t="s">
        <v>237</v>
      </c>
      <c r="C16" s="21">
        <v>0.59055118110236204</v>
      </c>
      <c r="D16" s="21">
        <v>0.48275862068965503</v>
      </c>
      <c r="E16" s="21">
        <v>0.59375</v>
      </c>
      <c r="F16" s="21">
        <v>0.5</v>
      </c>
      <c r="G16" s="21">
        <v>0.60736196319018398</v>
      </c>
      <c r="H16" s="21">
        <v>0.645569620253164</v>
      </c>
      <c r="I16" s="21"/>
      <c r="J16" s="21">
        <v>0.56643356643356602</v>
      </c>
      <c r="K16" s="21">
        <v>0.62895927601809998</v>
      </c>
      <c r="L16" s="21"/>
      <c r="M16" s="21">
        <v>0.59539473684210498</v>
      </c>
      <c r="N16" s="21">
        <v>0.51</v>
      </c>
      <c r="O16" s="21">
        <v>0.66666666666666696</v>
      </c>
      <c r="P16" s="21">
        <v>0.625</v>
      </c>
      <c r="Q16" s="21"/>
      <c r="R16" s="21">
        <v>0.56000000000000005</v>
      </c>
      <c r="S16" s="21">
        <v>0.54320987654320996</v>
      </c>
      <c r="T16" s="21">
        <v>0.65359477124182996</v>
      </c>
      <c r="U16" s="21">
        <v>0.66666666666666696</v>
      </c>
      <c r="V16" s="21"/>
      <c r="W16" s="21">
        <v>0.55405405405405395</v>
      </c>
      <c r="X16" s="21">
        <v>0.597938144329897</v>
      </c>
      <c r="Y16" s="21">
        <v>0.59615384615384603</v>
      </c>
      <c r="Z16" s="21">
        <v>0.67391304347826098</v>
      </c>
      <c r="AA16" s="21">
        <v>0.67567567567567599</v>
      </c>
      <c r="AB16" s="21">
        <v>0.530612244897959</v>
      </c>
      <c r="AC16" s="21">
        <v>0.57142857142857195</v>
      </c>
      <c r="AD16" s="21">
        <v>0.55555555555555602</v>
      </c>
      <c r="AE16" s="21">
        <v>0.48571428571428599</v>
      </c>
      <c r="AF16" s="21">
        <v>0.67857142857142905</v>
      </c>
      <c r="AG16" s="21">
        <v>0.55000000000000004</v>
      </c>
      <c r="AH16" s="21">
        <v>1</v>
      </c>
      <c r="AI16" s="21"/>
      <c r="AJ16" s="21">
        <v>0.65671641791044799</v>
      </c>
      <c r="AK16" s="21">
        <v>0.49333333333333301</v>
      </c>
      <c r="AL16" s="21">
        <v>0.56321839080459801</v>
      </c>
      <c r="AM16" s="21">
        <v>0.69148936170212805</v>
      </c>
      <c r="AN16" s="21">
        <v>0.44444444444444398</v>
      </c>
      <c r="AO16" s="21"/>
      <c r="AP16" s="21">
        <v>0.61049723756906105</v>
      </c>
      <c r="AQ16" s="21">
        <v>0.53600000000000003</v>
      </c>
      <c r="AR16" s="21">
        <v>0.57142857142857095</v>
      </c>
      <c r="AS16" s="21"/>
      <c r="AT16" s="21">
        <v>0.59848484848484895</v>
      </c>
      <c r="AU16" s="21">
        <v>0.60450160771704198</v>
      </c>
      <c r="AV16" s="21">
        <v>0.57777777777777795</v>
      </c>
      <c r="AW16" s="21">
        <v>0.35</v>
      </c>
      <c r="AX16" s="21"/>
      <c r="AY16" s="21">
        <v>0.48648648648648601</v>
      </c>
      <c r="AZ16" s="21">
        <v>0.59872611464968195</v>
      </c>
      <c r="BA16" s="21"/>
      <c r="BB16" s="21">
        <v>0.61111111111111105</v>
      </c>
      <c r="BC16" s="21">
        <v>0.46428571428571402</v>
      </c>
      <c r="BD16" s="21">
        <v>0.65420560747663503</v>
      </c>
      <c r="BE16" s="21">
        <v>0.43283582089552203</v>
      </c>
      <c r="BF16" s="21"/>
      <c r="BG16" s="21">
        <v>0.83870967741935498</v>
      </c>
      <c r="BH16" s="21">
        <v>0.61632653061224496</v>
      </c>
      <c r="BI16" s="21">
        <v>0.50675675675675702</v>
      </c>
      <c r="BJ16" s="21">
        <v>0.565217391304348</v>
      </c>
      <c r="BK16" s="21">
        <v>0.25925925925925902</v>
      </c>
      <c r="BL16" s="21">
        <v>0.66666666666666696</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242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230</v>
      </c>
      <c r="C8" s="16">
        <v>7.6771653543307103E-2</v>
      </c>
      <c r="D8" s="16">
        <v>0.17241379310344801</v>
      </c>
      <c r="E8" s="16">
        <v>7.8125E-2</v>
      </c>
      <c r="F8" s="16">
        <v>0.117021276595745</v>
      </c>
      <c r="G8" s="16">
        <v>6.7484662576687102E-2</v>
      </c>
      <c r="H8" s="16">
        <v>4.4303797468354403E-2</v>
      </c>
      <c r="I8" s="16"/>
      <c r="J8" s="16">
        <v>4.8951048951049E-2</v>
      </c>
      <c r="K8" s="16">
        <v>0.113122171945701</v>
      </c>
      <c r="L8" s="16"/>
      <c r="M8" s="16">
        <v>6.9078947368421101E-2</v>
      </c>
      <c r="N8" s="16">
        <v>0.06</v>
      </c>
      <c r="O8" s="16">
        <v>0.116666666666667</v>
      </c>
      <c r="P8" s="16">
        <v>0.1</v>
      </c>
      <c r="Q8" s="16"/>
      <c r="R8" s="16">
        <v>8.4000000000000005E-2</v>
      </c>
      <c r="S8" s="16">
        <v>0.12345679012345701</v>
      </c>
      <c r="T8" s="16">
        <v>3.2679738562091498E-2</v>
      </c>
      <c r="U8" s="16">
        <v>0.125</v>
      </c>
      <c r="V8" s="16"/>
      <c r="W8" s="16">
        <v>0.108108108108108</v>
      </c>
      <c r="X8" s="16">
        <v>4.1237113402061903E-2</v>
      </c>
      <c r="Y8" s="16">
        <v>5.7692307692307702E-2</v>
      </c>
      <c r="Z8" s="16">
        <v>0.15217391304347799</v>
      </c>
      <c r="AA8" s="16">
        <v>8.1081081081081099E-2</v>
      </c>
      <c r="AB8" s="16">
        <v>0.122448979591837</v>
      </c>
      <c r="AC8" s="16">
        <v>4.08163265306122E-2</v>
      </c>
      <c r="AD8" s="16">
        <v>5.5555555555555601E-2</v>
      </c>
      <c r="AE8" s="16">
        <v>2.8571428571428598E-2</v>
      </c>
      <c r="AF8" s="16">
        <v>0.107142857142857</v>
      </c>
      <c r="AG8" s="16">
        <v>0.05</v>
      </c>
      <c r="AH8" s="16">
        <v>0</v>
      </c>
      <c r="AI8" s="16"/>
      <c r="AJ8" s="16">
        <v>8.9552238805970102E-2</v>
      </c>
      <c r="AK8" s="16">
        <v>9.3333333333333296E-2</v>
      </c>
      <c r="AL8" s="16">
        <v>6.3218390804597693E-2</v>
      </c>
      <c r="AM8" s="16">
        <v>7.4468085106383003E-2</v>
      </c>
      <c r="AN8" s="16">
        <v>7.4074074074074098E-2</v>
      </c>
      <c r="AO8" s="16"/>
      <c r="AP8" s="16">
        <v>5.24861878453039E-2</v>
      </c>
      <c r="AQ8" s="16">
        <v>0.14399999999999999</v>
      </c>
      <c r="AR8" s="16">
        <v>9.5238095238095205E-2</v>
      </c>
      <c r="AS8" s="16"/>
      <c r="AT8" s="16">
        <v>9.0909090909090898E-2</v>
      </c>
      <c r="AU8" s="16">
        <v>7.3954983922829606E-2</v>
      </c>
      <c r="AV8" s="16">
        <v>6.6666666666666693E-2</v>
      </c>
      <c r="AW8" s="16">
        <v>0.05</v>
      </c>
      <c r="AX8" s="16"/>
      <c r="AY8" s="16">
        <v>5.4054054054054099E-2</v>
      </c>
      <c r="AZ8" s="16">
        <v>7.8556263269639104E-2</v>
      </c>
      <c r="BA8" s="16"/>
      <c r="BB8" s="16">
        <v>0.13888888888888901</v>
      </c>
      <c r="BC8" s="16">
        <v>4.7619047619047603E-2</v>
      </c>
      <c r="BD8" s="16">
        <v>7.7881619937694699E-2</v>
      </c>
      <c r="BE8" s="16">
        <v>7.4626865671641798E-2</v>
      </c>
      <c r="BF8" s="16"/>
      <c r="BG8" s="16">
        <v>0.14516129032258099</v>
      </c>
      <c r="BH8" s="16">
        <v>7.7551020408163293E-2</v>
      </c>
      <c r="BI8" s="16">
        <v>6.08108108108108E-2</v>
      </c>
      <c r="BJ8" s="16">
        <v>4.3478260869565202E-2</v>
      </c>
      <c r="BK8" s="16">
        <v>3.7037037037037E-2</v>
      </c>
      <c r="BL8" s="16">
        <v>0</v>
      </c>
    </row>
    <row r="9" spans="2:64" x14ac:dyDescent="0.35">
      <c r="B9" s="17" t="s">
        <v>231</v>
      </c>
      <c r="C9" s="16">
        <v>0.37204724409448803</v>
      </c>
      <c r="D9" s="16">
        <v>0.48275862068965503</v>
      </c>
      <c r="E9" s="16">
        <v>0.546875</v>
      </c>
      <c r="F9" s="16">
        <v>0.43617021276595702</v>
      </c>
      <c r="G9" s="16">
        <v>0.29447852760736198</v>
      </c>
      <c r="H9" s="16">
        <v>0.322784810126582</v>
      </c>
      <c r="I9" s="16"/>
      <c r="J9" s="16">
        <v>0.32867132867132898</v>
      </c>
      <c r="K9" s="16">
        <v>0.42986425339366502</v>
      </c>
      <c r="L9" s="16"/>
      <c r="M9" s="16">
        <v>0.36842105263157898</v>
      </c>
      <c r="N9" s="16">
        <v>0.36</v>
      </c>
      <c r="O9" s="16">
        <v>0.33333333333333298</v>
      </c>
      <c r="P9" s="16">
        <v>0.47499999999999998</v>
      </c>
      <c r="Q9" s="16"/>
      <c r="R9" s="16">
        <v>0.42</v>
      </c>
      <c r="S9" s="16">
        <v>0.27160493827160498</v>
      </c>
      <c r="T9" s="16">
        <v>0.35947712418300698</v>
      </c>
      <c r="U9" s="16">
        <v>0.29166666666666702</v>
      </c>
      <c r="V9" s="16"/>
      <c r="W9" s="16">
        <v>0.28378378378378399</v>
      </c>
      <c r="X9" s="16">
        <v>0.402061855670103</v>
      </c>
      <c r="Y9" s="16">
        <v>0.44230769230769201</v>
      </c>
      <c r="Z9" s="16">
        <v>0.26086956521739102</v>
      </c>
      <c r="AA9" s="16">
        <v>0.37837837837837801</v>
      </c>
      <c r="AB9" s="16">
        <v>0.34693877551020402</v>
      </c>
      <c r="AC9" s="16">
        <v>0.44897959183673503</v>
      </c>
      <c r="AD9" s="16">
        <v>0.38888888888888901</v>
      </c>
      <c r="AE9" s="16">
        <v>0.45714285714285702</v>
      </c>
      <c r="AF9" s="16">
        <v>0.17857142857142899</v>
      </c>
      <c r="AG9" s="16">
        <v>0.55000000000000004</v>
      </c>
      <c r="AH9" s="16">
        <v>0.66666666666666696</v>
      </c>
      <c r="AI9" s="16"/>
      <c r="AJ9" s="16">
        <v>0.50746268656716398</v>
      </c>
      <c r="AK9" s="16">
        <v>0.34666666666666701</v>
      </c>
      <c r="AL9" s="16">
        <v>0.390804597701149</v>
      </c>
      <c r="AM9" s="16">
        <v>0.28723404255319201</v>
      </c>
      <c r="AN9" s="16">
        <v>0.51851851851851805</v>
      </c>
      <c r="AO9" s="16"/>
      <c r="AP9" s="16">
        <v>0.37292817679557999</v>
      </c>
      <c r="AQ9" s="16">
        <v>0.34399999999999997</v>
      </c>
      <c r="AR9" s="16">
        <v>0.52380952380952395</v>
      </c>
      <c r="AS9" s="16"/>
      <c r="AT9" s="16">
        <v>0.42424242424242398</v>
      </c>
      <c r="AU9" s="16">
        <v>0.33762057877813501</v>
      </c>
      <c r="AV9" s="16">
        <v>0.48888888888888898</v>
      </c>
      <c r="AW9" s="16">
        <v>0.3</v>
      </c>
      <c r="AX9" s="16"/>
      <c r="AY9" s="16">
        <v>0.51351351351351304</v>
      </c>
      <c r="AZ9" s="16">
        <v>0.36093418259023402</v>
      </c>
      <c r="BA9" s="16"/>
      <c r="BB9" s="16">
        <v>0.58333333333333304</v>
      </c>
      <c r="BC9" s="16">
        <v>0.238095238095238</v>
      </c>
      <c r="BD9" s="16">
        <v>0.39252336448598102</v>
      </c>
      <c r="BE9" s="16">
        <v>0.328358208955224</v>
      </c>
      <c r="BF9" s="16"/>
      <c r="BG9" s="16">
        <v>0.35483870967741898</v>
      </c>
      <c r="BH9" s="16">
        <v>0.40816326530612201</v>
      </c>
      <c r="BI9" s="16">
        <v>0.31081081081081102</v>
      </c>
      <c r="BJ9" s="16">
        <v>0.34782608695652201</v>
      </c>
      <c r="BK9" s="16">
        <v>0.407407407407407</v>
      </c>
      <c r="BL9" s="16">
        <v>0.66666666666666696</v>
      </c>
    </row>
    <row r="10" spans="2:64" x14ac:dyDescent="0.35">
      <c r="B10" s="17" t="s">
        <v>232</v>
      </c>
      <c r="C10" s="16">
        <v>0.297244094488189</v>
      </c>
      <c r="D10" s="16">
        <v>0.20689655172413801</v>
      </c>
      <c r="E10" s="16">
        <v>0.21875</v>
      </c>
      <c r="F10" s="16">
        <v>0.19148936170212799</v>
      </c>
      <c r="G10" s="16">
        <v>0.32515337423312901</v>
      </c>
      <c r="H10" s="16">
        <v>0.379746835443038</v>
      </c>
      <c r="I10" s="16"/>
      <c r="J10" s="16">
        <v>0.36363636363636398</v>
      </c>
      <c r="K10" s="16">
        <v>0.20814479638009101</v>
      </c>
      <c r="L10" s="16"/>
      <c r="M10" s="16">
        <v>0.31907894736842102</v>
      </c>
      <c r="N10" s="16">
        <v>0.26</v>
      </c>
      <c r="O10" s="16">
        <v>0.25</v>
      </c>
      <c r="P10" s="16">
        <v>0.3</v>
      </c>
      <c r="Q10" s="16"/>
      <c r="R10" s="16">
        <v>0.252</v>
      </c>
      <c r="S10" s="16">
        <v>0.34567901234567899</v>
      </c>
      <c r="T10" s="16">
        <v>0.33986928104575198</v>
      </c>
      <c r="U10" s="16">
        <v>0.33333333333333298</v>
      </c>
      <c r="V10" s="16"/>
      <c r="W10" s="16">
        <v>0.337837837837838</v>
      </c>
      <c r="X10" s="16">
        <v>0.268041237113402</v>
      </c>
      <c r="Y10" s="16">
        <v>0.269230769230769</v>
      </c>
      <c r="Z10" s="16">
        <v>0.30434782608695699</v>
      </c>
      <c r="AA10" s="16">
        <v>0.37837837837837801</v>
      </c>
      <c r="AB10" s="16">
        <v>0.30612244897959201</v>
      </c>
      <c r="AC10" s="16">
        <v>0.22448979591836701</v>
      </c>
      <c r="AD10" s="16">
        <v>0.27777777777777801</v>
      </c>
      <c r="AE10" s="16">
        <v>0.28571428571428598</v>
      </c>
      <c r="AF10" s="16">
        <v>0.35714285714285698</v>
      </c>
      <c r="AG10" s="16">
        <v>0.3</v>
      </c>
      <c r="AH10" s="16">
        <v>0.33333333333333298</v>
      </c>
      <c r="AI10" s="16"/>
      <c r="AJ10" s="16">
        <v>0.238805970149254</v>
      </c>
      <c r="AK10" s="16">
        <v>0.30666666666666698</v>
      </c>
      <c r="AL10" s="16">
        <v>0.30459770114942503</v>
      </c>
      <c r="AM10" s="16">
        <v>0.28723404255319201</v>
      </c>
      <c r="AN10" s="16">
        <v>0.11111111111111099</v>
      </c>
      <c r="AO10" s="16"/>
      <c r="AP10" s="16">
        <v>0.32044198895027598</v>
      </c>
      <c r="AQ10" s="16">
        <v>0.23200000000000001</v>
      </c>
      <c r="AR10" s="16">
        <v>0.28571428571428598</v>
      </c>
      <c r="AS10" s="16"/>
      <c r="AT10" s="16">
        <v>0.25</v>
      </c>
      <c r="AU10" s="16">
        <v>0.32154340836012901</v>
      </c>
      <c r="AV10" s="16">
        <v>0.266666666666667</v>
      </c>
      <c r="AW10" s="16">
        <v>0.3</v>
      </c>
      <c r="AX10" s="16"/>
      <c r="AY10" s="16">
        <v>0.24324324324324301</v>
      </c>
      <c r="AZ10" s="16">
        <v>0.30148619957537198</v>
      </c>
      <c r="BA10" s="16"/>
      <c r="BB10" s="16">
        <v>0.16666666666666699</v>
      </c>
      <c r="BC10" s="16">
        <v>0.214285714285714</v>
      </c>
      <c r="BD10" s="16">
        <v>0.33333333333333298</v>
      </c>
      <c r="BE10" s="16">
        <v>0.29850746268656703</v>
      </c>
      <c r="BF10" s="16"/>
      <c r="BG10" s="16">
        <v>0.225806451612903</v>
      </c>
      <c r="BH10" s="16">
        <v>0.30204081632653101</v>
      </c>
      <c r="BI10" s="16">
        <v>0.36486486486486502</v>
      </c>
      <c r="BJ10" s="16">
        <v>0.26086956521739102</v>
      </c>
      <c r="BK10" s="16">
        <v>7.4074074074074098E-2</v>
      </c>
      <c r="BL10" s="16">
        <v>0.33333333333333298</v>
      </c>
    </row>
    <row r="11" spans="2:64" x14ac:dyDescent="0.35">
      <c r="B11" s="17" t="s">
        <v>233</v>
      </c>
      <c r="C11" s="16">
        <v>0.13779527559055099</v>
      </c>
      <c r="D11" s="16">
        <v>0.10344827586206901</v>
      </c>
      <c r="E11" s="16">
        <v>9.375E-2</v>
      </c>
      <c r="F11" s="16">
        <v>0.170212765957447</v>
      </c>
      <c r="G11" s="16">
        <v>0.16564417177914101</v>
      </c>
      <c r="H11" s="16">
        <v>0.113924050632911</v>
      </c>
      <c r="I11" s="16"/>
      <c r="J11" s="16">
        <v>0.12937062937062899</v>
      </c>
      <c r="K11" s="16">
        <v>0.14932126696832601</v>
      </c>
      <c r="L11" s="16"/>
      <c r="M11" s="16">
        <v>0.13815789473684201</v>
      </c>
      <c r="N11" s="16">
        <v>0.16</v>
      </c>
      <c r="O11" s="16">
        <v>0.15</v>
      </c>
      <c r="P11" s="16">
        <v>7.4999999999999997E-2</v>
      </c>
      <c r="Q11" s="16"/>
      <c r="R11" s="16">
        <v>0.14799999999999999</v>
      </c>
      <c r="S11" s="16">
        <v>0.12345679012345701</v>
      </c>
      <c r="T11" s="16">
        <v>0.14379084967320299</v>
      </c>
      <c r="U11" s="16">
        <v>4.1666666666666699E-2</v>
      </c>
      <c r="V11" s="16"/>
      <c r="W11" s="16">
        <v>0.14864864864864899</v>
      </c>
      <c r="X11" s="16">
        <v>0.15463917525773199</v>
      </c>
      <c r="Y11" s="16">
        <v>7.69230769230769E-2</v>
      </c>
      <c r="Z11" s="16">
        <v>0.15217391304347799</v>
      </c>
      <c r="AA11" s="16">
        <v>8.1081081081081099E-2</v>
      </c>
      <c r="AB11" s="16">
        <v>8.1632653061224497E-2</v>
      </c>
      <c r="AC11" s="16">
        <v>0.20408163265306101</v>
      </c>
      <c r="AD11" s="16">
        <v>0.22222222222222199</v>
      </c>
      <c r="AE11" s="16">
        <v>0.14285714285714299</v>
      </c>
      <c r="AF11" s="16">
        <v>0.214285714285714</v>
      </c>
      <c r="AG11" s="16">
        <v>0.05</v>
      </c>
      <c r="AH11" s="16">
        <v>0</v>
      </c>
      <c r="AI11" s="16"/>
      <c r="AJ11" s="16">
        <v>8.9552238805970102E-2</v>
      </c>
      <c r="AK11" s="16">
        <v>9.3333333333333296E-2</v>
      </c>
      <c r="AL11" s="16">
        <v>0.15517241379310301</v>
      </c>
      <c r="AM11" s="16">
        <v>0.19148936170212799</v>
      </c>
      <c r="AN11" s="16">
        <v>0.148148148148148</v>
      </c>
      <c r="AO11" s="16"/>
      <c r="AP11" s="16">
        <v>0.14640883977900601</v>
      </c>
      <c r="AQ11" s="16">
        <v>0.128</v>
      </c>
      <c r="AR11" s="16">
        <v>4.7619047619047603E-2</v>
      </c>
      <c r="AS11" s="16"/>
      <c r="AT11" s="16">
        <v>0.11363636363636399</v>
      </c>
      <c r="AU11" s="16">
        <v>0.16398713826366601</v>
      </c>
      <c r="AV11" s="16">
        <v>6.6666666666666693E-2</v>
      </c>
      <c r="AW11" s="16">
        <v>0.05</v>
      </c>
      <c r="AX11" s="16"/>
      <c r="AY11" s="16">
        <v>2.7027027027027001E-2</v>
      </c>
      <c r="AZ11" s="16">
        <v>0.146496815286624</v>
      </c>
      <c r="BA11" s="16"/>
      <c r="BB11" s="16">
        <v>8.3333333333333301E-2</v>
      </c>
      <c r="BC11" s="16">
        <v>0.19047619047618999</v>
      </c>
      <c r="BD11" s="16">
        <v>0.13395638629283499</v>
      </c>
      <c r="BE11" s="16">
        <v>0.119402985074627</v>
      </c>
      <c r="BF11" s="16"/>
      <c r="BG11" s="16">
        <v>0.225806451612903</v>
      </c>
      <c r="BH11" s="16">
        <v>0.122448979591837</v>
      </c>
      <c r="BI11" s="16">
        <v>0.114864864864865</v>
      </c>
      <c r="BJ11" s="16">
        <v>0.217391304347826</v>
      </c>
      <c r="BK11" s="16">
        <v>0.148148148148148</v>
      </c>
      <c r="BL11" s="16">
        <v>0</v>
      </c>
    </row>
    <row r="12" spans="2:64" x14ac:dyDescent="0.35">
      <c r="B12" s="17" t="s">
        <v>234</v>
      </c>
      <c r="C12" s="16">
        <v>9.4488188976377993E-2</v>
      </c>
      <c r="D12" s="16">
        <v>3.4482758620689703E-2</v>
      </c>
      <c r="E12" s="16">
        <v>6.25E-2</v>
      </c>
      <c r="F12" s="16">
        <v>8.5106382978723402E-2</v>
      </c>
      <c r="G12" s="16">
        <v>0.128834355828221</v>
      </c>
      <c r="H12" s="16">
        <v>8.8607594936708903E-2</v>
      </c>
      <c r="I12" s="16"/>
      <c r="J12" s="16">
        <v>0.101398601398601</v>
      </c>
      <c r="K12" s="16">
        <v>8.5972850678733004E-2</v>
      </c>
      <c r="L12" s="16"/>
      <c r="M12" s="16">
        <v>8.8815789473684195E-2</v>
      </c>
      <c r="N12" s="16">
        <v>0.13</v>
      </c>
      <c r="O12" s="16">
        <v>0.1</v>
      </c>
      <c r="P12" s="16">
        <v>0.05</v>
      </c>
      <c r="Q12" s="16"/>
      <c r="R12" s="16">
        <v>7.5999999999999998E-2</v>
      </c>
      <c r="S12" s="16">
        <v>0.13580246913580199</v>
      </c>
      <c r="T12" s="16">
        <v>8.4967320261437898E-2</v>
      </c>
      <c r="U12" s="16">
        <v>0.20833333333333301</v>
      </c>
      <c r="V12" s="16"/>
      <c r="W12" s="16">
        <v>9.45945945945946E-2</v>
      </c>
      <c r="X12" s="16">
        <v>0.134020618556701</v>
      </c>
      <c r="Y12" s="16">
        <v>7.69230769230769E-2</v>
      </c>
      <c r="Z12" s="16">
        <v>0.108695652173913</v>
      </c>
      <c r="AA12" s="16">
        <v>8.1081081081081099E-2</v>
      </c>
      <c r="AB12" s="16">
        <v>0.102040816326531</v>
      </c>
      <c r="AC12" s="16">
        <v>8.1632653061224497E-2</v>
      </c>
      <c r="AD12" s="16">
        <v>0</v>
      </c>
      <c r="AE12" s="16">
        <v>8.5714285714285701E-2</v>
      </c>
      <c r="AF12" s="16">
        <v>0.107142857142857</v>
      </c>
      <c r="AG12" s="16">
        <v>0.05</v>
      </c>
      <c r="AH12" s="16">
        <v>0</v>
      </c>
      <c r="AI12" s="16"/>
      <c r="AJ12" s="16">
        <v>5.9701492537313397E-2</v>
      </c>
      <c r="AK12" s="16">
        <v>0.10666666666666701</v>
      </c>
      <c r="AL12" s="16">
        <v>7.4712643678160898E-2</v>
      </c>
      <c r="AM12" s="16">
        <v>0.12765957446808501</v>
      </c>
      <c r="AN12" s="16">
        <v>0.148148148148148</v>
      </c>
      <c r="AO12" s="16"/>
      <c r="AP12" s="16">
        <v>8.5635359116022103E-2</v>
      </c>
      <c r="AQ12" s="16">
        <v>0.128</v>
      </c>
      <c r="AR12" s="16">
        <v>4.7619047619047603E-2</v>
      </c>
      <c r="AS12" s="16"/>
      <c r="AT12" s="16">
        <v>0.12121212121212099</v>
      </c>
      <c r="AU12" s="16">
        <v>8.3601286173633396E-2</v>
      </c>
      <c r="AV12" s="16">
        <v>8.8888888888888906E-2</v>
      </c>
      <c r="AW12" s="16">
        <v>0.1</v>
      </c>
      <c r="AX12" s="16"/>
      <c r="AY12" s="16">
        <v>0.108108108108108</v>
      </c>
      <c r="AZ12" s="16">
        <v>9.34182590233546E-2</v>
      </c>
      <c r="BA12" s="16"/>
      <c r="BB12" s="16">
        <v>0</v>
      </c>
      <c r="BC12" s="16">
        <v>0.297619047619048</v>
      </c>
      <c r="BD12" s="16">
        <v>4.9844236760124602E-2</v>
      </c>
      <c r="BE12" s="16">
        <v>0.104477611940299</v>
      </c>
      <c r="BF12" s="16"/>
      <c r="BG12" s="16">
        <v>3.2258064516128997E-2</v>
      </c>
      <c r="BH12" s="16">
        <v>6.5306122448979598E-2</v>
      </c>
      <c r="BI12" s="16">
        <v>0.135135135135135</v>
      </c>
      <c r="BJ12" s="16">
        <v>8.6956521739130405E-2</v>
      </c>
      <c r="BK12" s="16">
        <v>0.296296296296296</v>
      </c>
      <c r="BL12" s="16">
        <v>0</v>
      </c>
    </row>
    <row r="13" spans="2:64" x14ac:dyDescent="0.35">
      <c r="B13" s="17" t="s">
        <v>159</v>
      </c>
      <c r="C13" s="16">
        <v>2.16535433070866E-2</v>
      </c>
      <c r="D13" s="16">
        <v>0</v>
      </c>
      <c r="E13" s="16">
        <v>0</v>
      </c>
      <c r="F13" s="16">
        <v>0</v>
      </c>
      <c r="G13" s="16">
        <v>1.84049079754601E-2</v>
      </c>
      <c r="H13" s="16">
        <v>5.0632911392405097E-2</v>
      </c>
      <c r="I13" s="16"/>
      <c r="J13" s="16">
        <v>2.7972027972028E-2</v>
      </c>
      <c r="K13" s="16">
        <v>1.35746606334842E-2</v>
      </c>
      <c r="L13" s="16"/>
      <c r="M13" s="16">
        <v>1.6447368421052599E-2</v>
      </c>
      <c r="N13" s="16">
        <v>0.03</v>
      </c>
      <c r="O13" s="16">
        <v>0.05</v>
      </c>
      <c r="P13" s="16">
        <v>0</v>
      </c>
      <c r="Q13" s="16"/>
      <c r="R13" s="16">
        <v>0.02</v>
      </c>
      <c r="S13" s="16">
        <v>0</v>
      </c>
      <c r="T13" s="16">
        <v>3.9215686274509803E-2</v>
      </c>
      <c r="U13" s="16">
        <v>0</v>
      </c>
      <c r="V13" s="16"/>
      <c r="W13" s="16">
        <v>2.7027027027027001E-2</v>
      </c>
      <c r="X13" s="16">
        <v>0</v>
      </c>
      <c r="Y13" s="16">
        <v>7.69230769230769E-2</v>
      </c>
      <c r="Z13" s="16">
        <v>2.1739130434782601E-2</v>
      </c>
      <c r="AA13" s="16">
        <v>0</v>
      </c>
      <c r="AB13" s="16">
        <v>4.08163265306122E-2</v>
      </c>
      <c r="AC13" s="16">
        <v>0</v>
      </c>
      <c r="AD13" s="16">
        <v>5.5555555555555601E-2</v>
      </c>
      <c r="AE13" s="16">
        <v>0</v>
      </c>
      <c r="AF13" s="16">
        <v>3.5714285714285698E-2</v>
      </c>
      <c r="AG13" s="16">
        <v>0</v>
      </c>
      <c r="AH13" s="16">
        <v>0</v>
      </c>
      <c r="AI13" s="16"/>
      <c r="AJ13" s="16">
        <v>1.49253731343284E-2</v>
      </c>
      <c r="AK13" s="16">
        <v>5.3333333333333302E-2</v>
      </c>
      <c r="AL13" s="16">
        <v>1.1494252873563199E-2</v>
      </c>
      <c r="AM13" s="16">
        <v>3.1914893617021302E-2</v>
      </c>
      <c r="AN13" s="16">
        <v>0</v>
      </c>
      <c r="AO13" s="16"/>
      <c r="AP13" s="16">
        <v>2.2099447513812199E-2</v>
      </c>
      <c r="AQ13" s="16">
        <v>2.4E-2</v>
      </c>
      <c r="AR13" s="16">
        <v>0</v>
      </c>
      <c r="AS13" s="16"/>
      <c r="AT13" s="16">
        <v>0</v>
      </c>
      <c r="AU13" s="16">
        <v>1.9292604501607701E-2</v>
      </c>
      <c r="AV13" s="16">
        <v>2.2222222222222199E-2</v>
      </c>
      <c r="AW13" s="16">
        <v>0.2</v>
      </c>
      <c r="AX13" s="16"/>
      <c r="AY13" s="16">
        <v>5.4054054054054099E-2</v>
      </c>
      <c r="AZ13" s="16">
        <v>1.9108280254777101E-2</v>
      </c>
      <c r="BA13" s="16"/>
      <c r="BB13" s="16">
        <v>2.7777777777777801E-2</v>
      </c>
      <c r="BC13" s="16">
        <v>1.1904761904761901E-2</v>
      </c>
      <c r="BD13" s="16">
        <v>1.2461059190031199E-2</v>
      </c>
      <c r="BE13" s="16">
        <v>7.4626865671641798E-2</v>
      </c>
      <c r="BF13" s="16"/>
      <c r="BG13" s="16">
        <v>1.6129032258064498E-2</v>
      </c>
      <c r="BH13" s="16">
        <v>2.4489795918367301E-2</v>
      </c>
      <c r="BI13" s="16">
        <v>1.35135135135135E-2</v>
      </c>
      <c r="BJ13" s="16">
        <v>4.3478260869565202E-2</v>
      </c>
      <c r="BK13" s="16">
        <v>3.7037037037037E-2</v>
      </c>
      <c r="BL13" s="16">
        <v>0</v>
      </c>
    </row>
    <row r="14" spans="2:64" x14ac:dyDescent="0.35">
      <c r="B14" s="17" t="s">
        <v>235</v>
      </c>
      <c r="C14" s="20">
        <v>0.44881889763779498</v>
      </c>
      <c r="D14" s="20">
        <v>0.65517241379310298</v>
      </c>
      <c r="E14" s="20">
        <v>0.625</v>
      </c>
      <c r="F14" s="20">
        <v>0.55319148936170204</v>
      </c>
      <c r="G14" s="20">
        <v>0.36196319018404899</v>
      </c>
      <c r="H14" s="20">
        <v>0.367088607594937</v>
      </c>
      <c r="I14" s="20"/>
      <c r="J14" s="20">
        <v>0.37762237762237799</v>
      </c>
      <c r="K14" s="20">
        <v>0.54298642533936703</v>
      </c>
      <c r="L14" s="20"/>
      <c r="M14" s="20">
        <v>0.4375</v>
      </c>
      <c r="N14" s="20">
        <v>0.42</v>
      </c>
      <c r="O14" s="20">
        <v>0.45</v>
      </c>
      <c r="P14" s="20">
        <v>0.57499999999999996</v>
      </c>
      <c r="Q14" s="20"/>
      <c r="R14" s="20">
        <v>0.504</v>
      </c>
      <c r="S14" s="20">
        <v>0.39506172839506198</v>
      </c>
      <c r="T14" s="20">
        <v>0.39215686274509798</v>
      </c>
      <c r="U14" s="20">
        <v>0.41666666666666702</v>
      </c>
      <c r="V14" s="20"/>
      <c r="W14" s="20">
        <v>0.391891891891892</v>
      </c>
      <c r="X14" s="20">
        <v>0.44329896907216498</v>
      </c>
      <c r="Y14" s="20">
        <v>0.5</v>
      </c>
      <c r="Z14" s="20">
        <v>0.41304347826087001</v>
      </c>
      <c r="AA14" s="20">
        <v>0.45945945945945899</v>
      </c>
      <c r="AB14" s="20">
        <v>0.469387755102041</v>
      </c>
      <c r="AC14" s="20">
        <v>0.48979591836734698</v>
      </c>
      <c r="AD14" s="20">
        <v>0.44444444444444398</v>
      </c>
      <c r="AE14" s="20">
        <v>0.48571428571428599</v>
      </c>
      <c r="AF14" s="20">
        <v>0.28571428571428598</v>
      </c>
      <c r="AG14" s="20">
        <v>0.6</v>
      </c>
      <c r="AH14" s="20">
        <v>0.66666666666666696</v>
      </c>
      <c r="AI14" s="20"/>
      <c r="AJ14" s="20">
        <v>0.59701492537313405</v>
      </c>
      <c r="AK14" s="20">
        <v>0.44</v>
      </c>
      <c r="AL14" s="20">
        <v>0.45402298850574702</v>
      </c>
      <c r="AM14" s="20">
        <v>0.36170212765957399</v>
      </c>
      <c r="AN14" s="20">
        <v>0.592592592592593</v>
      </c>
      <c r="AO14" s="20"/>
      <c r="AP14" s="20">
        <v>0.425414364640884</v>
      </c>
      <c r="AQ14" s="20">
        <v>0.48799999999999999</v>
      </c>
      <c r="AR14" s="20">
        <v>0.61904761904761896</v>
      </c>
      <c r="AS14" s="20"/>
      <c r="AT14" s="20">
        <v>0.51515151515151503</v>
      </c>
      <c r="AU14" s="20">
        <v>0.41157556270096501</v>
      </c>
      <c r="AV14" s="20">
        <v>0.55555555555555602</v>
      </c>
      <c r="AW14" s="20">
        <v>0.35</v>
      </c>
      <c r="AX14" s="20"/>
      <c r="AY14" s="20">
        <v>0.56756756756756799</v>
      </c>
      <c r="AZ14" s="20">
        <v>0.43949044585987301</v>
      </c>
      <c r="BA14" s="20"/>
      <c r="BB14" s="20">
        <v>0.72222222222222199</v>
      </c>
      <c r="BC14" s="20">
        <v>0.28571428571428598</v>
      </c>
      <c r="BD14" s="20">
        <v>0.47040498442367601</v>
      </c>
      <c r="BE14" s="20">
        <v>0.402985074626866</v>
      </c>
      <c r="BF14" s="20"/>
      <c r="BG14" s="20">
        <v>0.5</v>
      </c>
      <c r="BH14" s="20">
        <v>0.48571428571428599</v>
      </c>
      <c r="BI14" s="20">
        <v>0.37162162162162199</v>
      </c>
      <c r="BJ14" s="20">
        <v>0.39130434782608697</v>
      </c>
      <c r="BK14" s="20">
        <v>0.44444444444444398</v>
      </c>
      <c r="BL14" s="20">
        <v>0.66666666666666696</v>
      </c>
    </row>
    <row r="15" spans="2:64" x14ac:dyDescent="0.35">
      <c r="B15" s="17" t="s">
        <v>236</v>
      </c>
      <c r="C15" s="20">
        <v>0.232283464566929</v>
      </c>
      <c r="D15" s="20">
        <v>0.13793103448275901</v>
      </c>
      <c r="E15" s="20">
        <v>0.15625</v>
      </c>
      <c r="F15" s="20">
        <v>0.25531914893617003</v>
      </c>
      <c r="G15" s="20">
        <v>0.29447852760736198</v>
      </c>
      <c r="H15" s="20">
        <v>0.20253164556962</v>
      </c>
      <c r="I15" s="20"/>
      <c r="J15" s="20">
        <v>0.230769230769231</v>
      </c>
      <c r="K15" s="20">
        <v>0.23529411764705899</v>
      </c>
      <c r="L15" s="20"/>
      <c r="M15" s="20">
        <v>0.22697368421052599</v>
      </c>
      <c r="N15" s="20">
        <v>0.28999999999999998</v>
      </c>
      <c r="O15" s="20">
        <v>0.25</v>
      </c>
      <c r="P15" s="20">
        <v>0.125</v>
      </c>
      <c r="Q15" s="20"/>
      <c r="R15" s="20">
        <v>0.224</v>
      </c>
      <c r="S15" s="20">
        <v>0.25925925925925902</v>
      </c>
      <c r="T15" s="20">
        <v>0.22875816993464099</v>
      </c>
      <c r="U15" s="20">
        <v>0.25</v>
      </c>
      <c r="V15" s="20"/>
      <c r="W15" s="20">
        <v>0.24324324324324301</v>
      </c>
      <c r="X15" s="20">
        <v>0.28865979381443302</v>
      </c>
      <c r="Y15" s="20">
        <v>0.15384615384615399</v>
      </c>
      <c r="Z15" s="20">
        <v>0.26086956521739102</v>
      </c>
      <c r="AA15" s="20">
        <v>0.162162162162162</v>
      </c>
      <c r="AB15" s="20">
        <v>0.183673469387755</v>
      </c>
      <c r="AC15" s="20">
        <v>0.28571428571428598</v>
      </c>
      <c r="AD15" s="20">
        <v>0.22222222222222199</v>
      </c>
      <c r="AE15" s="20">
        <v>0.22857142857142901</v>
      </c>
      <c r="AF15" s="20">
        <v>0.32142857142857101</v>
      </c>
      <c r="AG15" s="20">
        <v>0.1</v>
      </c>
      <c r="AH15" s="20">
        <v>0</v>
      </c>
      <c r="AI15" s="20"/>
      <c r="AJ15" s="20">
        <v>0.14925373134328401</v>
      </c>
      <c r="AK15" s="20">
        <v>0.2</v>
      </c>
      <c r="AL15" s="20">
        <v>0.229885057471264</v>
      </c>
      <c r="AM15" s="20">
        <v>0.319148936170213</v>
      </c>
      <c r="AN15" s="20">
        <v>0.296296296296296</v>
      </c>
      <c r="AO15" s="20"/>
      <c r="AP15" s="20">
        <v>0.232044198895028</v>
      </c>
      <c r="AQ15" s="20">
        <v>0.25600000000000001</v>
      </c>
      <c r="AR15" s="20">
        <v>9.5238095238095205E-2</v>
      </c>
      <c r="AS15" s="20"/>
      <c r="AT15" s="20">
        <v>0.234848484848485</v>
      </c>
      <c r="AU15" s="20">
        <v>0.247588424437299</v>
      </c>
      <c r="AV15" s="20">
        <v>0.155555555555556</v>
      </c>
      <c r="AW15" s="20">
        <v>0.15</v>
      </c>
      <c r="AX15" s="20"/>
      <c r="AY15" s="20">
        <v>0.135135135135135</v>
      </c>
      <c r="AZ15" s="20">
        <v>0.23991507430997899</v>
      </c>
      <c r="BA15" s="20"/>
      <c r="BB15" s="20">
        <v>8.3333333333333301E-2</v>
      </c>
      <c r="BC15" s="20">
        <v>0.48809523809523803</v>
      </c>
      <c r="BD15" s="20">
        <v>0.18380062305295899</v>
      </c>
      <c r="BE15" s="20">
        <v>0.22388059701492499</v>
      </c>
      <c r="BF15" s="20"/>
      <c r="BG15" s="20">
        <v>0.25806451612903197</v>
      </c>
      <c r="BH15" s="20">
        <v>0.187755102040816</v>
      </c>
      <c r="BI15" s="20">
        <v>0.25</v>
      </c>
      <c r="BJ15" s="20">
        <v>0.30434782608695699</v>
      </c>
      <c r="BK15" s="20">
        <v>0.44444444444444398</v>
      </c>
      <c r="BL15" s="20">
        <v>0</v>
      </c>
    </row>
    <row r="16" spans="2:64" x14ac:dyDescent="0.35">
      <c r="B16" s="17" t="s">
        <v>237</v>
      </c>
      <c r="C16" s="21">
        <v>0.21653543307086601</v>
      </c>
      <c r="D16" s="21">
        <v>0.51724137931034497</v>
      </c>
      <c r="E16" s="21">
        <v>0.46875</v>
      </c>
      <c r="F16" s="21">
        <v>0.29787234042553201</v>
      </c>
      <c r="G16" s="21">
        <v>6.7484662576687199E-2</v>
      </c>
      <c r="H16" s="21">
        <v>0.164556962025316</v>
      </c>
      <c r="I16" s="21"/>
      <c r="J16" s="21">
        <v>0.14685314685314699</v>
      </c>
      <c r="K16" s="21">
        <v>0.30769230769230799</v>
      </c>
      <c r="L16" s="21"/>
      <c r="M16" s="21">
        <v>0.21052631578947401</v>
      </c>
      <c r="N16" s="21">
        <v>0.13</v>
      </c>
      <c r="O16" s="21">
        <v>0.2</v>
      </c>
      <c r="P16" s="21">
        <v>0.45</v>
      </c>
      <c r="Q16" s="21"/>
      <c r="R16" s="21">
        <v>0.28000000000000003</v>
      </c>
      <c r="S16" s="21">
        <v>0.13580246913580199</v>
      </c>
      <c r="T16" s="21">
        <v>0.16339869281045799</v>
      </c>
      <c r="U16" s="21">
        <v>0.16666666666666699</v>
      </c>
      <c r="V16" s="21"/>
      <c r="W16" s="21">
        <v>0.14864864864864899</v>
      </c>
      <c r="X16" s="21">
        <v>0.15463917525773199</v>
      </c>
      <c r="Y16" s="21">
        <v>0.34615384615384598</v>
      </c>
      <c r="Z16" s="21">
        <v>0.15217391304347799</v>
      </c>
      <c r="AA16" s="21">
        <v>0.29729729729729698</v>
      </c>
      <c r="AB16" s="21">
        <v>0.28571428571428598</v>
      </c>
      <c r="AC16" s="21">
        <v>0.20408163265306101</v>
      </c>
      <c r="AD16" s="21">
        <v>0.22222222222222199</v>
      </c>
      <c r="AE16" s="21">
        <v>0.25714285714285701</v>
      </c>
      <c r="AF16" s="21">
        <v>-3.5714285714285698E-2</v>
      </c>
      <c r="AG16" s="21">
        <v>0.5</v>
      </c>
      <c r="AH16" s="21">
        <v>0.66666666666666696</v>
      </c>
      <c r="AI16" s="21"/>
      <c r="AJ16" s="21">
        <v>0.44776119402985098</v>
      </c>
      <c r="AK16" s="21">
        <v>0.24</v>
      </c>
      <c r="AL16" s="21">
        <v>0.22413793103448301</v>
      </c>
      <c r="AM16" s="21">
        <v>4.2553191489361701E-2</v>
      </c>
      <c r="AN16" s="21">
        <v>0.296296296296296</v>
      </c>
      <c r="AO16" s="21"/>
      <c r="AP16" s="21">
        <v>0.193370165745856</v>
      </c>
      <c r="AQ16" s="21">
        <v>0.23200000000000001</v>
      </c>
      <c r="AR16" s="21">
        <v>0.52380952380952395</v>
      </c>
      <c r="AS16" s="21"/>
      <c r="AT16" s="21">
        <v>0.28030303030303</v>
      </c>
      <c r="AU16" s="21">
        <v>0.16398713826366601</v>
      </c>
      <c r="AV16" s="21">
        <v>0.4</v>
      </c>
      <c r="AW16" s="21">
        <v>0.2</v>
      </c>
      <c r="AX16" s="21"/>
      <c r="AY16" s="21">
        <v>0.43243243243243201</v>
      </c>
      <c r="AZ16" s="21">
        <v>0.19957537154989399</v>
      </c>
      <c r="BA16" s="21"/>
      <c r="BB16" s="21">
        <v>0.63888888888888895</v>
      </c>
      <c r="BC16" s="21">
        <v>-0.202380952380952</v>
      </c>
      <c r="BD16" s="21">
        <v>0.28660436137071699</v>
      </c>
      <c r="BE16" s="21">
        <v>0.17910447761194001</v>
      </c>
      <c r="BF16" s="21"/>
      <c r="BG16" s="21">
        <v>0.241935483870968</v>
      </c>
      <c r="BH16" s="21">
        <v>0.29795918367346902</v>
      </c>
      <c r="BI16" s="21">
        <v>0.121621621621622</v>
      </c>
      <c r="BJ16" s="21">
        <v>8.6956521739130405E-2</v>
      </c>
      <c r="BK16" s="21">
        <v>0</v>
      </c>
      <c r="BL16" s="21">
        <v>0.66666666666666696</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243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230</v>
      </c>
      <c r="C8" s="16">
        <v>0.27755905511811002</v>
      </c>
      <c r="D8" s="16">
        <v>0.24137931034482801</v>
      </c>
      <c r="E8" s="16">
        <v>0.21875</v>
      </c>
      <c r="F8" s="16">
        <v>0.27659574468085102</v>
      </c>
      <c r="G8" s="16">
        <v>0.31901840490797501</v>
      </c>
      <c r="H8" s="16">
        <v>0.265822784810127</v>
      </c>
      <c r="I8" s="16"/>
      <c r="J8" s="16">
        <v>0.30069930069930101</v>
      </c>
      <c r="K8" s="16">
        <v>0.24886877828054299</v>
      </c>
      <c r="L8" s="16"/>
      <c r="M8" s="16">
        <v>0.28947368421052599</v>
      </c>
      <c r="N8" s="16">
        <v>0.28000000000000003</v>
      </c>
      <c r="O8" s="16">
        <v>0.25</v>
      </c>
      <c r="P8" s="16">
        <v>0.25</v>
      </c>
      <c r="Q8" s="16"/>
      <c r="R8" s="16">
        <v>0.3</v>
      </c>
      <c r="S8" s="16">
        <v>0.33333333333333298</v>
      </c>
      <c r="T8" s="16">
        <v>0.22222222222222199</v>
      </c>
      <c r="U8" s="16">
        <v>0.20833333333333301</v>
      </c>
      <c r="V8" s="16"/>
      <c r="W8" s="16">
        <v>0.28378378378378399</v>
      </c>
      <c r="X8" s="16">
        <v>0.34020618556700999</v>
      </c>
      <c r="Y8" s="16">
        <v>0.21153846153846201</v>
      </c>
      <c r="Z8" s="16">
        <v>0.19565217391304299</v>
      </c>
      <c r="AA8" s="16">
        <v>0.35135135135135098</v>
      </c>
      <c r="AB8" s="16">
        <v>0.32653061224489799</v>
      </c>
      <c r="AC8" s="16">
        <v>0.32653061224489799</v>
      </c>
      <c r="AD8" s="16">
        <v>0.27777777777777801</v>
      </c>
      <c r="AE8" s="16">
        <v>0.22857142857142901</v>
      </c>
      <c r="AF8" s="16">
        <v>0.17857142857142899</v>
      </c>
      <c r="AG8" s="16">
        <v>0.2</v>
      </c>
      <c r="AH8" s="16">
        <v>0</v>
      </c>
      <c r="AI8" s="16"/>
      <c r="AJ8" s="16">
        <v>0.238805970149254</v>
      </c>
      <c r="AK8" s="16">
        <v>0.293333333333333</v>
      </c>
      <c r="AL8" s="16">
        <v>0.26436781609195398</v>
      </c>
      <c r="AM8" s="16">
        <v>0.30851063829787201</v>
      </c>
      <c r="AN8" s="16">
        <v>0.148148148148148</v>
      </c>
      <c r="AO8" s="16"/>
      <c r="AP8" s="16">
        <v>0.22375690607734799</v>
      </c>
      <c r="AQ8" s="16">
        <v>0.4</v>
      </c>
      <c r="AR8" s="16">
        <v>0.476190476190476</v>
      </c>
      <c r="AS8" s="16"/>
      <c r="AT8" s="16">
        <v>0.36363636363636398</v>
      </c>
      <c r="AU8" s="16">
        <v>0.25080385852089998</v>
      </c>
      <c r="AV8" s="16">
        <v>0.266666666666667</v>
      </c>
      <c r="AW8" s="16">
        <v>0.15</v>
      </c>
      <c r="AX8" s="16"/>
      <c r="AY8" s="16">
        <v>0.27027027027027001</v>
      </c>
      <c r="AZ8" s="16">
        <v>0.27813163481953301</v>
      </c>
      <c r="BA8" s="16"/>
      <c r="BB8" s="16">
        <v>0.36111111111111099</v>
      </c>
      <c r="BC8" s="16">
        <v>0.40476190476190499</v>
      </c>
      <c r="BD8" s="16">
        <v>0.22741433021806901</v>
      </c>
      <c r="BE8" s="16">
        <v>0.31343283582089598</v>
      </c>
      <c r="BF8" s="16"/>
      <c r="BG8" s="16">
        <v>0.27419354838709697</v>
      </c>
      <c r="BH8" s="16">
        <v>0.28163265306122398</v>
      </c>
      <c r="BI8" s="16">
        <v>0.25</v>
      </c>
      <c r="BJ8" s="16">
        <v>0.30434782608695699</v>
      </c>
      <c r="BK8" s="16">
        <v>0.407407407407407</v>
      </c>
      <c r="BL8" s="16">
        <v>0</v>
      </c>
    </row>
    <row r="9" spans="2:64" x14ac:dyDescent="0.35">
      <c r="B9" s="17" t="s">
        <v>231</v>
      </c>
      <c r="C9" s="16">
        <v>0.37204724409448803</v>
      </c>
      <c r="D9" s="16">
        <v>0.37931034482758602</v>
      </c>
      <c r="E9" s="16">
        <v>0.375</v>
      </c>
      <c r="F9" s="16">
        <v>0.40425531914893598</v>
      </c>
      <c r="G9" s="16">
        <v>0.380368098159509</v>
      </c>
      <c r="H9" s="16">
        <v>0.341772151898734</v>
      </c>
      <c r="I9" s="16"/>
      <c r="J9" s="16">
        <v>0.36713286713286702</v>
      </c>
      <c r="K9" s="16">
        <v>0.375565610859729</v>
      </c>
      <c r="L9" s="16"/>
      <c r="M9" s="16">
        <v>0.39144736842105299</v>
      </c>
      <c r="N9" s="16">
        <v>0.37</v>
      </c>
      <c r="O9" s="16">
        <v>0.38333333333333303</v>
      </c>
      <c r="P9" s="16">
        <v>0.2</v>
      </c>
      <c r="Q9" s="16"/>
      <c r="R9" s="16">
        <v>0.41199999999999998</v>
      </c>
      <c r="S9" s="16">
        <v>0.30864197530864201</v>
      </c>
      <c r="T9" s="16">
        <v>0.34640522875816998</v>
      </c>
      <c r="U9" s="16">
        <v>0.33333333333333298</v>
      </c>
      <c r="V9" s="16"/>
      <c r="W9" s="16">
        <v>0.47297297297297303</v>
      </c>
      <c r="X9" s="16">
        <v>0.28865979381443302</v>
      </c>
      <c r="Y9" s="16">
        <v>0.44230769230769201</v>
      </c>
      <c r="Z9" s="16">
        <v>0.39130434782608697</v>
      </c>
      <c r="AA9" s="16">
        <v>0.32432432432432401</v>
      </c>
      <c r="AB9" s="16">
        <v>0.28571428571428598</v>
      </c>
      <c r="AC9" s="16">
        <v>0.30612244897959201</v>
      </c>
      <c r="AD9" s="16">
        <v>0.33333333333333298</v>
      </c>
      <c r="AE9" s="16">
        <v>0.371428571428571</v>
      </c>
      <c r="AF9" s="16">
        <v>0.39285714285714302</v>
      </c>
      <c r="AG9" s="16">
        <v>0.55000000000000004</v>
      </c>
      <c r="AH9" s="16">
        <v>1</v>
      </c>
      <c r="AI9" s="16"/>
      <c r="AJ9" s="16">
        <v>0.38805970149253699</v>
      </c>
      <c r="AK9" s="16">
        <v>0.34666666666666701</v>
      </c>
      <c r="AL9" s="16">
        <v>0.390804597701149</v>
      </c>
      <c r="AM9" s="16">
        <v>0.40425531914893598</v>
      </c>
      <c r="AN9" s="16">
        <v>0.407407407407407</v>
      </c>
      <c r="AO9" s="16"/>
      <c r="AP9" s="16">
        <v>0.39502762430939198</v>
      </c>
      <c r="AQ9" s="16">
        <v>0.312</v>
      </c>
      <c r="AR9" s="16">
        <v>0.33333333333333298</v>
      </c>
      <c r="AS9" s="16"/>
      <c r="AT9" s="16">
        <v>0.40909090909090901</v>
      </c>
      <c r="AU9" s="16">
        <v>0.35691318327974297</v>
      </c>
      <c r="AV9" s="16">
        <v>0.4</v>
      </c>
      <c r="AW9" s="16">
        <v>0.3</v>
      </c>
      <c r="AX9" s="16"/>
      <c r="AY9" s="16">
        <v>0.43243243243243201</v>
      </c>
      <c r="AZ9" s="16">
        <v>0.36730360934182599</v>
      </c>
      <c r="BA9" s="16"/>
      <c r="BB9" s="16">
        <v>0.30555555555555602</v>
      </c>
      <c r="BC9" s="16">
        <v>0.33333333333333298</v>
      </c>
      <c r="BD9" s="16">
        <v>0.39875389408099698</v>
      </c>
      <c r="BE9" s="16">
        <v>0.328358208955224</v>
      </c>
      <c r="BF9" s="16"/>
      <c r="BG9" s="16">
        <v>0.38709677419354799</v>
      </c>
      <c r="BH9" s="16">
        <v>0.39183673469387797</v>
      </c>
      <c r="BI9" s="16">
        <v>0.37837837837837801</v>
      </c>
      <c r="BJ9" s="16">
        <v>0.30434782608695699</v>
      </c>
      <c r="BK9" s="16">
        <v>0.22222222222222199</v>
      </c>
      <c r="BL9" s="16">
        <v>0</v>
      </c>
    </row>
    <row r="10" spans="2:64" x14ac:dyDescent="0.35">
      <c r="B10" s="17" t="s">
        <v>232</v>
      </c>
      <c r="C10" s="16">
        <v>0.202755905511811</v>
      </c>
      <c r="D10" s="16">
        <v>0.24137931034482801</v>
      </c>
      <c r="E10" s="16">
        <v>0.203125</v>
      </c>
      <c r="F10" s="16">
        <v>0.159574468085106</v>
      </c>
      <c r="G10" s="16">
        <v>0.184049079754601</v>
      </c>
      <c r="H10" s="16">
        <v>0.240506329113924</v>
      </c>
      <c r="I10" s="16"/>
      <c r="J10" s="16">
        <v>0.18531468531468501</v>
      </c>
      <c r="K10" s="16">
        <v>0.22624434389140299</v>
      </c>
      <c r="L10" s="16"/>
      <c r="M10" s="16">
        <v>0.197368421052632</v>
      </c>
      <c r="N10" s="16">
        <v>0.22</v>
      </c>
      <c r="O10" s="16">
        <v>0.133333333333333</v>
      </c>
      <c r="P10" s="16">
        <v>0.3</v>
      </c>
      <c r="Q10" s="16"/>
      <c r="R10" s="16">
        <v>0.152</v>
      </c>
      <c r="S10" s="16">
        <v>0.234567901234568</v>
      </c>
      <c r="T10" s="16">
        <v>0.26797385620914999</v>
      </c>
      <c r="U10" s="16">
        <v>0.20833333333333301</v>
      </c>
      <c r="V10" s="16"/>
      <c r="W10" s="16">
        <v>0.135135135135135</v>
      </c>
      <c r="X10" s="16">
        <v>0.23711340206185599</v>
      </c>
      <c r="Y10" s="16">
        <v>0.15384615384615399</v>
      </c>
      <c r="Z10" s="16">
        <v>0.30434782608695699</v>
      </c>
      <c r="AA10" s="16">
        <v>0.21621621621621601</v>
      </c>
      <c r="AB10" s="16">
        <v>0.20408163265306101</v>
      </c>
      <c r="AC10" s="16">
        <v>0.183673469387755</v>
      </c>
      <c r="AD10" s="16">
        <v>0.11111111111111099</v>
      </c>
      <c r="AE10" s="16">
        <v>0.28571428571428598</v>
      </c>
      <c r="AF10" s="16">
        <v>0.17857142857142899</v>
      </c>
      <c r="AG10" s="16">
        <v>0.2</v>
      </c>
      <c r="AH10" s="16">
        <v>0</v>
      </c>
      <c r="AI10" s="16"/>
      <c r="AJ10" s="16">
        <v>0.20895522388059701</v>
      </c>
      <c r="AK10" s="16">
        <v>0.21333333333333299</v>
      </c>
      <c r="AL10" s="16">
        <v>0.20114942528735599</v>
      </c>
      <c r="AM10" s="16">
        <v>0.170212765957447</v>
      </c>
      <c r="AN10" s="16">
        <v>0.22222222222222199</v>
      </c>
      <c r="AO10" s="16"/>
      <c r="AP10" s="16">
        <v>0.21546961325966901</v>
      </c>
      <c r="AQ10" s="16">
        <v>0.17599999999999999</v>
      </c>
      <c r="AR10" s="16">
        <v>0.14285714285714299</v>
      </c>
      <c r="AS10" s="16"/>
      <c r="AT10" s="16">
        <v>0.10606060606060599</v>
      </c>
      <c r="AU10" s="16">
        <v>0.23794212218649499</v>
      </c>
      <c r="AV10" s="16">
        <v>0.2</v>
      </c>
      <c r="AW10" s="16">
        <v>0.3</v>
      </c>
      <c r="AX10" s="16"/>
      <c r="AY10" s="16">
        <v>8.1081081081081099E-2</v>
      </c>
      <c r="AZ10" s="16">
        <v>0.21231422505307901</v>
      </c>
      <c r="BA10" s="16"/>
      <c r="BB10" s="16">
        <v>0.16666666666666699</v>
      </c>
      <c r="BC10" s="16">
        <v>0.16666666666666699</v>
      </c>
      <c r="BD10" s="16">
        <v>0.22118380062305301</v>
      </c>
      <c r="BE10" s="16">
        <v>0.17910447761194001</v>
      </c>
      <c r="BF10" s="16"/>
      <c r="BG10" s="16">
        <v>0.209677419354839</v>
      </c>
      <c r="BH10" s="16">
        <v>0.183673469387755</v>
      </c>
      <c r="BI10" s="16">
        <v>0.21621621621621601</v>
      </c>
      <c r="BJ10" s="16">
        <v>0.26086956521739102</v>
      </c>
      <c r="BK10" s="16">
        <v>0.18518518518518501</v>
      </c>
      <c r="BL10" s="16">
        <v>0.66666666666666696</v>
      </c>
    </row>
    <row r="11" spans="2:64" x14ac:dyDescent="0.35">
      <c r="B11" s="17" t="s">
        <v>233</v>
      </c>
      <c r="C11" s="16">
        <v>5.1181102362204703E-2</v>
      </c>
      <c r="D11" s="16">
        <v>6.8965517241379296E-2</v>
      </c>
      <c r="E11" s="16">
        <v>9.375E-2</v>
      </c>
      <c r="F11" s="16">
        <v>6.3829787234042507E-2</v>
      </c>
      <c r="G11" s="16">
        <v>4.2944785276073601E-2</v>
      </c>
      <c r="H11" s="16">
        <v>3.1645569620253201E-2</v>
      </c>
      <c r="I11" s="16"/>
      <c r="J11" s="16">
        <v>6.2937062937062901E-2</v>
      </c>
      <c r="K11" s="16">
        <v>3.6199095022624403E-2</v>
      </c>
      <c r="L11" s="16"/>
      <c r="M11" s="16">
        <v>5.5921052631578899E-2</v>
      </c>
      <c r="N11" s="16">
        <v>0.03</v>
      </c>
      <c r="O11" s="16">
        <v>3.3333333333333298E-2</v>
      </c>
      <c r="P11" s="16">
        <v>0.1</v>
      </c>
      <c r="Q11" s="16"/>
      <c r="R11" s="16">
        <v>5.6000000000000001E-2</v>
      </c>
      <c r="S11" s="16">
        <v>4.9382716049382699E-2</v>
      </c>
      <c r="T11" s="16">
        <v>4.5751633986928102E-2</v>
      </c>
      <c r="U11" s="16">
        <v>4.1666666666666699E-2</v>
      </c>
      <c r="V11" s="16"/>
      <c r="W11" s="16">
        <v>4.0540540540540501E-2</v>
      </c>
      <c r="X11" s="16">
        <v>6.18556701030928E-2</v>
      </c>
      <c r="Y11" s="16">
        <v>7.69230769230769E-2</v>
      </c>
      <c r="Z11" s="16">
        <v>4.3478260869565202E-2</v>
      </c>
      <c r="AA11" s="16">
        <v>2.7027027027027001E-2</v>
      </c>
      <c r="AB11" s="16">
        <v>4.08163265306122E-2</v>
      </c>
      <c r="AC11" s="16">
        <v>2.04081632653061E-2</v>
      </c>
      <c r="AD11" s="16">
        <v>0.16666666666666699</v>
      </c>
      <c r="AE11" s="16">
        <v>0</v>
      </c>
      <c r="AF11" s="16">
        <v>0.107142857142857</v>
      </c>
      <c r="AG11" s="16">
        <v>0.05</v>
      </c>
      <c r="AH11" s="16">
        <v>0</v>
      </c>
      <c r="AI11" s="16"/>
      <c r="AJ11" s="16">
        <v>2.9850746268656699E-2</v>
      </c>
      <c r="AK11" s="16">
        <v>6.6666666666666693E-2</v>
      </c>
      <c r="AL11" s="16">
        <v>5.1724137931034503E-2</v>
      </c>
      <c r="AM11" s="16">
        <v>5.31914893617021E-2</v>
      </c>
      <c r="AN11" s="16">
        <v>7.4074074074074098E-2</v>
      </c>
      <c r="AO11" s="16"/>
      <c r="AP11" s="16">
        <v>5.5248618784530398E-2</v>
      </c>
      <c r="AQ11" s="16">
        <v>4.8000000000000001E-2</v>
      </c>
      <c r="AR11" s="16">
        <v>0</v>
      </c>
      <c r="AS11" s="16"/>
      <c r="AT11" s="16">
        <v>5.3030303030302997E-2</v>
      </c>
      <c r="AU11" s="16">
        <v>5.1446945337620599E-2</v>
      </c>
      <c r="AV11" s="16">
        <v>6.6666666666666693E-2</v>
      </c>
      <c r="AW11" s="16">
        <v>0</v>
      </c>
      <c r="AX11" s="16"/>
      <c r="AY11" s="16">
        <v>5.4054054054054099E-2</v>
      </c>
      <c r="AZ11" s="16">
        <v>5.0955414012738898E-2</v>
      </c>
      <c r="BA11" s="16"/>
      <c r="BB11" s="16">
        <v>0.13888888888888901</v>
      </c>
      <c r="BC11" s="16">
        <v>2.3809523809523801E-2</v>
      </c>
      <c r="BD11" s="16">
        <v>5.60747663551402E-2</v>
      </c>
      <c r="BE11" s="16">
        <v>1.49253731343284E-2</v>
      </c>
      <c r="BF11" s="16"/>
      <c r="BG11" s="16">
        <v>6.4516129032258104E-2</v>
      </c>
      <c r="BH11" s="16">
        <v>4.4897959183673501E-2</v>
      </c>
      <c r="BI11" s="16">
        <v>6.08108108108108E-2</v>
      </c>
      <c r="BJ11" s="16">
        <v>4.3478260869565202E-2</v>
      </c>
      <c r="BK11" s="16">
        <v>3.7037037037037E-2</v>
      </c>
      <c r="BL11" s="16">
        <v>0</v>
      </c>
    </row>
    <row r="12" spans="2:64" x14ac:dyDescent="0.35">
      <c r="B12" s="17" t="s">
        <v>234</v>
      </c>
      <c r="C12" s="16">
        <v>2.55905511811024E-2</v>
      </c>
      <c r="D12" s="16">
        <v>6.8965517241379296E-2</v>
      </c>
      <c r="E12" s="16">
        <v>3.125E-2</v>
      </c>
      <c r="F12" s="16">
        <v>4.2553191489361701E-2</v>
      </c>
      <c r="G12" s="16">
        <v>1.22699386503067E-2</v>
      </c>
      <c r="H12" s="16">
        <v>1.8987341772151899E-2</v>
      </c>
      <c r="I12" s="16"/>
      <c r="J12" s="16">
        <v>2.44755244755245E-2</v>
      </c>
      <c r="K12" s="16">
        <v>2.7149321266968299E-2</v>
      </c>
      <c r="L12" s="16"/>
      <c r="M12" s="16">
        <v>1.6447368421052599E-2</v>
      </c>
      <c r="N12" s="16">
        <v>0.04</v>
      </c>
      <c r="O12" s="16">
        <v>0.05</v>
      </c>
      <c r="P12" s="16">
        <v>2.5000000000000001E-2</v>
      </c>
      <c r="Q12" s="16"/>
      <c r="R12" s="16">
        <v>3.2000000000000001E-2</v>
      </c>
      <c r="S12" s="16">
        <v>2.4691358024691398E-2</v>
      </c>
      <c r="T12" s="16">
        <v>1.30718954248366E-2</v>
      </c>
      <c r="U12" s="16">
        <v>4.1666666666666699E-2</v>
      </c>
      <c r="V12" s="16"/>
      <c r="W12" s="16">
        <v>2.7027027027027001E-2</v>
      </c>
      <c r="X12" s="16">
        <v>4.1237113402061903E-2</v>
      </c>
      <c r="Y12" s="16">
        <v>1.9230769230769201E-2</v>
      </c>
      <c r="Z12" s="16">
        <v>2.1739130434782601E-2</v>
      </c>
      <c r="AA12" s="16">
        <v>5.4054054054054099E-2</v>
      </c>
      <c r="AB12" s="16">
        <v>0</v>
      </c>
      <c r="AC12" s="16">
        <v>2.04081632653061E-2</v>
      </c>
      <c r="AD12" s="16">
        <v>0</v>
      </c>
      <c r="AE12" s="16">
        <v>2.8571428571428598E-2</v>
      </c>
      <c r="AF12" s="16">
        <v>3.5714285714285698E-2</v>
      </c>
      <c r="AG12" s="16">
        <v>0</v>
      </c>
      <c r="AH12" s="16">
        <v>0</v>
      </c>
      <c r="AI12" s="16"/>
      <c r="AJ12" s="16">
        <v>1.49253731343284E-2</v>
      </c>
      <c r="AK12" s="16">
        <v>2.66666666666667E-2</v>
      </c>
      <c r="AL12" s="16">
        <v>2.8735632183908E-2</v>
      </c>
      <c r="AM12" s="16">
        <v>2.1276595744680899E-2</v>
      </c>
      <c r="AN12" s="16">
        <v>0</v>
      </c>
      <c r="AO12" s="16"/>
      <c r="AP12" s="16">
        <v>3.0386740331491701E-2</v>
      </c>
      <c r="AQ12" s="16">
        <v>8.0000000000000002E-3</v>
      </c>
      <c r="AR12" s="16">
        <v>4.7619047619047603E-2</v>
      </c>
      <c r="AS12" s="16"/>
      <c r="AT12" s="16">
        <v>4.5454545454545497E-2</v>
      </c>
      <c r="AU12" s="16">
        <v>1.6077170418006399E-2</v>
      </c>
      <c r="AV12" s="16">
        <v>4.4444444444444398E-2</v>
      </c>
      <c r="AW12" s="16">
        <v>0</v>
      </c>
      <c r="AX12" s="16"/>
      <c r="AY12" s="16">
        <v>2.7027027027027001E-2</v>
      </c>
      <c r="AZ12" s="16">
        <v>2.54777070063694E-2</v>
      </c>
      <c r="BA12" s="16"/>
      <c r="BB12" s="16">
        <v>2.7777777777777801E-2</v>
      </c>
      <c r="BC12" s="16">
        <v>3.5714285714285698E-2</v>
      </c>
      <c r="BD12" s="16">
        <v>2.1806853582554499E-2</v>
      </c>
      <c r="BE12" s="16">
        <v>2.9850746268656699E-2</v>
      </c>
      <c r="BF12" s="16"/>
      <c r="BG12" s="16">
        <v>1.6129032258064498E-2</v>
      </c>
      <c r="BH12" s="16">
        <v>2.4489795918367301E-2</v>
      </c>
      <c r="BI12" s="16">
        <v>2.0270270270270299E-2</v>
      </c>
      <c r="BJ12" s="16">
        <v>0</v>
      </c>
      <c r="BK12" s="16">
        <v>7.4074074074074098E-2</v>
      </c>
      <c r="BL12" s="16">
        <v>0.33333333333333298</v>
      </c>
    </row>
    <row r="13" spans="2:64" x14ac:dyDescent="0.35">
      <c r="B13" s="17" t="s">
        <v>159</v>
      </c>
      <c r="C13" s="16">
        <v>7.0866141732283505E-2</v>
      </c>
      <c r="D13" s="16">
        <v>0</v>
      </c>
      <c r="E13" s="16">
        <v>7.8125E-2</v>
      </c>
      <c r="F13" s="16">
        <v>5.31914893617021E-2</v>
      </c>
      <c r="G13" s="16">
        <v>6.13496932515337E-2</v>
      </c>
      <c r="H13" s="16">
        <v>0.10126582278481</v>
      </c>
      <c r="I13" s="16"/>
      <c r="J13" s="16">
        <v>5.9440559440559398E-2</v>
      </c>
      <c r="K13" s="16">
        <v>8.5972850678733004E-2</v>
      </c>
      <c r="L13" s="16"/>
      <c r="M13" s="16">
        <v>4.9342105263157902E-2</v>
      </c>
      <c r="N13" s="16">
        <v>0.06</v>
      </c>
      <c r="O13" s="16">
        <v>0.15</v>
      </c>
      <c r="P13" s="16">
        <v>0.125</v>
      </c>
      <c r="Q13" s="16"/>
      <c r="R13" s="16">
        <v>4.8000000000000001E-2</v>
      </c>
      <c r="S13" s="16">
        <v>4.9382716049382699E-2</v>
      </c>
      <c r="T13" s="16">
        <v>0.10457516339869299</v>
      </c>
      <c r="U13" s="16">
        <v>0.16666666666666699</v>
      </c>
      <c r="V13" s="16"/>
      <c r="W13" s="16">
        <v>4.0540540540540501E-2</v>
      </c>
      <c r="X13" s="16">
        <v>3.09278350515464E-2</v>
      </c>
      <c r="Y13" s="16">
        <v>9.6153846153846201E-2</v>
      </c>
      <c r="Z13" s="16">
        <v>4.3478260869565202E-2</v>
      </c>
      <c r="AA13" s="16">
        <v>2.7027027027027001E-2</v>
      </c>
      <c r="AB13" s="16">
        <v>0.14285714285714299</v>
      </c>
      <c r="AC13" s="16">
        <v>0.14285714285714299</v>
      </c>
      <c r="AD13" s="16">
        <v>0.11111111111111099</v>
      </c>
      <c r="AE13" s="16">
        <v>8.5714285714285701E-2</v>
      </c>
      <c r="AF13" s="16">
        <v>0.107142857142857</v>
      </c>
      <c r="AG13" s="16">
        <v>0</v>
      </c>
      <c r="AH13" s="16">
        <v>0</v>
      </c>
      <c r="AI13" s="16"/>
      <c r="AJ13" s="16">
        <v>0.119402985074627</v>
      </c>
      <c r="AK13" s="16">
        <v>5.3333333333333302E-2</v>
      </c>
      <c r="AL13" s="16">
        <v>6.3218390804597693E-2</v>
      </c>
      <c r="AM13" s="16">
        <v>4.2553191489361701E-2</v>
      </c>
      <c r="AN13" s="16">
        <v>0.148148148148148</v>
      </c>
      <c r="AO13" s="16"/>
      <c r="AP13" s="16">
        <v>8.0110497237569106E-2</v>
      </c>
      <c r="AQ13" s="16">
        <v>5.6000000000000001E-2</v>
      </c>
      <c r="AR13" s="16">
        <v>0</v>
      </c>
      <c r="AS13" s="16"/>
      <c r="AT13" s="16">
        <v>2.27272727272727E-2</v>
      </c>
      <c r="AU13" s="16">
        <v>8.6816720257234706E-2</v>
      </c>
      <c r="AV13" s="16">
        <v>2.2222222222222199E-2</v>
      </c>
      <c r="AW13" s="16">
        <v>0.25</v>
      </c>
      <c r="AX13" s="16"/>
      <c r="AY13" s="16">
        <v>0.135135135135135</v>
      </c>
      <c r="AZ13" s="16">
        <v>6.5817409766454393E-2</v>
      </c>
      <c r="BA13" s="16"/>
      <c r="BB13" s="16">
        <v>0</v>
      </c>
      <c r="BC13" s="16">
        <v>3.5714285714285698E-2</v>
      </c>
      <c r="BD13" s="16">
        <v>7.4766355140186896E-2</v>
      </c>
      <c r="BE13" s="16">
        <v>0.134328358208955</v>
      </c>
      <c r="BF13" s="16"/>
      <c r="BG13" s="16">
        <v>4.8387096774193498E-2</v>
      </c>
      <c r="BH13" s="16">
        <v>7.3469387755102006E-2</v>
      </c>
      <c r="BI13" s="16">
        <v>7.4324324324324301E-2</v>
      </c>
      <c r="BJ13" s="16">
        <v>8.6956521739130405E-2</v>
      </c>
      <c r="BK13" s="16">
        <v>7.4074074074074098E-2</v>
      </c>
      <c r="BL13" s="16">
        <v>0</v>
      </c>
    </row>
    <row r="14" spans="2:64" x14ac:dyDescent="0.35">
      <c r="B14" s="17" t="s">
        <v>235</v>
      </c>
      <c r="C14" s="20">
        <v>0.64960629921259805</v>
      </c>
      <c r="D14" s="20">
        <v>0.62068965517241403</v>
      </c>
      <c r="E14" s="20">
        <v>0.59375</v>
      </c>
      <c r="F14" s="20">
        <v>0.680851063829787</v>
      </c>
      <c r="G14" s="20">
        <v>0.69938650306748495</v>
      </c>
      <c r="H14" s="20">
        <v>0.607594936708861</v>
      </c>
      <c r="I14" s="20"/>
      <c r="J14" s="20">
        <v>0.66783216783216803</v>
      </c>
      <c r="K14" s="20">
        <v>0.62443438914027105</v>
      </c>
      <c r="L14" s="20"/>
      <c r="M14" s="20">
        <v>0.68092105263157898</v>
      </c>
      <c r="N14" s="20">
        <v>0.65</v>
      </c>
      <c r="O14" s="20">
        <v>0.63333333333333297</v>
      </c>
      <c r="P14" s="20">
        <v>0.45</v>
      </c>
      <c r="Q14" s="20"/>
      <c r="R14" s="20">
        <v>0.71199999999999997</v>
      </c>
      <c r="S14" s="20">
        <v>0.64197530864197505</v>
      </c>
      <c r="T14" s="20">
        <v>0.56862745098039202</v>
      </c>
      <c r="U14" s="20">
        <v>0.54166666666666696</v>
      </c>
      <c r="V14" s="20"/>
      <c r="W14" s="20">
        <v>0.75675675675675702</v>
      </c>
      <c r="X14" s="20">
        <v>0.62886597938144295</v>
      </c>
      <c r="Y14" s="20">
        <v>0.65384615384615397</v>
      </c>
      <c r="Z14" s="20">
        <v>0.58695652173913004</v>
      </c>
      <c r="AA14" s="20">
        <v>0.67567567567567599</v>
      </c>
      <c r="AB14" s="20">
        <v>0.61224489795918402</v>
      </c>
      <c r="AC14" s="20">
        <v>0.63265306122449005</v>
      </c>
      <c r="AD14" s="20">
        <v>0.61111111111111105</v>
      </c>
      <c r="AE14" s="20">
        <v>0.6</v>
      </c>
      <c r="AF14" s="20">
        <v>0.57142857142857095</v>
      </c>
      <c r="AG14" s="20">
        <v>0.75</v>
      </c>
      <c r="AH14" s="20">
        <v>1</v>
      </c>
      <c r="AI14" s="20"/>
      <c r="AJ14" s="20">
        <v>0.62686567164179097</v>
      </c>
      <c r="AK14" s="20">
        <v>0.64</v>
      </c>
      <c r="AL14" s="20">
        <v>0.65517241379310298</v>
      </c>
      <c r="AM14" s="20">
        <v>0.71276595744680804</v>
      </c>
      <c r="AN14" s="20">
        <v>0.55555555555555602</v>
      </c>
      <c r="AO14" s="20"/>
      <c r="AP14" s="20">
        <v>0.61878453038673997</v>
      </c>
      <c r="AQ14" s="20">
        <v>0.71199999999999997</v>
      </c>
      <c r="AR14" s="20">
        <v>0.80952380952380998</v>
      </c>
      <c r="AS14" s="20"/>
      <c r="AT14" s="20">
        <v>0.77272727272727304</v>
      </c>
      <c r="AU14" s="20">
        <v>0.60771704180064301</v>
      </c>
      <c r="AV14" s="20">
        <v>0.66666666666666696</v>
      </c>
      <c r="AW14" s="20">
        <v>0.45</v>
      </c>
      <c r="AX14" s="20"/>
      <c r="AY14" s="20">
        <v>0.70270270270270296</v>
      </c>
      <c r="AZ14" s="20">
        <v>0.645435244161359</v>
      </c>
      <c r="BA14" s="20"/>
      <c r="BB14" s="20">
        <v>0.66666666666666696</v>
      </c>
      <c r="BC14" s="20">
        <v>0.73809523809523803</v>
      </c>
      <c r="BD14" s="20">
        <v>0.62616822429906505</v>
      </c>
      <c r="BE14" s="20">
        <v>0.64179104477611904</v>
      </c>
      <c r="BF14" s="20"/>
      <c r="BG14" s="20">
        <v>0.66129032258064502</v>
      </c>
      <c r="BH14" s="20">
        <v>0.67346938775510201</v>
      </c>
      <c r="BI14" s="20">
        <v>0.62837837837837796</v>
      </c>
      <c r="BJ14" s="20">
        <v>0.60869565217391297</v>
      </c>
      <c r="BK14" s="20">
        <v>0.62962962962962998</v>
      </c>
      <c r="BL14" s="20">
        <v>0</v>
      </c>
    </row>
    <row r="15" spans="2:64" x14ac:dyDescent="0.35">
      <c r="B15" s="17" t="s">
        <v>236</v>
      </c>
      <c r="C15" s="20">
        <v>7.6771653543307103E-2</v>
      </c>
      <c r="D15" s="20">
        <v>0.13793103448275901</v>
      </c>
      <c r="E15" s="20">
        <v>0.125</v>
      </c>
      <c r="F15" s="20">
        <v>0.10638297872340401</v>
      </c>
      <c r="G15" s="20">
        <v>5.5214723926380403E-2</v>
      </c>
      <c r="H15" s="20">
        <v>5.0632911392405097E-2</v>
      </c>
      <c r="I15" s="20"/>
      <c r="J15" s="20">
        <v>8.7412587412587395E-2</v>
      </c>
      <c r="K15" s="20">
        <v>6.3348416289592799E-2</v>
      </c>
      <c r="L15" s="20"/>
      <c r="M15" s="20">
        <v>7.2368421052631596E-2</v>
      </c>
      <c r="N15" s="20">
        <v>7.0000000000000007E-2</v>
      </c>
      <c r="O15" s="20">
        <v>8.3333333333333301E-2</v>
      </c>
      <c r="P15" s="20">
        <v>0.125</v>
      </c>
      <c r="Q15" s="20"/>
      <c r="R15" s="20">
        <v>8.7999999999999995E-2</v>
      </c>
      <c r="S15" s="20">
        <v>7.4074074074074098E-2</v>
      </c>
      <c r="T15" s="20">
        <v>5.8823529411764698E-2</v>
      </c>
      <c r="U15" s="20">
        <v>8.3333333333333301E-2</v>
      </c>
      <c r="V15" s="20"/>
      <c r="W15" s="20">
        <v>6.7567567567567599E-2</v>
      </c>
      <c r="X15" s="20">
        <v>0.10309278350515499</v>
      </c>
      <c r="Y15" s="20">
        <v>9.6153846153846201E-2</v>
      </c>
      <c r="Z15" s="20">
        <v>6.5217391304347797E-2</v>
      </c>
      <c r="AA15" s="20">
        <v>8.1081081081081099E-2</v>
      </c>
      <c r="AB15" s="20">
        <v>4.08163265306122E-2</v>
      </c>
      <c r="AC15" s="20">
        <v>4.08163265306122E-2</v>
      </c>
      <c r="AD15" s="20">
        <v>0.16666666666666699</v>
      </c>
      <c r="AE15" s="20">
        <v>2.8571428571428598E-2</v>
      </c>
      <c r="AF15" s="20">
        <v>0.14285714285714299</v>
      </c>
      <c r="AG15" s="20">
        <v>0.05</v>
      </c>
      <c r="AH15" s="20">
        <v>0</v>
      </c>
      <c r="AI15" s="20"/>
      <c r="AJ15" s="20">
        <v>4.47761194029851E-2</v>
      </c>
      <c r="AK15" s="20">
        <v>9.3333333333333296E-2</v>
      </c>
      <c r="AL15" s="20">
        <v>8.04597701149425E-2</v>
      </c>
      <c r="AM15" s="20">
        <v>7.4468085106383003E-2</v>
      </c>
      <c r="AN15" s="20">
        <v>7.4074074074074098E-2</v>
      </c>
      <c r="AO15" s="20"/>
      <c r="AP15" s="20">
        <v>8.5635359116022103E-2</v>
      </c>
      <c r="AQ15" s="20">
        <v>5.6000000000000001E-2</v>
      </c>
      <c r="AR15" s="20">
        <v>4.7619047619047603E-2</v>
      </c>
      <c r="AS15" s="20"/>
      <c r="AT15" s="20">
        <v>9.8484848484848495E-2</v>
      </c>
      <c r="AU15" s="20">
        <v>6.7524115755627001E-2</v>
      </c>
      <c r="AV15" s="20">
        <v>0.11111111111111099</v>
      </c>
      <c r="AW15" s="20">
        <v>0</v>
      </c>
      <c r="AX15" s="20"/>
      <c r="AY15" s="20">
        <v>8.1081081081081099E-2</v>
      </c>
      <c r="AZ15" s="20">
        <v>7.6433121019108305E-2</v>
      </c>
      <c r="BA15" s="20"/>
      <c r="BB15" s="20">
        <v>0.16666666666666699</v>
      </c>
      <c r="BC15" s="20">
        <v>5.95238095238095E-2</v>
      </c>
      <c r="BD15" s="20">
        <v>7.7881619937694699E-2</v>
      </c>
      <c r="BE15" s="20">
        <v>4.47761194029851E-2</v>
      </c>
      <c r="BF15" s="20"/>
      <c r="BG15" s="20">
        <v>8.0645161290322606E-2</v>
      </c>
      <c r="BH15" s="20">
        <v>6.9387755102040802E-2</v>
      </c>
      <c r="BI15" s="20">
        <v>8.1081081081081099E-2</v>
      </c>
      <c r="BJ15" s="20">
        <v>4.3478260869565202E-2</v>
      </c>
      <c r="BK15" s="20">
        <v>0.11111111111111099</v>
      </c>
      <c r="BL15" s="20">
        <v>0.33333333333333298</v>
      </c>
    </row>
    <row r="16" spans="2:64" x14ac:dyDescent="0.35">
      <c r="B16" s="17" t="s">
        <v>237</v>
      </c>
      <c r="C16" s="21">
        <v>0.57283464566929099</v>
      </c>
      <c r="D16" s="21">
        <v>0.48275862068965503</v>
      </c>
      <c r="E16" s="21">
        <v>0.46875</v>
      </c>
      <c r="F16" s="21">
        <v>0.57446808510638303</v>
      </c>
      <c r="G16" s="21">
        <v>0.64417177914110402</v>
      </c>
      <c r="H16" s="21">
        <v>0.556962025316456</v>
      </c>
      <c r="I16" s="21"/>
      <c r="J16" s="21">
        <v>0.58041958041957997</v>
      </c>
      <c r="K16" s="21">
        <v>0.56108597285067896</v>
      </c>
      <c r="L16" s="21"/>
      <c r="M16" s="21">
        <v>0.60855263157894701</v>
      </c>
      <c r="N16" s="21">
        <v>0.57999999999999996</v>
      </c>
      <c r="O16" s="21">
        <v>0.55000000000000004</v>
      </c>
      <c r="P16" s="21">
        <v>0.32500000000000001</v>
      </c>
      <c r="Q16" s="21"/>
      <c r="R16" s="21">
        <v>0.624</v>
      </c>
      <c r="S16" s="21">
        <v>0.56790123456790098</v>
      </c>
      <c r="T16" s="21">
        <v>0.50980392156862697</v>
      </c>
      <c r="U16" s="21">
        <v>0.45833333333333298</v>
      </c>
      <c r="V16" s="21"/>
      <c r="W16" s="21">
        <v>0.68918918918918903</v>
      </c>
      <c r="X16" s="21">
        <v>0.52577319587628901</v>
      </c>
      <c r="Y16" s="21">
        <v>0.55769230769230804</v>
      </c>
      <c r="Z16" s="21">
        <v>0.52173913043478304</v>
      </c>
      <c r="AA16" s="21">
        <v>0.59459459459459496</v>
      </c>
      <c r="AB16" s="21">
        <v>0.57142857142857095</v>
      </c>
      <c r="AC16" s="21">
        <v>0.59183673469387799</v>
      </c>
      <c r="AD16" s="21">
        <v>0.44444444444444497</v>
      </c>
      <c r="AE16" s="21">
        <v>0.57142857142857095</v>
      </c>
      <c r="AF16" s="21">
        <v>0.42857142857142899</v>
      </c>
      <c r="AG16" s="21">
        <v>0.7</v>
      </c>
      <c r="AH16" s="21">
        <v>1</v>
      </c>
      <c r="AI16" s="21"/>
      <c r="AJ16" s="21">
        <v>0.58208955223880599</v>
      </c>
      <c r="AK16" s="21">
        <v>0.54666666666666697</v>
      </c>
      <c r="AL16" s="21">
        <v>0.57471264367816099</v>
      </c>
      <c r="AM16" s="21">
        <v>0.63829787234042601</v>
      </c>
      <c r="AN16" s="21">
        <v>0.48148148148148201</v>
      </c>
      <c r="AO16" s="21"/>
      <c r="AP16" s="21">
        <v>0.53314917127071804</v>
      </c>
      <c r="AQ16" s="21">
        <v>0.65600000000000003</v>
      </c>
      <c r="AR16" s="21">
        <v>0.76190476190476197</v>
      </c>
      <c r="AS16" s="21"/>
      <c r="AT16" s="21">
        <v>0.67424242424242398</v>
      </c>
      <c r="AU16" s="21">
        <v>0.54019292604501601</v>
      </c>
      <c r="AV16" s="21">
        <v>0.55555555555555602</v>
      </c>
      <c r="AW16" s="21">
        <v>0.45</v>
      </c>
      <c r="AX16" s="21"/>
      <c r="AY16" s="21">
        <v>0.62162162162162204</v>
      </c>
      <c r="AZ16" s="21">
        <v>0.56900212314225096</v>
      </c>
      <c r="BA16" s="21"/>
      <c r="BB16" s="21">
        <v>0.5</v>
      </c>
      <c r="BC16" s="21">
        <v>0.67857142857142905</v>
      </c>
      <c r="BD16" s="21">
        <v>0.548286604361371</v>
      </c>
      <c r="BE16" s="21">
        <v>0.59701492537313405</v>
      </c>
      <c r="BF16" s="21"/>
      <c r="BG16" s="21">
        <v>0.58064516129032295</v>
      </c>
      <c r="BH16" s="21">
        <v>0.60408163265306103</v>
      </c>
      <c r="BI16" s="21">
        <v>0.54729729729729704</v>
      </c>
      <c r="BJ16" s="21">
        <v>0.565217391304348</v>
      </c>
      <c r="BK16" s="21">
        <v>0.51851851851851805</v>
      </c>
      <c r="BL16" s="21">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L18"/>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249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244</v>
      </c>
      <c r="C8" s="16">
        <v>0.122047244094488</v>
      </c>
      <c r="D8" s="16">
        <v>0.10344827586206901</v>
      </c>
      <c r="E8" s="16">
        <v>4.6875E-2</v>
      </c>
      <c r="F8" s="16">
        <v>0.117021276595745</v>
      </c>
      <c r="G8" s="16">
        <v>0.17791411042944799</v>
      </c>
      <c r="H8" s="16">
        <v>0.10126582278481</v>
      </c>
      <c r="I8" s="16"/>
      <c r="J8" s="16">
        <v>0.115384615384615</v>
      </c>
      <c r="K8" s="16">
        <v>0.131221719457014</v>
      </c>
      <c r="L8" s="16"/>
      <c r="M8" s="16">
        <v>0.12171052631578901</v>
      </c>
      <c r="N8" s="16">
        <v>0.1</v>
      </c>
      <c r="O8" s="16">
        <v>0.16666666666666699</v>
      </c>
      <c r="P8" s="16">
        <v>0.1</v>
      </c>
      <c r="Q8" s="16"/>
      <c r="R8" s="16">
        <v>0.11600000000000001</v>
      </c>
      <c r="S8" s="16">
        <v>0.172839506172839</v>
      </c>
      <c r="T8" s="16">
        <v>9.8039215686274495E-2</v>
      </c>
      <c r="U8" s="16">
        <v>0.16666666666666699</v>
      </c>
      <c r="V8" s="16"/>
      <c r="W8" s="16">
        <v>9.45945945945946E-2</v>
      </c>
      <c r="X8" s="16">
        <v>0.164948453608247</v>
      </c>
      <c r="Y8" s="16">
        <v>0.15384615384615399</v>
      </c>
      <c r="Z8" s="16">
        <v>8.6956521739130405E-2</v>
      </c>
      <c r="AA8" s="16">
        <v>0.162162162162162</v>
      </c>
      <c r="AB8" s="16">
        <v>0.102040816326531</v>
      </c>
      <c r="AC8" s="16">
        <v>0.122448979591837</v>
      </c>
      <c r="AD8" s="16">
        <v>5.5555555555555601E-2</v>
      </c>
      <c r="AE8" s="16">
        <v>5.7142857142857099E-2</v>
      </c>
      <c r="AF8" s="16">
        <v>7.1428571428571397E-2</v>
      </c>
      <c r="AG8" s="16">
        <v>0.1</v>
      </c>
      <c r="AH8" s="16">
        <v>1</v>
      </c>
      <c r="AI8" s="16"/>
      <c r="AJ8" s="16">
        <v>0.104477611940299</v>
      </c>
      <c r="AK8" s="16">
        <v>0.133333333333333</v>
      </c>
      <c r="AL8" s="16">
        <v>0.126436781609195</v>
      </c>
      <c r="AM8" s="16">
        <v>0.12765957446808501</v>
      </c>
      <c r="AN8" s="16">
        <v>0.18518518518518501</v>
      </c>
      <c r="AO8" s="16"/>
      <c r="AP8" s="16">
        <v>0.121546961325967</v>
      </c>
      <c r="AQ8" s="16">
        <v>0.128</v>
      </c>
      <c r="AR8" s="16">
        <v>9.5238095238095205E-2</v>
      </c>
      <c r="AS8" s="16"/>
      <c r="AT8" s="16">
        <v>9.8484848484848495E-2</v>
      </c>
      <c r="AU8" s="16">
        <v>0.14147909967845701</v>
      </c>
      <c r="AV8" s="16">
        <v>8.8888888888888906E-2</v>
      </c>
      <c r="AW8" s="16">
        <v>0.05</v>
      </c>
      <c r="AX8" s="16"/>
      <c r="AY8" s="16">
        <v>0.21621621621621601</v>
      </c>
      <c r="AZ8" s="16">
        <v>0.11464968152866201</v>
      </c>
      <c r="BA8" s="16"/>
      <c r="BB8" s="16">
        <v>5.5555555555555601E-2</v>
      </c>
      <c r="BC8" s="16">
        <v>0.13095238095238099</v>
      </c>
      <c r="BD8" s="16">
        <v>0.127725856697819</v>
      </c>
      <c r="BE8" s="16">
        <v>0.119402985074627</v>
      </c>
      <c r="BF8" s="16"/>
      <c r="BG8" s="16">
        <v>1</v>
      </c>
      <c r="BH8" s="16">
        <v>0</v>
      </c>
      <c r="BI8" s="16">
        <v>0</v>
      </c>
      <c r="BJ8" s="16">
        <v>0</v>
      </c>
      <c r="BK8" s="16">
        <v>0</v>
      </c>
      <c r="BL8" s="16">
        <v>0</v>
      </c>
    </row>
    <row r="9" spans="2:64" x14ac:dyDescent="0.35">
      <c r="B9" s="17" t="s">
        <v>245</v>
      </c>
      <c r="C9" s="16">
        <v>0.482283464566929</v>
      </c>
      <c r="D9" s="16">
        <v>0.55172413793103403</v>
      </c>
      <c r="E9" s="16">
        <v>0.46875</v>
      </c>
      <c r="F9" s="16">
        <v>0.47872340425531901</v>
      </c>
      <c r="G9" s="16">
        <v>0.43558282208589</v>
      </c>
      <c r="H9" s="16">
        <v>0.525316455696203</v>
      </c>
      <c r="I9" s="16"/>
      <c r="J9" s="16">
        <v>0.45104895104895099</v>
      </c>
      <c r="K9" s="16">
        <v>0.52036199095022595</v>
      </c>
      <c r="L9" s="16"/>
      <c r="M9" s="16">
        <v>0.52960526315789502</v>
      </c>
      <c r="N9" s="16">
        <v>0.43</v>
      </c>
      <c r="O9" s="16">
        <v>0.3</v>
      </c>
      <c r="P9" s="16">
        <v>0.52500000000000002</v>
      </c>
      <c r="Q9" s="16"/>
      <c r="R9" s="16">
        <v>0.45600000000000002</v>
      </c>
      <c r="S9" s="16">
        <v>0.51851851851851805</v>
      </c>
      <c r="T9" s="16">
        <v>0.50326797385620903</v>
      </c>
      <c r="U9" s="16">
        <v>0.5</v>
      </c>
      <c r="V9" s="16"/>
      <c r="W9" s="16">
        <v>0.56756756756756799</v>
      </c>
      <c r="X9" s="16">
        <v>0.45360824742268002</v>
      </c>
      <c r="Y9" s="16">
        <v>0.480769230769231</v>
      </c>
      <c r="Z9" s="16">
        <v>0.52173913043478304</v>
      </c>
      <c r="AA9" s="16">
        <v>0.45945945945945899</v>
      </c>
      <c r="AB9" s="16">
        <v>0.36734693877551</v>
      </c>
      <c r="AC9" s="16">
        <v>0.48979591836734698</v>
      </c>
      <c r="AD9" s="16">
        <v>0.72222222222222199</v>
      </c>
      <c r="AE9" s="16">
        <v>0.42857142857142899</v>
      </c>
      <c r="AF9" s="16">
        <v>0.35714285714285698</v>
      </c>
      <c r="AG9" s="16">
        <v>0.65</v>
      </c>
      <c r="AH9" s="16">
        <v>0</v>
      </c>
      <c r="AI9" s="16"/>
      <c r="AJ9" s="16">
        <v>0.37313432835820898</v>
      </c>
      <c r="AK9" s="16">
        <v>0.413333333333333</v>
      </c>
      <c r="AL9" s="16">
        <v>0.57471264367816099</v>
      </c>
      <c r="AM9" s="16">
        <v>0.53191489361702105</v>
      </c>
      <c r="AN9" s="16">
        <v>0.33333333333333298</v>
      </c>
      <c r="AO9" s="16"/>
      <c r="AP9" s="16">
        <v>0.49171270718232002</v>
      </c>
      <c r="AQ9" s="16">
        <v>0.46400000000000002</v>
      </c>
      <c r="AR9" s="16">
        <v>0.42857142857142899</v>
      </c>
      <c r="AS9" s="16"/>
      <c r="AT9" s="16">
        <v>0.54545454545454497</v>
      </c>
      <c r="AU9" s="16">
        <v>0.466237942122186</v>
      </c>
      <c r="AV9" s="16">
        <v>0.4</v>
      </c>
      <c r="AW9" s="16">
        <v>0.5</v>
      </c>
      <c r="AX9" s="16"/>
      <c r="AY9" s="16">
        <v>0.37837837837837801</v>
      </c>
      <c r="AZ9" s="16">
        <v>0.49044585987261102</v>
      </c>
      <c r="BA9" s="16"/>
      <c r="BB9" s="16">
        <v>0.55555555555555602</v>
      </c>
      <c r="BC9" s="16">
        <v>0.41666666666666702</v>
      </c>
      <c r="BD9" s="16">
        <v>0.49844236760124599</v>
      </c>
      <c r="BE9" s="16">
        <v>0.44776119402985098</v>
      </c>
      <c r="BF9" s="16"/>
      <c r="BG9" s="16">
        <v>0</v>
      </c>
      <c r="BH9" s="16">
        <v>1</v>
      </c>
      <c r="BI9" s="16">
        <v>0</v>
      </c>
      <c r="BJ9" s="16">
        <v>0</v>
      </c>
      <c r="BK9" s="16">
        <v>0</v>
      </c>
      <c r="BL9" s="16">
        <v>0</v>
      </c>
    </row>
    <row r="10" spans="2:64" x14ac:dyDescent="0.35">
      <c r="B10" s="17" t="s">
        <v>246</v>
      </c>
      <c r="C10" s="16">
        <v>0.291338582677165</v>
      </c>
      <c r="D10" s="16">
        <v>0.31034482758620702</v>
      </c>
      <c r="E10" s="16">
        <v>0.359375</v>
      </c>
      <c r="F10" s="16">
        <v>0.319148936170213</v>
      </c>
      <c r="G10" s="16">
        <v>0.26380368098159501</v>
      </c>
      <c r="H10" s="16">
        <v>0.272151898734177</v>
      </c>
      <c r="I10" s="16"/>
      <c r="J10" s="16">
        <v>0.31818181818181801</v>
      </c>
      <c r="K10" s="16">
        <v>0.25791855203619901</v>
      </c>
      <c r="L10" s="16"/>
      <c r="M10" s="16">
        <v>0.26644736842105299</v>
      </c>
      <c r="N10" s="16">
        <v>0.31</v>
      </c>
      <c r="O10" s="16">
        <v>0.41666666666666702</v>
      </c>
      <c r="P10" s="16">
        <v>0.27500000000000002</v>
      </c>
      <c r="Q10" s="16"/>
      <c r="R10" s="16">
        <v>0.32</v>
      </c>
      <c r="S10" s="16">
        <v>0.234567901234568</v>
      </c>
      <c r="T10" s="16">
        <v>0.29411764705882398</v>
      </c>
      <c r="U10" s="16">
        <v>0.16666666666666699</v>
      </c>
      <c r="V10" s="16"/>
      <c r="W10" s="16">
        <v>0.28378378378378399</v>
      </c>
      <c r="X10" s="16">
        <v>0.27835051546391798</v>
      </c>
      <c r="Y10" s="16">
        <v>0.230769230769231</v>
      </c>
      <c r="Z10" s="16">
        <v>0.34782608695652201</v>
      </c>
      <c r="AA10" s="16">
        <v>0.24324324324324301</v>
      </c>
      <c r="AB10" s="16">
        <v>0.42857142857142899</v>
      </c>
      <c r="AC10" s="16">
        <v>0.28571428571428598</v>
      </c>
      <c r="AD10" s="16">
        <v>0.16666666666666699</v>
      </c>
      <c r="AE10" s="16">
        <v>0.34285714285714303</v>
      </c>
      <c r="AF10" s="16">
        <v>0.39285714285714302</v>
      </c>
      <c r="AG10" s="16">
        <v>0.1</v>
      </c>
      <c r="AH10" s="16">
        <v>0</v>
      </c>
      <c r="AI10" s="16"/>
      <c r="AJ10" s="16">
        <v>0.38805970149253699</v>
      </c>
      <c r="AK10" s="16">
        <v>0.293333333333333</v>
      </c>
      <c r="AL10" s="16">
        <v>0.21839080459770099</v>
      </c>
      <c r="AM10" s="16">
        <v>0.23404255319148901</v>
      </c>
      <c r="AN10" s="16">
        <v>0.407407407407407</v>
      </c>
      <c r="AO10" s="16"/>
      <c r="AP10" s="16">
        <v>0.287292817679558</v>
      </c>
      <c r="AQ10" s="16">
        <v>0.30399999999999999</v>
      </c>
      <c r="AR10" s="16">
        <v>0.28571428571428598</v>
      </c>
      <c r="AS10" s="16"/>
      <c r="AT10" s="16">
        <v>0.26515151515151503</v>
      </c>
      <c r="AU10" s="16">
        <v>0.28295819935691302</v>
      </c>
      <c r="AV10" s="16">
        <v>0.4</v>
      </c>
      <c r="AW10" s="16">
        <v>0.35</v>
      </c>
      <c r="AX10" s="16"/>
      <c r="AY10" s="16">
        <v>0.27027027027027001</v>
      </c>
      <c r="AZ10" s="16">
        <v>0.29299363057324801</v>
      </c>
      <c r="BA10" s="16"/>
      <c r="BB10" s="16">
        <v>0.27777777777777801</v>
      </c>
      <c r="BC10" s="16">
        <v>0.273809523809524</v>
      </c>
      <c r="BD10" s="16">
        <v>0.29283489096573201</v>
      </c>
      <c r="BE10" s="16">
        <v>0.31343283582089598</v>
      </c>
      <c r="BF10" s="16"/>
      <c r="BG10" s="16">
        <v>0</v>
      </c>
      <c r="BH10" s="16">
        <v>0</v>
      </c>
      <c r="BI10" s="16">
        <v>1</v>
      </c>
      <c r="BJ10" s="16">
        <v>0</v>
      </c>
      <c r="BK10" s="16">
        <v>0</v>
      </c>
      <c r="BL10" s="16">
        <v>0</v>
      </c>
    </row>
    <row r="11" spans="2:64" x14ac:dyDescent="0.35">
      <c r="B11" s="17" t="s">
        <v>247</v>
      </c>
      <c r="C11" s="16">
        <v>4.5275590551181098E-2</v>
      </c>
      <c r="D11" s="16">
        <v>3.4482758620689703E-2</v>
      </c>
      <c r="E11" s="16">
        <v>3.125E-2</v>
      </c>
      <c r="F11" s="16">
        <v>4.2553191489361701E-2</v>
      </c>
      <c r="G11" s="16">
        <v>4.2944785276073601E-2</v>
      </c>
      <c r="H11" s="16">
        <v>5.6962025316455701E-2</v>
      </c>
      <c r="I11" s="16"/>
      <c r="J11" s="16">
        <v>4.8951048951049E-2</v>
      </c>
      <c r="K11" s="16">
        <v>4.0723981900452497E-2</v>
      </c>
      <c r="L11" s="16"/>
      <c r="M11" s="16">
        <v>3.94736842105263E-2</v>
      </c>
      <c r="N11" s="16">
        <v>0.08</v>
      </c>
      <c r="O11" s="16">
        <v>1.6666666666666701E-2</v>
      </c>
      <c r="P11" s="16">
        <v>0.05</v>
      </c>
      <c r="Q11" s="16"/>
      <c r="R11" s="16">
        <v>3.2000000000000001E-2</v>
      </c>
      <c r="S11" s="16">
        <v>6.1728395061728399E-2</v>
      </c>
      <c r="T11" s="16">
        <v>5.22875816993464E-2</v>
      </c>
      <c r="U11" s="16">
        <v>8.3333333333333301E-2</v>
      </c>
      <c r="V11" s="16"/>
      <c r="W11" s="16">
        <v>1.35135135135135E-2</v>
      </c>
      <c r="X11" s="16">
        <v>4.1237113402061903E-2</v>
      </c>
      <c r="Y11" s="16">
        <v>9.6153846153846201E-2</v>
      </c>
      <c r="Z11" s="16">
        <v>0</v>
      </c>
      <c r="AA11" s="16">
        <v>5.4054054054054099E-2</v>
      </c>
      <c r="AB11" s="16">
        <v>6.1224489795918401E-2</v>
      </c>
      <c r="AC11" s="16">
        <v>6.1224489795918401E-2</v>
      </c>
      <c r="AD11" s="16">
        <v>0</v>
      </c>
      <c r="AE11" s="16">
        <v>5.7142857142857099E-2</v>
      </c>
      <c r="AF11" s="16">
        <v>7.1428571428571397E-2</v>
      </c>
      <c r="AG11" s="16">
        <v>0.05</v>
      </c>
      <c r="AH11" s="16">
        <v>0</v>
      </c>
      <c r="AI11" s="16"/>
      <c r="AJ11" s="16">
        <v>8.9552238805970102E-2</v>
      </c>
      <c r="AK11" s="16">
        <v>6.6666666666666693E-2</v>
      </c>
      <c r="AL11" s="16">
        <v>2.8735632183908E-2</v>
      </c>
      <c r="AM11" s="16">
        <v>4.2553191489361701E-2</v>
      </c>
      <c r="AN11" s="16">
        <v>3.7037037037037E-2</v>
      </c>
      <c r="AO11" s="16"/>
      <c r="AP11" s="16">
        <v>4.4198895027624301E-2</v>
      </c>
      <c r="AQ11" s="16">
        <v>2.4E-2</v>
      </c>
      <c r="AR11" s="16">
        <v>0.19047619047618999</v>
      </c>
      <c r="AS11" s="16"/>
      <c r="AT11" s="16">
        <v>3.7878787878787901E-2</v>
      </c>
      <c r="AU11" s="16">
        <v>5.1446945337620599E-2</v>
      </c>
      <c r="AV11" s="16">
        <v>2.2222222222222199E-2</v>
      </c>
      <c r="AW11" s="16">
        <v>0.05</v>
      </c>
      <c r="AX11" s="16"/>
      <c r="AY11" s="16">
        <v>5.4054054054054099E-2</v>
      </c>
      <c r="AZ11" s="16">
        <v>4.4585987261146501E-2</v>
      </c>
      <c r="BA11" s="16"/>
      <c r="BB11" s="16">
        <v>5.5555555555555601E-2</v>
      </c>
      <c r="BC11" s="16">
        <v>8.3333333333333301E-2</v>
      </c>
      <c r="BD11" s="16">
        <v>3.4267912772585701E-2</v>
      </c>
      <c r="BE11" s="16">
        <v>4.47761194029851E-2</v>
      </c>
      <c r="BF11" s="16"/>
      <c r="BG11" s="16">
        <v>0</v>
      </c>
      <c r="BH11" s="16">
        <v>0</v>
      </c>
      <c r="BI11" s="16">
        <v>0</v>
      </c>
      <c r="BJ11" s="16">
        <v>1</v>
      </c>
      <c r="BK11" s="16">
        <v>0</v>
      </c>
      <c r="BL11" s="16">
        <v>0</v>
      </c>
    </row>
    <row r="12" spans="2:64" x14ac:dyDescent="0.35">
      <c r="B12" s="17" t="s">
        <v>248</v>
      </c>
      <c r="C12" s="16">
        <v>5.3149606299212601E-2</v>
      </c>
      <c r="D12" s="16">
        <v>0</v>
      </c>
      <c r="E12" s="16">
        <v>9.375E-2</v>
      </c>
      <c r="F12" s="16">
        <v>3.1914893617021302E-2</v>
      </c>
      <c r="G12" s="16">
        <v>7.3619631901840496E-2</v>
      </c>
      <c r="H12" s="16">
        <v>3.7974683544303799E-2</v>
      </c>
      <c r="I12" s="16"/>
      <c r="J12" s="16">
        <v>5.9440559440559398E-2</v>
      </c>
      <c r="K12" s="16">
        <v>4.52488687782805E-2</v>
      </c>
      <c r="L12" s="16"/>
      <c r="M12" s="16">
        <v>3.94736842105263E-2</v>
      </c>
      <c r="N12" s="16">
        <v>0.08</v>
      </c>
      <c r="O12" s="16">
        <v>6.6666666666666693E-2</v>
      </c>
      <c r="P12" s="16">
        <v>0.05</v>
      </c>
      <c r="Q12" s="16"/>
      <c r="R12" s="16">
        <v>6.8000000000000005E-2</v>
      </c>
      <c r="S12" s="16">
        <v>1.2345679012345699E-2</v>
      </c>
      <c r="T12" s="16">
        <v>4.5751633986928102E-2</v>
      </c>
      <c r="U12" s="16">
        <v>8.3333333333333301E-2</v>
      </c>
      <c r="V12" s="16"/>
      <c r="W12" s="16">
        <v>4.0540540540540501E-2</v>
      </c>
      <c r="X12" s="16">
        <v>6.18556701030928E-2</v>
      </c>
      <c r="Y12" s="16">
        <v>3.8461538461538498E-2</v>
      </c>
      <c r="Z12" s="16">
        <v>4.3478260869565202E-2</v>
      </c>
      <c r="AA12" s="16">
        <v>8.1081081081081099E-2</v>
      </c>
      <c r="AB12" s="16">
        <v>2.04081632653061E-2</v>
      </c>
      <c r="AC12" s="16">
        <v>4.08163265306122E-2</v>
      </c>
      <c r="AD12" s="16">
        <v>0</v>
      </c>
      <c r="AE12" s="16">
        <v>8.5714285714285701E-2</v>
      </c>
      <c r="AF12" s="16">
        <v>0.107142857142857</v>
      </c>
      <c r="AG12" s="16">
        <v>0.1</v>
      </c>
      <c r="AH12" s="16">
        <v>0</v>
      </c>
      <c r="AI12" s="16"/>
      <c r="AJ12" s="16">
        <v>2.9850746268656699E-2</v>
      </c>
      <c r="AK12" s="16">
        <v>6.6666666666666693E-2</v>
      </c>
      <c r="AL12" s="16">
        <v>5.1724137931034503E-2</v>
      </c>
      <c r="AM12" s="16">
        <v>6.3829787234042507E-2</v>
      </c>
      <c r="AN12" s="16">
        <v>3.7037037037037E-2</v>
      </c>
      <c r="AO12" s="16"/>
      <c r="AP12" s="16">
        <v>4.6961325966850799E-2</v>
      </c>
      <c r="AQ12" s="16">
        <v>0.08</v>
      </c>
      <c r="AR12" s="16">
        <v>0</v>
      </c>
      <c r="AS12" s="16"/>
      <c r="AT12" s="16">
        <v>4.5454545454545497E-2</v>
      </c>
      <c r="AU12" s="16">
        <v>5.1446945337620599E-2</v>
      </c>
      <c r="AV12" s="16">
        <v>8.8888888888888906E-2</v>
      </c>
      <c r="AW12" s="16">
        <v>0.05</v>
      </c>
      <c r="AX12" s="16"/>
      <c r="AY12" s="16">
        <v>8.1081081081081099E-2</v>
      </c>
      <c r="AZ12" s="16">
        <v>5.0955414012738898E-2</v>
      </c>
      <c r="BA12" s="16"/>
      <c r="BB12" s="16">
        <v>5.5555555555555601E-2</v>
      </c>
      <c r="BC12" s="16">
        <v>9.5238095238095205E-2</v>
      </c>
      <c r="BD12" s="16">
        <v>4.67289719626168E-2</v>
      </c>
      <c r="BE12" s="16">
        <v>2.9850746268656699E-2</v>
      </c>
      <c r="BF12" s="16"/>
      <c r="BG12" s="16">
        <v>0</v>
      </c>
      <c r="BH12" s="16">
        <v>0</v>
      </c>
      <c r="BI12" s="16">
        <v>0</v>
      </c>
      <c r="BJ12" s="16">
        <v>0</v>
      </c>
      <c r="BK12" s="16">
        <v>1</v>
      </c>
      <c r="BL12" s="16">
        <v>0</v>
      </c>
    </row>
    <row r="13" spans="2:64" x14ac:dyDescent="0.35">
      <c r="B13" s="17" t="s">
        <v>159</v>
      </c>
      <c r="C13" s="18">
        <v>5.9055118110236202E-3</v>
      </c>
      <c r="D13" s="18">
        <v>0</v>
      </c>
      <c r="E13" s="18">
        <v>0</v>
      </c>
      <c r="F13" s="18">
        <v>1.0638297872340399E-2</v>
      </c>
      <c r="G13" s="18">
        <v>6.13496932515337E-3</v>
      </c>
      <c r="H13" s="18">
        <v>6.3291139240506302E-3</v>
      </c>
      <c r="I13" s="18"/>
      <c r="J13" s="18">
        <v>6.9930069930069904E-3</v>
      </c>
      <c r="K13" s="18">
        <v>4.5248868778280504E-3</v>
      </c>
      <c r="L13" s="18"/>
      <c r="M13" s="18">
        <v>3.28947368421053E-3</v>
      </c>
      <c r="N13" s="18">
        <v>0</v>
      </c>
      <c r="O13" s="18">
        <v>3.3333333333333298E-2</v>
      </c>
      <c r="P13" s="18">
        <v>0</v>
      </c>
      <c r="Q13" s="18"/>
      <c r="R13" s="18">
        <v>8.0000000000000002E-3</v>
      </c>
      <c r="S13" s="18">
        <v>0</v>
      </c>
      <c r="T13" s="18">
        <v>6.5359477124183E-3</v>
      </c>
      <c r="U13" s="18">
        <v>0</v>
      </c>
      <c r="V13" s="18"/>
      <c r="W13" s="18">
        <v>0</v>
      </c>
      <c r="X13" s="18">
        <v>0</v>
      </c>
      <c r="Y13" s="18">
        <v>0</v>
      </c>
      <c r="Z13" s="18">
        <v>0</v>
      </c>
      <c r="AA13" s="18">
        <v>0</v>
      </c>
      <c r="AB13" s="18">
        <v>2.04081632653061E-2</v>
      </c>
      <c r="AC13" s="18">
        <v>0</v>
      </c>
      <c r="AD13" s="18">
        <v>5.5555555555555601E-2</v>
      </c>
      <c r="AE13" s="18">
        <v>2.8571428571428598E-2</v>
      </c>
      <c r="AF13" s="18">
        <v>0</v>
      </c>
      <c r="AG13" s="18">
        <v>0</v>
      </c>
      <c r="AH13" s="18">
        <v>0</v>
      </c>
      <c r="AI13" s="18"/>
      <c r="AJ13" s="18">
        <v>1.49253731343284E-2</v>
      </c>
      <c r="AK13" s="18">
        <v>2.66666666666667E-2</v>
      </c>
      <c r="AL13" s="18">
        <v>0</v>
      </c>
      <c r="AM13" s="18">
        <v>0</v>
      </c>
      <c r="AN13" s="18">
        <v>0</v>
      </c>
      <c r="AO13" s="18"/>
      <c r="AP13" s="18">
        <v>8.2872928176795594E-3</v>
      </c>
      <c r="AQ13" s="18">
        <v>0</v>
      </c>
      <c r="AR13" s="18">
        <v>0</v>
      </c>
      <c r="AS13" s="18"/>
      <c r="AT13" s="18">
        <v>7.5757575757575803E-3</v>
      </c>
      <c r="AU13" s="18">
        <v>6.4308681672025697E-3</v>
      </c>
      <c r="AV13" s="18">
        <v>0</v>
      </c>
      <c r="AW13" s="18">
        <v>0</v>
      </c>
      <c r="AX13" s="18"/>
      <c r="AY13" s="18">
        <v>0</v>
      </c>
      <c r="AZ13" s="18">
        <v>6.3694267515923596E-3</v>
      </c>
      <c r="BA13" s="18"/>
      <c r="BB13" s="18">
        <v>0</v>
      </c>
      <c r="BC13" s="18">
        <v>0</v>
      </c>
      <c r="BD13" s="18">
        <v>0</v>
      </c>
      <c r="BE13" s="18">
        <v>4.47761194029851E-2</v>
      </c>
      <c r="BF13" s="18"/>
      <c r="BG13" s="18">
        <v>0</v>
      </c>
      <c r="BH13" s="18">
        <v>0</v>
      </c>
      <c r="BI13" s="18">
        <v>0</v>
      </c>
      <c r="BJ13" s="18">
        <v>0</v>
      </c>
      <c r="BK13" s="18">
        <v>0</v>
      </c>
      <c r="BL13" s="18">
        <v>1</v>
      </c>
    </row>
    <row r="14" spans="2:64" x14ac:dyDescent="0.35">
      <c r="B14" s="15"/>
    </row>
    <row r="15" spans="2:64" x14ac:dyDescent="0.35">
      <c r="B15" t="s">
        <v>637</v>
      </c>
    </row>
    <row r="16" spans="2:64" x14ac:dyDescent="0.35">
      <c r="B16" t="s">
        <v>98</v>
      </c>
    </row>
    <row r="18" spans="2:2" x14ac:dyDescent="0.35">
      <c r="B18"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D17"/>
  <sheetViews>
    <sheetView showGridLines="0" workbookViewId="0">
      <pane xSplit="2" topLeftCell="C1" activePane="topRight" state="frozen"/>
      <selection activeCell="E3" sqref="E3"/>
      <selection pane="topRight" activeCell="E3" sqref="E3"/>
    </sheetView>
  </sheetViews>
  <sheetFormatPr defaultColWidth="10.90625" defaultRowHeight="14.5" x14ac:dyDescent="0.35"/>
  <cols>
    <col min="2" max="2" width="25.7265625" customWidth="1"/>
    <col min="3" max="9" width="20.7265625" customWidth="1"/>
  </cols>
  <sheetData>
    <row r="2" spans="2:56" ht="40" customHeight="1" x14ac:dyDescent="0.35">
      <c r="D2" s="29" t="s">
        <v>259</v>
      </c>
      <c r="E2" s="25"/>
      <c r="F2" s="25"/>
      <c r="G2" s="25"/>
      <c r="H2" s="25"/>
      <c r="I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3"/>
      <c r="F5" s="33"/>
      <c r="G5" s="33"/>
      <c r="H5" s="33"/>
      <c r="I5" s="33"/>
    </row>
    <row r="6" spans="2:56" ht="50" customHeight="1" x14ac:dyDescent="0.35">
      <c r="B6" s="19" t="s">
        <v>14</v>
      </c>
      <c r="C6" s="19" t="s">
        <v>250</v>
      </c>
      <c r="D6" s="19" t="s">
        <v>251</v>
      </c>
      <c r="E6" s="19" t="s">
        <v>252</v>
      </c>
      <c r="F6" s="19" t="s">
        <v>253</v>
      </c>
      <c r="G6" s="19" t="s">
        <v>254</v>
      </c>
      <c r="H6" s="19" t="s">
        <v>255</v>
      </c>
    </row>
    <row r="7" spans="2:56" ht="29" x14ac:dyDescent="0.35">
      <c r="B7" s="17" t="s">
        <v>256</v>
      </c>
      <c r="C7" s="16">
        <v>0.14173228346456701</v>
      </c>
      <c r="D7" s="16">
        <v>6.4960629921259797E-2</v>
      </c>
      <c r="E7" s="16">
        <v>4.5275590551181098E-2</v>
      </c>
      <c r="F7" s="16">
        <v>5.1181102362204703E-2</v>
      </c>
      <c r="G7" s="16">
        <v>5.9055118110236199E-2</v>
      </c>
      <c r="H7" s="16">
        <v>5.9055118110236199E-2</v>
      </c>
    </row>
    <row r="8" spans="2:56" ht="43.5" x14ac:dyDescent="0.35">
      <c r="B8" s="17" t="s">
        <v>257</v>
      </c>
      <c r="C8" s="16">
        <v>0.232283464566929</v>
      </c>
      <c r="D8" s="16">
        <v>0.26574803149606302</v>
      </c>
      <c r="E8" s="16">
        <v>0.32283464566929099</v>
      </c>
      <c r="F8" s="16">
        <v>0.32677165354330701</v>
      </c>
      <c r="G8" s="16">
        <v>0.244094488188976</v>
      </c>
      <c r="H8" s="16">
        <v>0.30511811023621999</v>
      </c>
    </row>
    <row r="9" spans="2:56" ht="29" x14ac:dyDescent="0.35">
      <c r="B9" s="17" t="s">
        <v>258</v>
      </c>
      <c r="C9" s="16">
        <v>0.55511811023622004</v>
      </c>
      <c r="D9" s="16">
        <v>0.55708661417322802</v>
      </c>
      <c r="E9" s="16">
        <v>0.37992125984252001</v>
      </c>
      <c r="F9" s="16">
        <v>0.440944881889764</v>
      </c>
      <c r="G9" s="16">
        <v>0.559055118110236</v>
      </c>
      <c r="H9" s="16">
        <v>0.47440944881889802</v>
      </c>
    </row>
    <row r="10" spans="2:56" x14ac:dyDescent="0.35">
      <c r="B10" s="17" t="s">
        <v>159</v>
      </c>
      <c r="C10" s="16">
        <v>7.0866141732283505E-2</v>
      </c>
      <c r="D10" s="16">
        <v>0.11220472440944899</v>
      </c>
      <c r="E10" s="16">
        <v>0.25196850393700798</v>
      </c>
      <c r="F10" s="16">
        <v>0.181102362204724</v>
      </c>
      <c r="G10" s="16">
        <v>0.13779527559055099</v>
      </c>
      <c r="H10" s="16">
        <v>0.16141732283464599</v>
      </c>
    </row>
    <row r="11" spans="2:56" x14ac:dyDescent="0.35">
      <c r="B11" s="15"/>
      <c r="C11" s="15"/>
      <c r="D11" s="15"/>
      <c r="E11" s="15"/>
      <c r="F11" s="15"/>
      <c r="G11" s="15"/>
      <c r="H11" s="15"/>
    </row>
    <row r="12" spans="2:56" x14ac:dyDescent="0.35">
      <c r="B12" t="s">
        <v>637</v>
      </c>
    </row>
    <row r="13" spans="2:56" x14ac:dyDescent="0.35">
      <c r="B13" t="s">
        <v>98</v>
      </c>
    </row>
    <row r="17" spans="2:2" x14ac:dyDescent="0.35">
      <c r="B17" s="7" t="str">
        <f>HYPERLINK("#'Contents'!A1", "Return to Contents")</f>
        <v>Return to Contents</v>
      </c>
    </row>
  </sheetData>
  <mergeCells count="2">
    <mergeCell ref="D2:I2"/>
    <mergeCell ref="E5:I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0.14173228346456701</v>
      </c>
      <c r="D8" s="16">
        <v>0.20689655172413801</v>
      </c>
      <c r="E8" s="16">
        <v>0.203125</v>
      </c>
      <c r="F8" s="16">
        <v>0.10638297872340401</v>
      </c>
      <c r="G8" s="16">
        <v>0.122699386503067</v>
      </c>
      <c r="H8" s="16">
        <v>0.145569620253165</v>
      </c>
      <c r="I8" s="16"/>
      <c r="J8" s="16">
        <v>0.171328671328671</v>
      </c>
      <c r="K8" s="16">
        <v>0.104072398190045</v>
      </c>
      <c r="L8" s="16"/>
      <c r="M8" s="16">
        <v>0.14802631578947401</v>
      </c>
      <c r="N8" s="16">
        <v>0.16</v>
      </c>
      <c r="O8" s="16">
        <v>0.133333333333333</v>
      </c>
      <c r="P8" s="16">
        <v>7.4999999999999997E-2</v>
      </c>
      <c r="Q8" s="16"/>
      <c r="R8" s="16">
        <v>0.16</v>
      </c>
      <c r="S8" s="16">
        <v>0.13580246913580199</v>
      </c>
      <c r="T8" s="16">
        <v>0.11764705882352899</v>
      </c>
      <c r="U8" s="16">
        <v>0.125</v>
      </c>
      <c r="V8" s="16"/>
      <c r="W8" s="16">
        <v>0.162162162162162</v>
      </c>
      <c r="X8" s="16">
        <v>0.14432989690721601</v>
      </c>
      <c r="Y8" s="16">
        <v>0.115384615384615</v>
      </c>
      <c r="Z8" s="16">
        <v>0.15217391304347799</v>
      </c>
      <c r="AA8" s="16">
        <v>0.108108108108108</v>
      </c>
      <c r="AB8" s="16">
        <v>0.102040816326531</v>
      </c>
      <c r="AC8" s="16">
        <v>0.22448979591836701</v>
      </c>
      <c r="AD8" s="16">
        <v>0</v>
      </c>
      <c r="AE8" s="16">
        <v>0.14285714285714299</v>
      </c>
      <c r="AF8" s="16">
        <v>0.17857142857142899</v>
      </c>
      <c r="AG8" s="16">
        <v>0.15</v>
      </c>
      <c r="AH8" s="16">
        <v>0</v>
      </c>
      <c r="AI8" s="16"/>
      <c r="AJ8" s="16">
        <v>0.134328358208955</v>
      </c>
      <c r="AK8" s="16">
        <v>0.2</v>
      </c>
      <c r="AL8" s="16">
        <v>0.10344827586206901</v>
      </c>
      <c r="AM8" s="16">
        <v>0.170212765957447</v>
      </c>
      <c r="AN8" s="16">
        <v>0.148148148148148</v>
      </c>
      <c r="AO8" s="16"/>
      <c r="AP8" s="16">
        <v>0.13535911602209899</v>
      </c>
      <c r="AQ8" s="16">
        <v>0.17599999999999999</v>
      </c>
      <c r="AR8" s="16">
        <v>4.7619047619047603E-2</v>
      </c>
      <c r="AS8" s="16"/>
      <c r="AT8" s="16">
        <v>0.16666666666666699</v>
      </c>
      <c r="AU8" s="16">
        <v>0.131832797427653</v>
      </c>
      <c r="AV8" s="16">
        <v>0.17777777777777801</v>
      </c>
      <c r="AW8" s="16">
        <v>0.05</v>
      </c>
      <c r="AX8" s="16"/>
      <c r="AY8" s="16">
        <v>0.135135135135135</v>
      </c>
      <c r="AZ8" s="16">
        <v>0.14225053078556299</v>
      </c>
      <c r="BA8" s="16"/>
      <c r="BB8" s="16">
        <v>0.194444444444444</v>
      </c>
      <c r="BC8" s="16">
        <v>0.25</v>
      </c>
      <c r="BD8" s="16">
        <v>9.0342679127725894E-2</v>
      </c>
      <c r="BE8" s="16">
        <v>0.22388059701492499</v>
      </c>
      <c r="BF8" s="16"/>
      <c r="BG8" s="16">
        <v>6.4516129032258104E-2</v>
      </c>
      <c r="BH8" s="16">
        <v>5.3061224489795902E-2</v>
      </c>
      <c r="BI8" s="16">
        <v>0.20270270270270299</v>
      </c>
      <c r="BJ8" s="16">
        <v>0.434782608695652</v>
      </c>
      <c r="BK8" s="16">
        <v>0.55555555555555602</v>
      </c>
      <c r="BL8" s="16">
        <v>0</v>
      </c>
    </row>
    <row r="9" spans="2:64" x14ac:dyDescent="0.35">
      <c r="B9" s="17" t="s">
        <v>257</v>
      </c>
      <c r="C9" s="16">
        <v>0.232283464566929</v>
      </c>
      <c r="D9" s="16">
        <v>0.37931034482758602</v>
      </c>
      <c r="E9" s="16">
        <v>0.21875</v>
      </c>
      <c r="F9" s="16">
        <v>0.21276595744680901</v>
      </c>
      <c r="G9" s="16">
        <v>0.17791411042944799</v>
      </c>
      <c r="H9" s="16">
        <v>0.278481012658228</v>
      </c>
      <c r="I9" s="16"/>
      <c r="J9" s="16">
        <v>0.25174825174825199</v>
      </c>
      <c r="K9" s="16">
        <v>0.20814479638009101</v>
      </c>
      <c r="L9" s="16"/>
      <c r="M9" s="16">
        <v>0.23684210526315799</v>
      </c>
      <c r="N9" s="16">
        <v>0.22</v>
      </c>
      <c r="O9" s="16">
        <v>0.15</v>
      </c>
      <c r="P9" s="16">
        <v>0.3</v>
      </c>
      <c r="Q9" s="16"/>
      <c r="R9" s="16">
        <v>0.26</v>
      </c>
      <c r="S9" s="16">
        <v>0.172839506172839</v>
      </c>
      <c r="T9" s="16">
        <v>0.22875816993464099</v>
      </c>
      <c r="U9" s="16">
        <v>0.16666666666666699</v>
      </c>
      <c r="V9" s="16"/>
      <c r="W9" s="16">
        <v>0.21621621621621601</v>
      </c>
      <c r="X9" s="16">
        <v>0.268041237113402</v>
      </c>
      <c r="Y9" s="16">
        <v>0.19230769230769201</v>
      </c>
      <c r="Z9" s="16">
        <v>0.173913043478261</v>
      </c>
      <c r="AA9" s="16">
        <v>0.29729729729729698</v>
      </c>
      <c r="AB9" s="16">
        <v>0.24489795918367299</v>
      </c>
      <c r="AC9" s="16">
        <v>0.183673469387755</v>
      </c>
      <c r="AD9" s="16">
        <v>0.27777777777777801</v>
      </c>
      <c r="AE9" s="16">
        <v>0.314285714285714</v>
      </c>
      <c r="AF9" s="16">
        <v>0.25</v>
      </c>
      <c r="AG9" s="16">
        <v>0.15</v>
      </c>
      <c r="AH9" s="16">
        <v>0</v>
      </c>
      <c r="AI9" s="16"/>
      <c r="AJ9" s="16">
        <v>0.238805970149254</v>
      </c>
      <c r="AK9" s="16">
        <v>0.22666666666666699</v>
      </c>
      <c r="AL9" s="16">
        <v>0.22413793103448301</v>
      </c>
      <c r="AM9" s="16">
        <v>0.23404255319148901</v>
      </c>
      <c r="AN9" s="16">
        <v>0.296296296296296</v>
      </c>
      <c r="AO9" s="16"/>
      <c r="AP9" s="16">
        <v>0.232044198895028</v>
      </c>
      <c r="AQ9" s="16">
        <v>0.23200000000000001</v>
      </c>
      <c r="AR9" s="16">
        <v>0.238095238095238</v>
      </c>
      <c r="AS9" s="16"/>
      <c r="AT9" s="16">
        <v>0.18181818181818199</v>
      </c>
      <c r="AU9" s="16">
        <v>0.221864951768489</v>
      </c>
      <c r="AV9" s="16">
        <v>0.46666666666666701</v>
      </c>
      <c r="AW9" s="16">
        <v>0.2</v>
      </c>
      <c r="AX9" s="16"/>
      <c r="AY9" s="16">
        <v>0.29729729729729698</v>
      </c>
      <c r="AZ9" s="16">
        <v>0.227176220806794</v>
      </c>
      <c r="BA9" s="16"/>
      <c r="BB9" s="16">
        <v>0.194444444444444</v>
      </c>
      <c r="BC9" s="16">
        <v>0.273809523809524</v>
      </c>
      <c r="BD9" s="16">
        <v>0.22741433021806901</v>
      </c>
      <c r="BE9" s="16">
        <v>0.22388059701492499</v>
      </c>
      <c r="BF9" s="16"/>
      <c r="BG9" s="16">
        <v>9.6774193548387094E-2</v>
      </c>
      <c r="BH9" s="16">
        <v>0.212244897959184</v>
      </c>
      <c r="BI9" s="16">
        <v>0.31081081081081102</v>
      </c>
      <c r="BJ9" s="16">
        <v>0.34782608695652201</v>
      </c>
      <c r="BK9" s="16">
        <v>0.18518518518518501</v>
      </c>
      <c r="BL9" s="16">
        <v>0.33333333333333298</v>
      </c>
    </row>
    <row r="10" spans="2:64" x14ac:dyDescent="0.35">
      <c r="B10" s="17" t="s">
        <v>258</v>
      </c>
      <c r="C10" s="16">
        <v>0.55511811023622004</v>
      </c>
      <c r="D10" s="16">
        <v>0.34482758620689702</v>
      </c>
      <c r="E10" s="16">
        <v>0.484375</v>
      </c>
      <c r="F10" s="16">
        <v>0.60638297872340396</v>
      </c>
      <c r="G10" s="16">
        <v>0.625766871165644</v>
      </c>
      <c r="H10" s="16">
        <v>0.518987341772152</v>
      </c>
      <c r="I10" s="16"/>
      <c r="J10" s="16">
        <v>0.51398601398601396</v>
      </c>
      <c r="K10" s="16">
        <v>0.60633484162895901</v>
      </c>
      <c r="L10" s="16"/>
      <c r="M10" s="16">
        <v>0.57894736842105299</v>
      </c>
      <c r="N10" s="16">
        <v>0.51</v>
      </c>
      <c r="O10" s="16">
        <v>0.53333333333333299</v>
      </c>
      <c r="P10" s="16">
        <v>0.55000000000000004</v>
      </c>
      <c r="Q10" s="16"/>
      <c r="R10" s="16">
        <v>0.50800000000000001</v>
      </c>
      <c r="S10" s="16">
        <v>0.60493827160493796</v>
      </c>
      <c r="T10" s="16">
        <v>0.59477124183006502</v>
      </c>
      <c r="U10" s="16">
        <v>0.625</v>
      </c>
      <c r="V10" s="16"/>
      <c r="W10" s="16">
        <v>0.52702702702702697</v>
      </c>
      <c r="X10" s="16">
        <v>0.54639175257731998</v>
      </c>
      <c r="Y10" s="16">
        <v>0.57692307692307698</v>
      </c>
      <c r="Z10" s="16">
        <v>0.65217391304347805</v>
      </c>
      <c r="AA10" s="16">
        <v>0.48648648648648701</v>
      </c>
      <c r="AB10" s="16">
        <v>0.55102040816326503</v>
      </c>
      <c r="AC10" s="16">
        <v>0.55102040816326503</v>
      </c>
      <c r="AD10" s="16">
        <v>0.66666666666666696</v>
      </c>
      <c r="AE10" s="16">
        <v>0.48571428571428599</v>
      </c>
      <c r="AF10" s="16">
        <v>0.42857142857142899</v>
      </c>
      <c r="AG10" s="16">
        <v>0.7</v>
      </c>
      <c r="AH10" s="16">
        <v>1</v>
      </c>
      <c r="AI10" s="16"/>
      <c r="AJ10" s="16">
        <v>0.50746268656716398</v>
      </c>
      <c r="AK10" s="16">
        <v>0.42666666666666703</v>
      </c>
      <c r="AL10" s="16">
        <v>0.62643678160919503</v>
      </c>
      <c r="AM10" s="16">
        <v>0.55319148936170204</v>
      </c>
      <c r="AN10" s="16">
        <v>0.44444444444444398</v>
      </c>
      <c r="AO10" s="16"/>
      <c r="AP10" s="16">
        <v>0.549723756906077</v>
      </c>
      <c r="AQ10" s="16">
        <v>0.55200000000000005</v>
      </c>
      <c r="AR10" s="16">
        <v>0.66666666666666696</v>
      </c>
      <c r="AS10" s="16"/>
      <c r="AT10" s="16">
        <v>0.57575757575757602</v>
      </c>
      <c r="AU10" s="16">
        <v>0.59485530546623799</v>
      </c>
      <c r="AV10" s="16">
        <v>0.31111111111111101</v>
      </c>
      <c r="AW10" s="16">
        <v>0.35</v>
      </c>
      <c r="AX10" s="16"/>
      <c r="AY10" s="16">
        <v>0.43243243243243201</v>
      </c>
      <c r="AZ10" s="16">
        <v>0.56475583864118895</v>
      </c>
      <c r="BA10" s="16"/>
      <c r="BB10" s="16">
        <v>0.61111111111111105</v>
      </c>
      <c r="BC10" s="16">
        <v>0.452380952380952</v>
      </c>
      <c r="BD10" s="16">
        <v>0.61682242990654201</v>
      </c>
      <c r="BE10" s="16">
        <v>0.35820895522388102</v>
      </c>
      <c r="BF10" s="16"/>
      <c r="BG10" s="16">
        <v>0.80645161290322598</v>
      </c>
      <c r="BH10" s="16">
        <v>0.68979591836734699</v>
      </c>
      <c r="BI10" s="16">
        <v>0.391891891891892</v>
      </c>
      <c r="BJ10" s="16">
        <v>0.13043478260869601</v>
      </c>
      <c r="BK10" s="16">
        <v>7.4074074074074098E-2</v>
      </c>
      <c r="BL10" s="16">
        <v>0</v>
      </c>
    </row>
    <row r="11" spans="2:64" x14ac:dyDescent="0.35">
      <c r="B11" s="17" t="s">
        <v>159</v>
      </c>
      <c r="C11" s="18">
        <v>7.0866141732283505E-2</v>
      </c>
      <c r="D11" s="18">
        <v>6.8965517241379296E-2</v>
      </c>
      <c r="E11" s="18">
        <v>9.375E-2</v>
      </c>
      <c r="F11" s="18">
        <v>7.4468085106383003E-2</v>
      </c>
      <c r="G11" s="18">
        <v>7.3619631901840496E-2</v>
      </c>
      <c r="H11" s="18">
        <v>5.6962025316455701E-2</v>
      </c>
      <c r="I11" s="18"/>
      <c r="J11" s="18">
        <v>6.2937062937062901E-2</v>
      </c>
      <c r="K11" s="18">
        <v>8.1447963800904993E-2</v>
      </c>
      <c r="L11" s="18"/>
      <c r="M11" s="18">
        <v>3.6184210526315798E-2</v>
      </c>
      <c r="N11" s="18">
        <v>0.11</v>
      </c>
      <c r="O11" s="18">
        <v>0.18333333333333299</v>
      </c>
      <c r="P11" s="18">
        <v>7.4999999999999997E-2</v>
      </c>
      <c r="Q11" s="18"/>
      <c r="R11" s="18">
        <v>7.1999999999999995E-2</v>
      </c>
      <c r="S11" s="18">
        <v>8.6419753086419707E-2</v>
      </c>
      <c r="T11" s="18">
        <v>5.8823529411764698E-2</v>
      </c>
      <c r="U11" s="18">
        <v>8.3333333333333301E-2</v>
      </c>
      <c r="V11" s="18"/>
      <c r="W11" s="18">
        <v>9.45945945945946E-2</v>
      </c>
      <c r="X11" s="18">
        <v>4.1237113402061903E-2</v>
      </c>
      <c r="Y11" s="18">
        <v>0.115384615384615</v>
      </c>
      <c r="Z11" s="18">
        <v>2.1739130434782601E-2</v>
      </c>
      <c r="AA11" s="18">
        <v>0.108108108108108</v>
      </c>
      <c r="AB11" s="18">
        <v>0.102040816326531</v>
      </c>
      <c r="AC11" s="18">
        <v>4.08163265306122E-2</v>
      </c>
      <c r="AD11" s="18">
        <v>5.5555555555555601E-2</v>
      </c>
      <c r="AE11" s="18">
        <v>5.7142857142857099E-2</v>
      </c>
      <c r="AF11" s="18">
        <v>0.14285714285714299</v>
      </c>
      <c r="AG11" s="18">
        <v>0</v>
      </c>
      <c r="AH11" s="18">
        <v>0</v>
      </c>
      <c r="AI11" s="18"/>
      <c r="AJ11" s="18">
        <v>0.119402985074627</v>
      </c>
      <c r="AK11" s="18">
        <v>0.146666666666667</v>
      </c>
      <c r="AL11" s="18">
        <v>4.5977011494252901E-2</v>
      </c>
      <c r="AM11" s="18">
        <v>4.2553191489361701E-2</v>
      </c>
      <c r="AN11" s="18">
        <v>0.11111111111111099</v>
      </c>
      <c r="AO11" s="18"/>
      <c r="AP11" s="18">
        <v>8.2872928176795604E-2</v>
      </c>
      <c r="AQ11" s="18">
        <v>0.04</v>
      </c>
      <c r="AR11" s="18">
        <v>4.7619047619047603E-2</v>
      </c>
      <c r="AS11" s="18"/>
      <c r="AT11" s="18">
        <v>7.5757575757575801E-2</v>
      </c>
      <c r="AU11" s="18">
        <v>5.1446945337620599E-2</v>
      </c>
      <c r="AV11" s="18">
        <v>4.4444444444444398E-2</v>
      </c>
      <c r="AW11" s="18">
        <v>0.4</v>
      </c>
      <c r="AX11" s="18"/>
      <c r="AY11" s="18">
        <v>0.135135135135135</v>
      </c>
      <c r="AZ11" s="18">
        <v>6.5817409766454393E-2</v>
      </c>
      <c r="BA11" s="18"/>
      <c r="BB11" s="18">
        <v>0</v>
      </c>
      <c r="BC11" s="18">
        <v>2.3809523809523801E-2</v>
      </c>
      <c r="BD11" s="18">
        <v>6.5420560747663503E-2</v>
      </c>
      <c r="BE11" s="18">
        <v>0.19402985074626899</v>
      </c>
      <c r="BF11" s="18"/>
      <c r="BG11" s="18">
        <v>3.2258064516128997E-2</v>
      </c>
      <c r="BH11" s="18">
        <v>4.4897959183673501E-2</v>
      </c>
      <c r="BI11" s="18">
        <v>9.45945945945946E-2</v>
      </c>
      <c r="BJ11" s="18">
        <v>8.6956521739130405E-2</v>
      </c>
      <c r="BK11" s="18">
        <v>0.18518518518518501</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6.4960629921259797E-2</v>
      </c>
      <c r="D8" s="16">
        <v>0.20689655172413801</v>
      </c>
      <c r="E8" s="16">
        <v>6.25E-2</v>
      </c>
      <c r="F8" s="16">
        <v>6.3829787234042507E-2</v>
      </c>
      <c r="G8" s="16">
        <v>5.5214723926380403E-2</v>
      </c>
      <c r="H8" s="16">
        <v>5.0632911392405097E-2</v>
      </c>
      <c r="I8" s="16"/>
      <c r="J8" s="16">
        <v>8.0419580419580403E-2</v>
      </c>
      <c r="K8" s="16">
        <v>4.52488687782805E-2</v>
      </c>
      <c r="L8" s="16"/>
      <c r="M8" s="16">
        <v>7.2368421052631596E-2</v>
      </c>
      <c r="N8" s="16">
        <v>0.04</v>
      </c>
      <c r="O8" s="16">
        <v>6.6666666666666693E-2</v>
      </c>
      <c r="P8" s="16">
        <v>7.4999999999999997E-2</v>
      </c>
      <c r="Q8" s="16"/>
      <c r="R8" s="16">
        <v>7.5999999999999998E-2</v>
      </c>
      <c r="S8" s="16">
        <v>7.4074074074074098E-2</v>
      </c>
      <c r="T8" s="16">
        <v>3.2679738562091498E-2</v>
      </c>
      <c r="U8" s="16">
        <v>0.125</v>
      </c>
      <c r="V8" s="16"/>
      <c r="W8" s="16">
        <v>0.14864864864864899</v>
      </c>
      <c r="X8" s="16">
        <v>1.03092783505155E-2</v>
      </c>
      <c r="Y8" s="16">
        <v>9.6153846153846201E-2</v>
      </c>
      <c r="Z8" s="16">
        <v>4.3478260869565202E-2</v>
      </c>
      <c r="AA8" s="16">
        <v>8.1081081081081099E-2</v>
      </c>
      <c r="AB8" s="16">
        <v>4.08163265306122E-2</v>
      </c>
      <c r="AC8" s="16">
        <v>6.1224489795918401E-2</v>
      </c>
      <c r="AD8" s="16">
        <v>0</v>
      </c>
      <c r="AE8" s="16">
        <v>0.14285714285714299</v>
      </c>
      <c r="AF8" s="16">
        <v>3.5714285714285698E-2</v>
      </c>
      <c r="AG8" s="16">
        <v>0</v>
      </c>
      <c r="AH8" s="16">
        <v>0</v>
      </c>
      <c r="AI8" s="16"/>
      <c r="AJ8" s="16">
        <v>2.9850746268656699E-2</v>
      </c>
      <c r="AK8" s="16">
        <v>0.08</v>
      </c>
      <c r="AL8" s="16">
        <v>4.5977011494252901E-2</v>
      </c>
      <c r="AM8" s="16">
        <v>0.12765957446808501</v>
      </c>
      <c r="AN8" s="16">
        <v>7.4074074074074098E-2</v>
      </c>
      <c r="AO8" s="16"/>
      <c r="AP8" s="16">
        <v>5.24861878453039E-2</v>
      </c>
      <c r="AQ8" s="16">
        <v>0.104</v>
      </c>
      <c r="AR8" s="16">
        <v>4.7619047619047603E-2</v>
      </c>
      <c r="AS8" s="16"/>
      <c r="AT8" s="16">
        <v>0.10606060606060599</v>
      </c>
      <c r="AU8" s="16">
        <v>4.5016077170418001E-2</v>
      </c>
      <c r="AV8" s="16">
        <v>8.8888888888888906E-2</v>
      </c>
      <c r="AW8" s="16">
        <v>0.05</v>
      </c>
      <c r="AX8" s="16"/>
      <c r="AY8" s="16">
        <v>0.108108108108108</v>
      </c>
      <c r="AZ8" s="16">
        <v>6.1571125265392802E-2</v>
      </c>
      <c r="BA8" s="16"/>
      <c r="BB8" s="16">
        <v>0.13888888888888901</v>
      </c>
      <c r="BC8" s="16">
        <v>0.14285714285714299</v>
      </c>
      <c r="BD8" s="16">
        <v>3.7383177570093497E-2</v>
      </c>
      <c r="BE8" s="16">
        <v>5.9701492537313397E-2</v>
      </c>
      <c r="BF8" s="16"/>
      <c r="BG8" s="16">
        <v>4.8387096774193498E-2</v>
      </c>
      <c r="BH8" s="16">
        <v>3.2653061224489799E-2</v>
      </c>
      <c r="BI8" s="16">
        <v>6.08108108108108E-2</v>
      </c>
      <c r="BJ8" s="16">
        <v>0.30434782608695699</v>
      </c>
      <c r="BK8" s="16">
        <v>0.22222222222222199</v>
      </c>
      <c r="BL8" s="16">
        <v>0</v>
      </c>
    </row>
    <row r="9" spans="2:64" x14ac:dyDescent="0.35">
      <c r="B9" s="17" t="s">
        <v>257</v>
      </c>
      <c r="C9" s="16">
        <v>0.26574803149606302</v>
      </c>
      <c r="D9" s="16">
        <v>0.41379310344827602</v>
      </c>
      <c r="E9" s="16">
        <v>0.390625</v>
      </c>
      <c r="F9" s="16">
        <v>0.27659574468085102</v>
      </c>
      <c r="G9" s="16">
        <v>0.16564417177914101</v>
      </c>
      <c r="H9" s="16">
        <v>0.284810126582278</v>
      </c>
      <c r="I9" s="16"/>
      <c r="J9" s="16">
        <v>0.269230769230769</v>
      </c>
      <c r="K9" s="16">
        <v>0.26244343891402699</v>
      </c>
      <c r="L9" s="16"/>
      <c r="M9" s="16">
        <v>0.240131578947368</v>
      </c>
      <c r="N9" s="16">
        <v>0.26</v>
      </c>
      <c r="O9" s="16">
        <v>0.35</v>
      </c>
      <c r="P9" s="16">
        <v>0.32500000000000001</v>
      </c>
      <c r="Q9" s="16"/>
      <c r="R9" s="16">
        <v>0.3</v>
      </c>
      <c r="S9" s="16">
        <v>0.18518518518518501</v>
      </c>
      <c r="T9" s="16">
        <v>0.26143790849673199</v>
      </c>
      <c r="U9" s="16">
        <v>0.20833333333333301</v>
      </c>
      <c r="V9" s="16"/>
      <c r="W9" s="16">
        <v>0.24324324324324301</v>
      </c>
      <c r="X9" s="16">
        <v>0.28865979381443302</v>
      </c>
      <c r="Y9" s="16">
        <v>0.230769230769231</v>
      </c>
      <c r="Z9" s="16">
        <v>0.282608695652174</v>
      </c>
      <c r="AA9" s="16">
        <v>0.35135135135135098</v>
      </c>
      <c r="AB9" s="16">
        <v>0.30612244897959201</v>
      </c>
      <c r="AC9" s="16">
        <v>0.22448979591836701</v>
      </c>
      <c r="AD9" s="16">
        <v>0.22222222222222199</v>
      </c>
      <c r="AE9" s="16">
        <v>0.25714285714285701</v>
      </c>
      <c r="AF9" s="16">
        <v>0.25</v>
      </c>
      <c r="AG9" s="16">
        <v>0.25</v>
      </c>
      <c r="AH9" s="16">
        <v>0</v>
      </c>
      <c r="AI9" s="16"/>
      <c r="AJ9" s="16">
        <v>0.29850746268656703</v>
      </c>
      <c r="AK9" s="16">
        <v>0.33333333333333298</v>
      </c>
      <c r="AL9" s="16">
        <v>0.21264367816092</v>
      </c>
      <c r="AM9" s="16">
        <v>0.24468085106383</v>
      </c>
      <c r="AN9" s="16">
        <v>0.25925925925925902</v>
      </c>
      <c r="AO9" s="16"/>
      <c r="AP9" s="16">
        <v>0.25690607734806598</v>
      </c>
      <c r="AQ9" s="16">
        <v>0.26400000000000001</v>
      </c>
      <c r="AR9" s="16">
        <v>0.42857142857142899</v>
      </c>
      <c r="AS9" s="16"/>
      <c r="AT9" s="16">
        <v>0.25</v>
      </c>
      <c r="AU9" s="16">
        <v>0.244372990353698</v>
      </c>
      <c r="AV9" s="16">
        <v>0.46666666666666701</v>
      </c>
      <c r="AW9" s="16">
        <v>0.25</v>
      </c>
      <c r="AX9" s="16"/>
      <c r="AY9" s="16">
        <v>0.40540540540540498</v>
      </c>
      <c r="AZ9" s="16">
        <v>0.25477707006369399</v>
      </c>
      <c r="BA9" s="16"/>
      <c r="BB9" s="16">
        <v>0.30555555555555602</v>
      </c>
      <c r="BC9" s="16">
        <v>0.297619047619048</v>
      </c>
      <c r="BD9" s="16">
        <v>0.258566978193146</v>
      </c>
      <c r="BE9" s="16">
        <v>0.238805970149254</v>
      </c>
      <c r="BF9" s="16"/>
      <c r="BG9" s="16">
        <v>0.14516129032258099</v>
      </c>
      <c r="BH9" s="16">
        <v>0.183673469387755</v>
      </c>
      <c r="BI9" s="16">
        <v>0.412162162162162</v>
      </c>
      <c r="BJ9" s="16">
        <v>0.434782608695652</v>
      </c>
      <c r="BK9" s="16">
        <v>0.37037037037037002</v>
      </c>
      <c r="BL9" s="16">
        <v>0</v>
      </c>
    </row>
    <row r="10" spans="2:64" x14ac:dyDescent="0.35">
      <c r="B10" s="17" t="s">
        <v>258</v>
      </c>
      <c r="C10" s="16">
        <v>0.55708661417322802</v>
      </c>
      <c r="D10" s="16">
        <v>0.34482758620689702</v>
      </c>
      <c r="E10" s="16">
        <v>0.40625</v>
      </c>
      <c r="F10" s="16">
        <v>0.57446808510638303</v>
      </c>
      <c r="G10" s="16">
        <v>0.64417177914110402</v>
      </c>
      <c r="H10" s="16">
        <v>0.556962025316456</v>
      </c>
      <c r="I10" s="16"/>
      <c r="J10" s="16">
        <v>0.53846153846153799</v>
      </c>
      <c r="K10" s="16">
        <v>0.579185520361991</v>
      </c>
      <c r="L10" s="16"/>
      <c r="M10" s="16">
        <v>0.58552631578947401</v>
      </c>
      <c r="N10" s="16">
        <v>0.59</v>
      </c>
      <c r="O10" s="16">
        <v>0.4</v>
      </c>
      <c r="P10" s="16">
        <v>0.5</v>
      </c>
      <c r="Q10" s="16"/>
      <c r="R10" s="16">
        <v>0.50800000000000001</v>
      </c>
      <c r="S10" s="16">
        <v>0.64197530864197505</v>
      </c>
      <c r="T10" s="16">
        <v>0.58823529411764697</v>
      </c>
      <c r="U10" s="16">
        <v>0.58333333333333304</v>
      </c>
      <c r="V10" s="16"/>
      <c r="W10" s="16">
        <v>0.52702702702702697</v>
      </c>
      <c r="X10" s="16">
        <v>0.56701030927835006</v>
      </c>
      <c r="Y10" s="16">
        <v>0.57692307692307698</v>
      </c>
      <c r="Z10" s="16">
        <v>0.58695652173913004</v>
      </c>
      <c r="AA10" s="16">
        <v>0.45945945945945899</v>
      </c>
      <c r="AB10" s="16">
        <v>0.51020408163265296</v>
      </c>
      <c r="AC10" s="16">
        <v>0.59183673469387799</v>
      </c>
      <c r="AD10" s="16">
        <v>0.72222222222222199</v>
      </c>
      <c r="AE10" s="16">
        <v>0.48571428571428599</v>
      </c>
      <c r="AF10" s="16">
        <v>0.5</v>
      </c>
      <c r="AG10" s="16">
        <v>0.7</v>
      </c>
      <c r="AH10" s="16">
        <v>1</v>
      </c>
      <c r="AI10" s="16"/>
      <c r="AJ10" s="16">
        <v>0.50746268656716398</v>
      </c>
      <c r="AK10" s="16">
        <v>0.42666666666666703</v>
      </c>
      <c r="AL10" s="16">
        <v>0.66091954022988497</v>
      </c>
      <c r="AM10" s="16">
        <v>0.52127659574468099</v>
      </c>
      <c r="AN10" s="16">
        <v>0.51851851851851805</v>
      </c>
      <c r="AO10" s="16"/>
      <c r="AP10" s="16">
        <v>0.56077348066298305</v>
      </c>
      <c r="AQ10" s="16">
        <v>0.56000000000000005</v>
      </c>
      <c r="AR10" s="16">
        <v>0.476190476190476</v>
      </c>
      <c r="AS10" s="16"/>
      <c r="AT10" s="16">
        <v>0.53787878787878796</v>
      </c>
      <c r="AU10" s="16">
        <v>0.60771704180064301</v>
      </c>
      <c r="AV10" s="16">
        <v>0.35555555555555601</v>
      </c>
      <c r="AW10" s="16">
        <v>0.35</v>
      </c>
      <c r="AX10" s="16"/>
      <c r="AY10" s="16">
        <v>0.40540540540540498</v>
      </c>
      <c r="AZ10" s="16">
        <v>0.56900212314225096</v>
      </c>
      <c r="BA10" s="16"/>
      <c r="BB10" s="16">
        <v>0.52777777777777801</v>
      </c>
      <c r="BC10" s="16">
        <v>0.5</v>
      </c>
      <c r="BD10" s="16">
        <v>0.613707165109034</v>
      </c>
      <c r="BE10" s="16">
        <v>0.37313432835820898</v>
      </c>
      <c r="BF10" s="16"/>
      <c r="BG10" s="16">
        <v>0.77419354838709697</v>
      </c>
      <c r="BH10" s="16">
        <v>0.71020408163265303</v>
      </c>
      <c r="BI10" s="16">
        <v>0.38513513513513498</v>
      </c>
      <c r="BJ10" s="16">
        <v>0.13043478260869601</v>
      </c>
      <c r="BK10" s="16">
        <v>3.7037037037037E-2</v>
      </c>
      <c r="BL10" s="16">
        <v>0</v>
      </c>
    </row>
    <row r="11" spans="2:64" x14ac:dyDescent="0.35">
      <c r="B11" s="17" t="s">
        <v>159</v>
      </c>
      <c r="C11" s="18">
        <v>0.11220472440944899</v>
      </c>
      <c r="D11" s="18">
        <v>3.4482758620689703E-2</v>
      </c>
      <c r="E11" s="18">
        <v>0.140625</v>
      </c>
      <c r="F11" s="18">
        <v>8.5106382978723402E-2</v>
      </c>
      <c r="G11" s="18">
        <v>0.13496932515337401</v>
      </c>
      <c r="H11" s="18">
        <v>0.107594936708861</v>
      </c>
      <c r="I11" s="18"/>
      <c r="J11" s="18">
        <v>0.111888111888112</v>
      </c>
      <c r="K11" s="18">
        <v>0.113122171945701</v>
      </c>
      <c r="L11" s="18"/>
      <c r="M11" s="18">
        <v>0.10197368421052599</v>
      </c>
      <c r="N11" s="18">
        <v>0.11</v>
      </c>
      <c r="O11" s="18">
        <v>0.18333333333333299</v>
      </c>
      <c r="P11" s="18">
        <v>0.1</v>
      </c>
      <c r="Q11" s="18"/>
      <c r="R11" s="18">
        <v>0.11600000000000001</v>
      </c>
      <c r="S11" s="18">
        <v>9.8765432098765399E-2</v>
      </c>
      <c r="T11" s="18">
        <v>0.11764705882352899</v>
      </c>
      <c r="U11" s="18">
        <v>8.3333333333333301E-2</v>
      </c>
      <c r="V11" s="18"/>
      <c r="W11" s="18">
        <v>8.1081081081081099E-2</v>
      </c>
      <c r="X11" s="18">
        <v>0.134020618556701</v>
      </c>
      <c r="Y11" s="18">
        <v>9.6153846153846201E-2</v>
      </c>
      <c r="Z11" s="18">
        <v>8.6956521739130405E-2</v>
      </c>
      <c r="AA11" s="18">
        <v>0.108108108108108</v>
      </c>
      <c r="AB11" s="18">
        <v>0.14285714285714299</v>
      </c>
      <c r="AC11" s="18">
        <v>0.122448979591837</v>
      </c>
      <c r="AD11" s="18">
        <v>5.5555555555555601E-2</v>
      </c>
      <c r="AE11" s="18">
        <v>0.114285714285714</v>
      </c>
      <c r="AF11" s="18">
        <v>0.214285714285714</v>
      </c>
      <c r="AG11" s="18">
        <v>0.05</v>
      </c>
      <c r="AH11" s="18">
        <v>0</v>
      </c>
      <c r="AI11" s="18"/>
      <c r="AJ11" s="18">
        <v>0.164179104477612</v>
      </c>
      <c r="AK11" s="18">
        <v>0.16</v>
      </c>
      <c r="AL11" s="18">
        <v>8.04597701149425E-2</v>
      </c>
      <c r="AM11" s="18">
        <v>0.10638297872340401</v>
      </c>
      <c r="AN11" s="18">
        <v>0.148148148148148</v>
      </c>
      <c r="AO11" s="18"/>
      <c r="AP11" s="18">
        <v>0.12983425414364599</v>
      </c>
      <c r="AQ11" s="18">
        <v>7.1999999999999995E-2</v>
      </c>
      <c r="AR11" s="18">
        <v>4.7619047619047603E-2</v>
      </c>
      <c r="AS11" s="18"/>
      <c r="AT11" s="18">
        <v>0.10606060606060599</v>
      </c>
      <c r="AU11" s="18">
        <v>0.102893890675241</v>
      </c>
      <c r="AV11" s="18">
        <v>8.8888888888888906E-2</v>
      </c>
      <c r="AW11" s="18">
        <v>0.35</v>
      </c>
      <c r="AX11" s="18"/>
      <c r="AY11" s="18">
        <v>8.1081081081081099E-2</v>
      </c>
      <c r="AZ11" s="18">
        <v>0.11464968152866201</v>
      </c>
      <c r="BA11" s="18"/>
      <c r="BB11" s="18">
        <v>2.7777777777777801E-2</v>
      </c>
      <c r="BC11" s="18">
        <v>5.95238095238095E-2</v>
      </c>
      <c r="BD11" s="18">
        <v>9.0342679127725894E-2</v>
      </c>
      <c r="BE11" s="18">
        <v>0.328358208955224</v>
      </c>
      <c r="BF11" s="18"/>
      <c r="BG11" s="18">
        <v>3.2258064516128997E-2</v>
      </c>
      <c r="BH11" s="18">
        <v>7.3469387755102006E-2</v>
      </c>
      <c r="BI11" s="18">
        <v>0.141891891891892</v>
      </c>
      <c r="BJ11" s="18">
        <v>0.13043478260869601</v>
      </c>
      <c r="BK11" s="18">
        <v>0.37037037037037002</v>
      </c>
      <c r="BL11" s="18">
        <v>1</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4.5275590551181098E-2</v>
      </c>
      <c r="D8" s="16">
        <v>0.13793103448275901</v>
      </c>
      <c r="E8" s="16">
        <v>6.25E-2</v>
      </c>
      <c r="F8" s="16">
        <v>3.1914893617021302E-2</v>
      </c>
      <c r="G8" s="16">
        <v>3.0674846625766899E-2</v>
      </c>
      <c r="H8" s="16">
        <v>4.4303797468354403E-2</v>
      </c>
      <c r="I8" s="16"/>
      <c r="J8" s="16">
        <v>5.5944055944055902E-2</v>
      </c>
      <c r="K8" s="16">
        <v>3.1674208144796399E-2</v>
      </c>
      <c r="L8" s="16"/>
      <c r="M8" s="16">
        <v>5.5921052631578899E-2</v>
      </c>
      <c r="N8" s="16">
        <v>0.01</v>
      </c>
      <c r="O8" s="16">
        <v>3.3333333333333298E-2</v>
      </c>
      <c r="P8" s="16">
        <v>7.4999999999999997E-2</v>
      </c>
      <c r="Q8" s="16"/>
      <c r="R8" s="16">
        <v>5.6000000000000001E-2</v>
      </c>
      <c r="S8" s="16">
        <v>2.4691358024691398E-2</v>
      </c>
      <c r="T8" s="16">
        <v>3.9215686274509803E-2</v>
      </c>
      <c r="U8" s="16">
        <v>4.1666666666666699E-2</v>
      </c>
      <c r="V8" s="16"/>
      <c r="W8" s="16">
        <v>5.4054054054054099E-2</v>
      </c>
      <c r="X8" s="16">
        <v>3.09278350515464E-2</v>
      </c>
      <c r="Y8" s="16">
        <v>9.6153846153846201E-2</v>
      </c>
      <c r="Z8" s="16">
        <v>0</v>
      </c>
      <c r="AA8" s="16">
        <v>0.162162162162162</v>
      </c>
      <c r="AB8" s="16">
        <v>0</v>
      </c>
      <c r="AC8" s="16">
        <v>4.08163265306122E-2</v>
      </c>
      <c r="AD8" s="16">
        <v>0</v>
      </c>
      <c r="AE8" s="16">
        <v>2.8571428571428598E-2</v>
      </c>
      <c r="AF8" s="16">
        <v>7.1428571428571397E-2</v>
      </c>
      <c r="AG8" s="16">
        <v>0</v>
      </c>
      <c r="AH8" s="16">
        <v>0</v>
      </c>
      <c r="AI8" s="16"/>
      <c r="AJ8" s="16">
        <v>1.49253731343284E-2</v>
      </c>
      <c r="AK8" s="16">
        <v>1.3333333333333299E-2</v>
      </c>
      <c r="AL8" s="16">
        <v>4.0229885057471299E-2</v>
      </c>
      <c r="AM8" s="16">
        <v>8.5106382978723402E-2</v>
      </c>
      <c r="AN8" s="16">
        <v>0.11111111111111099</v>
      </c>
      <c r="AO8" s="16"/>
      <c r="AP8" s="16">
        <v>3.8674033149171297E-2</v>
      </c>
      <c r="AQ8" s="16">
        <v>5.6000000000000001E-2</v>
      </c>
      <c r="AR8" s="16">
        <v>9.5238095238095205E-2</v>
      </c>
      <c r="AS8" s="16"/>
      <c r="AT8" s="16">
        <v>6.8181818181818205E-2</v>
      </c>
      <c r="AU8" s="16">
        <v>2.8938906752411599E-2</v>
      </c>
      <c r="AV8" s="16">
        <v>8.8888888888888906E-2</v>
      </c>
      <c r="AW8" s="16">
        <v>0.05</v>
      </c>
      <c r="AX8" s="16"/>
      <c r="AY8" s="16">
        <v>0.162162162162162</v>
      </c>
      <c r="AZ8" s="16">
        <v>3.6093418259023402E-2</v>
      </c>
      <c r="BA8" s="16"/>
      <c r="BB8" s="16">
        <v>0.11111111111111099</v>
      </c>
      <c r="BC8" s="16">
        <v>3.5714285714285698E-2</v>
      </c>
      <c r="BD8" s="16">
        <v>3.4267912772585701E-2</v>
      </c>
      <c r="BE8" s="16">
        <v>7.4626865671641798E-2</v>
      </c>
      <c r="BF8" s="16"/>
      <c r="BG8" s="16">
        <v>4.8387096774193498E-2</v>
      </c>
      <c r="BH8" s="16">
        <v>2.8571428571428598E-2</v>
      </c>
      <c r="BI8" s="16">
        <v>4.0540540540540501E-2</v>
      </c>
      <c r="BJ8" s="16">
        <v>0.173913043478261</v>
      </c>
      <c r="BK8" s="16">
        <v>0.11111111111111099</v>
      </c>
      <c r="BL8" s="16">
        <v>0</v>
      </c>
    </row>
    <row r="9" spans="2:64" x14ac:dyDescent="0.35">
      <c r="B9" s="17" t="s">
        <v>257</v>
      </c>
      <c r="C9" s="16">
        <v>0.32283464566929099</v>
      </c>
      <c r="D9" s="16">
        <v>0.41379310344827602</v>
      </c>
      <c r="E9" s="16">
        <v>0.375</v>
      </c>
      <c r="F9" s="16">
        <v>0.35106382978723399</v>
      </c>
      <c r="G9" s="16">
        <v>0.25766871165644201</v>
      </c>
      <c r="H9" s="16">
        <v>0.335443037974684</v>
      </c>
      <c r="I9" s="16"/>
      <c r="J9" s="16">
        <v>0.33216783216783202</v>
      </c>
      <c r="K9" s="16">
        <v>0.31221719457013603</v>
      </c>
      <c r="L9" s="16"/>
      <c r="M9" s="16">
        <v>0.31907894736842102</v>
      </c>
      <c r="N9" s="16">
        <v>0.35</v>
      </c>
      <c r="O9" s="16">
        <v>0.33333333333333298</v>
      </c>
      <c r="P9" s="16">
        <v>0.27500000000000002</v>
      </c>
      <c r="Q9" s="16"/>
      <c r="R9" s="16">
        <v>0.35199999999999998</v>
      </c>
      <c r="S9" s="16">
        <v>0.30864197530864201</v>
      </c>
      <c r="T9" s="16">
        <v>0.28104575163398698</v>
      </c>
      <c r="U9" s="16">
        <v>0.33333333333333298</v>
      </c>
      <c r="V9" s="16"/>
      <c r="W9" s="16">
        <v>0.337837837837838</v>
      </c>
      <c r="X9" s="16">
        <v>0.30927835051546398</v>
      </c>
      <c r="Y9" s="16">
        <v>0.230769230769231</v>
      </c>
      <c r="Z9" s="16">
        <v>0.26086956521739102</v>
      </c>
      <c r="AA9" s="16">
        <v>0.29729729729729698</v>
      </c>
      <c r="AB9" s="16">
        <v>0.38775510204081598</v>
      </c>
      <c r="AC9" s="16">
        <v>0.40816326530612201</v>
      </c>
      <c r="AD9" s="16">
        <v>0.22222222222222199</v>
      </c>
      <c r="AE9" s="16">
        <v>0.54285714285714304</v>
      </c>
      <c r="AF9" s="16">
        <v>0.28571428571428598</v>
      </c>
      <c r="AG9" s="16">
        <v>0.2</v>
      </c>
      <c r="AH9" s="16">
        <v>0</v>
      </c>
      <c r="AI9" s="16"/>
      <c r="AJ9" s="16">
        <v>0.35820895522388102</v>
      </c>
      <c r="AK9" s="16">
        <v>0.38666666666666699</v>
      </c>
      <c r="AL9" s="16">
        <v>0.29310344827586199</v>
      </c>
      <c r="AM9" s="16">
        <v>0.319148936170213</v>
      </c>
      <c r="AN9" s="16">
        <v>0.37037037037037002</v>
      </c>
      <c r="AO9" s="16"/>
      <c r="AP9" s="16">
        <v>0.31767955801105002</v>
      </c>
      <c r="AQ9" s="16">
        <v>0.32</v>
      </c>
      <c r="AR9" s="16">
        <v>0.42857142857142899</v>
      </c>
      <c r="AS9" s="16"/>
      <c r="AT9" s="16">
        <v>0.29545454545454503</v>
      </c>
      <c r="AU9" s="16">
        <v>0.31511254019292601</v>
      </c>
      <c r="AV9" s="16">
        <v>0.46666666666666701</v>
      </c>
      <c r="AW9" s="16">
        <v>0.3</v>
      </c>
      <c r="AX9" s="16"/>
      <c r="AY9" s="16">
        <v>0.29729729729729698</v>
      </c>
      <c r="AZ9" s="16">
        <v>0.32484076433121001</v>
      </c>
      <c r="BA9" s="16"/>
      <c r="BB9" s="16">
        <v>0.41666666666666702</v>
      </c>
      <c r="BC9" s="16">
        <v>0.42857142857142899</v>
      </c>
      <c r="BD9" s="16">
        <v>0.29906542056074797</v>
      </c>
      <c r="BE9" s="16">
        <v>0.25373134328358199</v>
      </c>
      <c r="BF9" s="16"/>
      <c r="BG9" s="16">
        <v>0.14516129032258099</v>
      </c>
      <c r="BH9" s="16">
        <v>0.28163265306122398</v>
      </c>
      <c r="BI9" s="16">
        <v>0.43243243243243201</v>
      </c>
      <c r="BJ9" s="16">
        <v>0.565217391304348</v>
      </c>
      <c r="BK9" s="16">
        <v>0.33333333333333298</v>
      </c>
      <c r="BL9" s="16">
        <v>0</v>
      </c>
    </row>
    <row r="10" spans="2:64" x14ac:dyDescent="0.35">
      <c r="B10" s="17" t="s">
        <v>258</v>
      </c>
      <c r="C10" s="16">
        <v>0.37992125984252001</v>
      </c>
      <c r="D10" s="16">
        <v>0.37931034482758602</v>
      </c>
      <c r="E10" s="16">
        <v>0.328125</v>
      </c>
      <c r="F10" s="16">
        <v>0.42553191489361702</v>
      </c>
      <c r="G10" s="16">
        <v>0.42331288343558299</v>
      </c>
      <c r="H10" s="16">
        <v>0.329113924050633</v>
      </c>
      <c r="I10" s="16"/>
      <c r="J10" s="16">
        <v>0.37062937062937101</v>
      </c>
      <c r="K10" s="16">
        <v>0.38914027149321301</v>
      </c>
      <c r="L10" s="16"/>
      <c r="M10" s="16">
        <v>0.40460526315789502</v>
      </c>
      <c r="N10" s="16">
        <v>0.33</v>
      </c>
      <c r="O10" s="16">
        <v>0.35</v>
      </c>
      <c r="P10" s="16">
        <v>0.375</v>
      </c>
      <c r="Q10" s="16"/>
      <c r="R10" s="16">
        <v>0.38800000000000001</v>
      </c>
      <c r="S10" s="16">
        <v>0.39506172839506198</v>
      </c>
      <c r="T10" s="16">
        <v>0.33986928104575198</v>
      </c>
      <c r="U10" s="16">
        <v>0.5</v>
      </c>
      <c r="V10" s="16"/>
      <c r="W10" s="16">
        <v>0.36486486486486502</v>
      </c>
      <c r="X10" s="16">
        <v>0.45360824742268002</v>
      </c>
      <c r="Y10" s="16">
        <v>0.30769230769230799</v>
      </c>
      <c r="Z10" s="16">
        <v>0.47826086956521702</v>
      </c>
      <c r="AA10" s="16">
        <v>0.32432432432432401</v>
      </c>
      <c r="AB10" s="16">
        <v>0.30612244897959201</v>
      </c>
      <c r="AC10" s="16">
        <v>0.28571428571428598</v>
      </c>
      <c r="AD10" s="16">
        <v>0.55555555555555602</v>
      </c>
      <c r="AE10" s="16">
        <v>0.28571428571428598</v>
      </c>
      <c r="AF10" s="16">
        <v>0.35714285714285698</v>
      </c>
      <c r="AG10" s="16">
        <v>0.55000000000000004</v>
      </c>
      <c r="AH10" s="16">
        <v>0.66666666666666696</v>
      </c>
      <c r="AI10" s="16"/>
      <c r="AJ10" s="16">
        <v>0.28358208955223901</v>
      </c>
      <c r="AK10" s="16">
        <v>0.293333333333333</v>
      </c>
      <c r="AL10" s="16">
        <v>0.44252873563218398</v>
      </c>
      <c r="AM10" s="16">
        <v>0.37234042553191499</v>
      </c>
      <c r="AN10" s="16">
        <v>0.37037037037037002</v>
      </c>
      <c r="AO10" s="16"/>
      <c r="AP10" s="16">
        <v>0.38121546961326003</v>
      </c>
      <c r="AQ10" s="16">
        <v>0.376</v>
      </c>
      <c r="AR10" s="16">
        <v>0.38095238095238099</v>
      </c>
      <c r="AS10" s="16"/>
      <c r="AT10" s="16">
        <v>0.41666666666666702</v>
      </c>
      <c r="AU10" s="16">
        <v>0.38585209003215398</v>
      </c>
      <c r="AV10" s="16">
        <v>0.33333333333333298</v>
      </c>
      <c r="AW10" s="16">
        <v>0.15</v>
      </c>
      <c r="AX10" s="16"/>
      <c r="AY10" s="16">
        <v>0.35135135135135098</v>
      </c>
      <c r="AZ10" s="16">
        <v>0.38216560509554098</v>
      </c>
      <c r="BA10" s="16"/>
      <c r="BB10" s="16">
        <v>0.38888888888888901</v>
      </c>
      <c r="BC10" s="16">
        <v>0.38095238095238099</v>
      </c>
      <c r="BD10" s="16">
        <v>0.40809968847352002</v>
      </c>
      <c r="BE10" s="16">
        <v>0.238805970149254</v>
      </c>
      <c r="BF10" s="16"/>
      <c r="BG10" s="16">
        <v>0.59677419354838701</v>
      </c>
      <c r="BH10" s="16">
        <v>0.469387755102041</v>
      </c>
      <c r="BI10" s="16">
        <v>0.25</v>
      </c>
      <c r="BJ10" s="16">
        <v>0.13043478260869601</v>
      </c>
      <c r="BK10" s="16">
        <v>3.7037037037037E-2</v>
      </c>
      <c r="BL10" s="16">
        <v>0</v>
      </c>
    </row>
    <row r="11" spans="2:64" x14ac:dyDescent="0.35">
      <c r="B11" s="17" t="s">
        <v>159</v>
      </c>
      <c r="C11" s="18">
        <v>0.25196850393700798</v>
      </c>
      <c r="D11" s="18">
        <v>6.8965517241379296E-2</v>
      </c>
      <c r="E11" s="18">
        <v>0.234375</v>
      </c>
      <c r="F11" s="18">
        <v>0.19148936170212799</v>
      </c>
      <c r="G11" s="18">
        <v>0.28834355828220898</v>
      </c>
      <c r="H11" s="18">
        <v>0.291139240506329</v>
      </c>
      <c r="I11" s="18"/>
      <c r="J11" s="18">
        <v>0.241258741258741</v>
      </c>
      <c r="K11" s="18">
        <v>0.26696832579185498</v>
      </c>
      <c r="L11" s="18"/>
      <c r="M11" s="18">
        <v>0.220394736842105</v>
      </c>
      <c r="N11" s="18">
        <v>0.31</v>
      </c>
      <c r="O11" s="18">
        <v>0.28333333333333299</v>
      </c>
      <c r="P11" s="18">
        <v>0.27500000000000002</v>
      </c>
      <c r="Q11" s="18"/>
      <c r="R11" s="18">
        <v>0.20399999999999999</v>
      </c>
      <c r="S11" s="18">
        <v>0.27160493827160498</v>
      </c>
      <c r="T11" s="18">
        <v>0.33986928104575198</v>
      </c>
      <c r="U11" s="18">
        <v>0.125</v>
      </c>
      <c r="V11" s="18"/>
      <c r="W11" s="18">
        <v>0.24324324324324301</v>
      </c>
      <c r="X11" s="18">
        <v>0.20618556701030899</v>
      </c>
      <c r="Y11" s="18">
        <v>0.36538461538461497</v>
      </c>
      <c r="Z11" s="18">
        <v>0.26086956521739102</v>
      </c>
      <c r="AA11" s="18">
        <v>0.21621621621621601</v>
      </c>
      <c r="AB11" s="18">
        <v>0.30612244897959201</v>
      </c>
      <c r="AC11" s="18">
        <v>0.26530612244898</v>
      </c>
      <c r="AD11" s="18">
        <v>0.22222222222222199</v>
      </c>
      <c r="AE11" s="18">
        <v>0.14285714285714299</v>
      </c>
      <c r="AF11" s="18">
        <v>0.28571428571428598</v>
      </c>
      <c r="AG11" s="18">
        <v>0.25</v>
      </c>
      <c r="AH11" s="18">
        <v>0.33333333333333298</v>
      </c>
      <c r="AI11" s="18"/>
      <c r="AJ11" s="18">
        <v>0.34328358208955201</v>
      </c>
      <c r="AK11" s="18">
        <v>0.30666666666666698</v>
      </c>
      <c r="AL11" s="18">
        <v>0.22413793103448301</v>
      </c>
      <c r="AM11" s="18">
        <v>0.22340425531914901</v>
      </c>
      <c r="AN11" s="18">
        <v>0.148148148148148</v>
      </c>
      <c r="AO11" s="18"/>
      <c r="AP11" s="18">
        <v>0.262430939226519</v>
      </c>
      <c r="AQ11" s="18">
        <v>0.248</v>
      </c>
      <c r="AR11" s="18">
        <v>9.5238095238095205E-2</v>
      </c>
      <c r="AS11" s="18"/>
      <c r="AT11" s="18">
        <v>0.21969696969697</v>
      </c>
      <c r="AU11" s="18">
        <v>0.270096463022508</v>
      </c>
      <c r="AV11" s="18">
        <v>0.11111111111111099</v>
      </c>
      <c r="AW11" s="18">
        <v>0.5</v>
      </c>
      <c r="AX11" s="18"/>
      <c r="AY11" s="18">
        <v>0.18918918918918901</v>
      </c>
      <c r="AZ11" s="18">
        <v>0.256900212314225</v>
      </c>
      <c r="BA11" s="18"/>
      <c r="BB11" s="18">
        <v>8.3333333333333301E-2</v>
      </c>
      <c r="BC11" s="18">
        <v>0.15476190476190499</v>
      </c>
      <c r="BD11" s="18">
        <v>0.258566978193146</v>
      </c>
      <c r="BE11" s="18">
        <v>0.43283582089552203</v>
      </c>
      <c r="BF11" s="18"/>
      <c r="BG11" s="18">
        <v>0.209677419354839</v>
      </c>
      <c r="BH11" s="18">
        <v>0.22040816326530599</v>
      </c>
      <c r="BI11" s="18">
        <v>0.27702702702702697</v>
      </c>
      <c r="BJ11" s="18">
        <v>0.13043478260869601</v>
      </c>
      <c r="BK11" s="18">
        <v>0.51851851851851805</v>
      </c>
      <c r="BL11" s="18">
        <v>1</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5.1181102362204703E-2</v>
      </c>
      <c r="D8" s="16">
        <v>0.10344827586206901</v>
      </c>
      <c r="E8" s="16">
        <v>0.125</v>
      </c>
      <c r="F8" s="16">
        <v>5.31914893617021E-2</v>
      </c>
      <c r="G8" s="16">
        <v>1.84049079754601E-2</v>
      </c>
      <c r="H8" s="16">
        <v>4.4303797468354403E-2</v>
      </c>
      <c r="I8" s="16"/>
      <c r="J8" s="16">
        <v>4.1958041958042001E-2</v>
      </c>
      <c r="K8" s="16">
        <v>6.3348416289592799E-2</v>
      </c>
      <c r="L8" s="16"/>
      <c r="M8" s="16">
        <v>4.9342105263157902E-2</v>
      </c>
      <c r="N8" s="16">
        <v>0.06</v>
      </c>
      <c r="O8" s="16">
        <v>1.6666666666666701E-2</v>
      </c>
      <c r="P8" s="16">
        <v>0.1</v>
      </c>
      <c r="Q8" s="16"/>
      <c r="R8" s="16">
        <v>6.8000000000000005E-2</v>
      </c>
      <c r="S8" s="16">
        <v>1.2345679012345699E-2</v>
      </c>
      <c r="T8" s="16">
        <v>4.5751633986928102E-2</v>
      </c>
      <c r="U8" s="16">
        <v>4.1666666666666699E-2</v>
      </c>
      <c r="V8" s="16"/>
      <c r="W8" s="16">
        <v>8.1081081081081099E-2</v>
      </c>
      <c r="X8" s="16">
        <v>3.09278350515464E-2</v>
      </c>
      <c r="Y8" s="16">
        <v>3.8461538461538498E-2</v>
      </c>
      <c r="Z8" s="16">
        <v>0</v>
      </c>
      <c r="AA8" s="16">
        <v>0.162162162162162</v>
      </c>
      <c r="AB8" s="16">
        <v>2.04081632653061E-2</v>
      </c>
      <c r="AC8" s="16">
        <v>6.1224489795918401E-2</v>
      </c>
      <c r="AD8" s="16">
        <v>5.5555555555555601E-2</v>
      </c>
      <c r="AE8" s="16">
        <v>2.8571428571428598E-2</v>
      </c>
      <c r="AF8" s="16">
        <v>3.5714285714285698E-2</v>
      </c>
      <c r="AG8" s="16">
        <v>0.1</v>
      </c>
      <c r="AH8" s="16">
        <v>0</v>
      </c>
      <c r="AI8" s="16"/>
      <c r="AJ8" s="16">
        <v>5.9701492537313397E-2</v>
      </c>
      <c r="AK8" s="16">
        <v>0.04</v>
      </c>
      <c r="AL8" s="16">
        <v>3.4482758620689703E-2</v>
      </c>
      <c r="AM8" s="16">
        <v>6.3829787234042507E-2</v>
      </c>
      <c r="AN8" s="16">
        <v>0.148148148148148</v>
      </c>
      <c r="AO8" s="16"/>
      <c r="AP8" s="16">
        <v>4.4198895027624301E-2</v>
      </c>
      <c r="AQ8" s="16">
        <v>0.08</v>
      </c>
      <c r="AR8" s="16">
        <v>0</v>
      </c>
      <c r="AS8" s="16"/>
      <c r="AT8" s="16">
        <v>6.8181818181818205E-2</v>
      </c>
      <c r="AU8" s="16">
        <v>2.8938906752411599E-2</v>
      </c>
      <c r="AV8" s="16">
        <v>0.133333333333333</v>
      </c>
      <c r="AW8" s="16">
        <v>0.1</v>
      </c>
      <c r="AX8" s="16"/>
      <c r="AY8" s="16">
        <v>0.162162162162162</v>
      </c>
      <c r="AZ8" s="16">
        <v>4.2462845010615702E-2</v>
      </c>
      <c r="BA8" s="16"/>
      <c r="BB8" s="16">
        <v>5.5555555555555601E-2</v>
      </c>
      <c r="BC8" s="16">
        <v>9.5238095238095205E-2</v>
      </c>
      <c r="BD8" s="16">
        <v>3.7383177570093497E-2</v>
      </c>
      <c r="BE8" s="16">
        <v>5.9701492537313397E-2</v>
      </c>
      <c r="BF8" s="16"/>
      <c r="BG8" s="16">
        <v>4.8387096774193498E-2</v>
      </c>
      <c r="BH8" s="16">
        <v>3.2653061224489799E-2</v>
      </c>
      <c r="BI8" s="16">
        <v>6.7567567567567599E-2</v>
      </c>
      <c r="BJ8" s="16">
        <v>8.6956521739130405E-2</v>
      </c>
      <c r="BK8" s="16">
        <v>0.11111111111111099</v>
      </c>
      <c r="BL8" s="16">
        <v>0</v>
      </c>
    </row>
    <row r="9" spans="2:64" x14ac:dyDescent="0.35">
      <c r="B9" s="17" t="s">
        <v>257</v>
      </c>
      <c r="C9" s="16">
        <v>0.32677165354330701</v>
      </c>
      <c r="D9" s="16">
        <v>0.48275862068965503</v>
      </c>
      <c r="E9" s="16">
        <v>0.390625</v>
      </c>
      <c r="F9" s="16">
        <v>0.37234042553191499</v>
      </c>
      <c r="G9" s="16">
        <v>0.251533742331288</v>
      </c>
      <c r="H9" s="16">
        <v>0.322784810126582</v>
      </c>
      <c r="I9" s="16"/>
      <c r="J9" s="16">
        <v>0.34265734265734299</v>
      </c>
      <c r="K9" s="16">
        <v>0.30769230769230799</v>
      </c>
      <c r="L9" s="16"/>
      <c r="M9" s="16">
        <v>0.34539473684210498</v>
      </c>
      <c r="N9" s="16">
        <v>0.25</v>
      </c>
      <c r="O9" s="16">
        <v>0.35</v>
      </c>
      <c r="P9" s="16">
        <v>0.35</v>
      </c>
      <c r="Q9" s="16"/>
      <c r="R9" s="16">
        <v>0.35599999999999998</v>
      </c>
      <c r="S9" s="16">
        <v>0.28395061728395099</v>
      </c>
      <c r="T9" s="16">
        <v>0.29411764705882398</v>
      </c>
      <c r="U9" s="16">
        <v>0.375</v>
      </c>
      <c r="V9" s="16"/>
      <c r="W9" s="16">
        <v>0.35135135135135098</v>
      </c>
      <c r="X9" s="16">
        <v>0.31958762886597902</v>
      </c>
      <c r="Y9" s="16">
        <v>0.30769230769230799</v>
      </c>
      <c r="Z9" s="16">
        <v>0.34782608695652201</v>
      </c>
      <c r="AA9" s="16">
        <v>0.37837837837837801</v>
      </c>
      <c r="AB9" s="16">
        <v>0.28571428571428598</v>
      </c>
      <c r="AC9" s="16">
        <v>0.34693877551020402</v>
      </c>
      <c r="AD9" s="16">
        <v>0.27777777777777801</v>
      </c>
      <c r="AE9" s="16">
        <v>0.34285714285714303</v>
      </c>
      <c r="AF9" s="16">
        <v>0.32142857142857101</v>
      </c>
      <c r="AG9" s="16">
        <v>0.3</v>
      </c>
      <c r="AH9" s="16">
        <v>0</v>
      </c>
      <c r="AI9" s="16"/>
      <c r="AJ9" s="16">
        <v>0.328358208955224</v>
      </c>
      <c r="AK9" s="16">
        <v>0.37333333333333302</v>
      </c>
      <c r="AL9" s="16">
        <v>0.32183908045977</v>
      </c>
      <c r="AM9" s="16">
        <v>0.340425531914894</v>
      </c>
      <c r="AN9" s="16">
        <v>0.33333333333333298</v>
      </c>
      <c r="AO9" s="16"/>
      <c r="AP9" s="16">
        <v>0.33149171270718197</v>
      </c>
      <c r="AQ9" s="16">
        <v>0.29599999999999999</v>
      </c>
      <c r="AR9" s="16">
        <v>0.42857142857142899</v>
      </c>
      <c r="AS9" s="16"/>
      <c r="AT9" s="16">
        <v>0.32575757575757602</v>
      </c>
      <c r="AU9" s="16">
        <v>0.31832797427652698</v>
      </c>
      <c r="AV9" s="16">
        <v>0.37777777777777799</v>
      </c>
      <c r="AW9" s="16">
        <v>0.35</v>
      </c>
      <c r="AX9" s="16"/>
      <c r="AY9" s="16">
        <v>0.24324324324324301</v>
      </c>
      <c r="AZ9" s="16">
        <v>0.33333333333333298</v>
      </c>
      <c r="BA9" s="16"/>
      <c r="BB9" s="16">
        <v>0.47222222222222199</v>
      </c>
      <c r="BC9" s="16">
        <v>0.34523809523809501</v>
      </c>
      <c r="BD9" s="16">
        <v>0.29906542056074797</v>
      </c>
      <c r="BE9" s="16">
        <v>0.35820895522388102</v>
      </c>
      <c r="BF9" s="16"/>
      <c r="BG9" s="16">
        <v>0.14516129032258099</v>
      </c>
      <c r="BH9" s="16">
        <v>0.28571428571428598</v>
      </c>
      <c r="BI9" s="16">
        <v>0.43918918918918898</v>
      </c>
      <c r="BJ9" s="16">
        <v>0.565217391304348</v>
      </c>
      <c r="BK9" s="16">
        <v>0.33333333333333298</v>
      </c>
      <c r="BL9" s="16">
        <v>0</v>
      </c>
    </row>
    <row r="10" spans="2:64" x14ac:dyDescent="0.35">
      <c r="B10" s="17" t="s">
        <v>258</v>
      </c>
      <c r="C10" s="16">
        <v>0.440944881889764</v>
      </c>
      <c r="D10" s="16">
        <v>0.34482758620689702</v>
      </c>
      <c r="E10" s="16">
        <v>0.28125</v>
      </c>
      <c r="F10" s="16">
        <v>0.45744680851063801</v>
      </c>
      <c r="G10" s="16">
        <v>0.52760736196319002</v>
      </c>
      <c r="H10" s="16">
        <v>0.424050632911392</v>
      </c>
      <c r="I10" s="16"/>
      <c r="J10" s="16">
        <v>0.42657342657342701</v>
      </c>
      <c r="K10" s="16">
        <v>0.45701357466063303</v>
      </c>
      <c r="L10" s="16"/>
      <c r="M10" s="16">
        <v>0.46381578947368401</v>
      </c>
      <c r="N10" s="16">
        <v>0.45</v>
      </c>
      <c r="O10" s="16">
        <v>0.36666666666666697</v>
      </c>
      <c r="P10" s="16">
        <v>0.375</v>
      </c>
      <c r="Q10" s="16"/>
      <c r="R10" s="16">
        <v>0.39600000000000002</v>
      </c>
      <c r="S10" s="16">
        <v>0.530864197530864</v>
      </c>
      <c r="T10" s="16">
        <v>0.46405228758169897</v>
      </c>
      <c r="U10" s="16">
        <v>0.45833333333333298</v>
      </c>
      <c r="V10" s="16"/>
      <c r="W10" s="16">
        <v>0.36486486486486502</v>
      </c>
      <c r="X10" s="16">
        <v>0.49484536082474201</v>
      </c>
      <c r="Y10" s="16">
        <v>0.53846153846153799</v>
      </c>
      <c r="Z10" s="16">
        <v>0.47826086956521702</v>
      </c>
      <c r="AA10" s="16">
        <v>0.35135135135135098</v>
      </c>
      <c r="AB10" s="16">
        <v>0.44897959183673503</v>
      </c>
      <c r="AC10" s="16">
        <v>0.36734693877551</v>
      </c>
      <c r="AD10" s="16">
        <v>0.61111111111111105</v>
      </c>
      <c r="AE10" s="16">
        <v>0.42857142857142899</v>
      </c>
      <c r="AF10" s="16">
        <v>0.32142857142857101</v>
      </c>
      <c r="AG10" s="16">
        <v>0.45</v>
      </c>
      <c r="AH10" s="16">
        <v>0.66666666666666696</v>
      </c>
      <c r="AI10" s="16"/>
      <c r="AJ10" s="16">
        <v>0.41791044776119401</v>
      </c>
      <c r="AK10" s="16">
        <v>0.32</v>
      </c>
      <c r="AL10" s="16">
        <v>0.51724137931034497</v>
      </c>
      <c r="AM10" s="16">
        <v>0.42553191489361702</v>
      </c>
      <c r="AN10" s="16">
        <v>0.33333333333333298</v>
      </c>
      <c r="AO10" s="16"/>
      <c r="AP10" s="16">
        <v>0.43370165745856398</v>
      </c>
      <c r="AQ10" s="16">
        <v>0.44800000000000001</v>
      </c>
      <c r="AR10" s="16">
        <v>0.52380952380952395</v>
      </c>
      <c r="AS10" s="16"/>
      <c r="AT10" s="16">
        <v>0.43181818181818199</v>
      </c>
      <c r="AU10" s="16">
        <v>0.47588424437298998</v>
      </c>
      <c r="AV10" s="16">
        <v>0.35555555555555601</v>
      </c>
      <c r="AW10" s="16">
        <v>0.15</v>
      </c>
      <c r="AX10" s="16"/>
      <c r="AY10" s="16">
        <v>0.40540540540540498</v>
      </c>
      <c r="AZ10" s="16">
        <v>0.44373673036093397</v>
      </c>
      <c r="BA10" s="16"/>
      <c r="BB10" s="16">
        <v>0.41666666666666702</v>
      </c>
      <c r="BC10" s="16">
        <v>0.44047619047619002</v>
      </c>
      <c r="BD10" s="16">
        <v>0.482866043613707</v>
      </c>
      <c r="BE10" s="16">
        <v>0.25373134328358199</v>
      </c>
      <c r="BF10" s="16"/>
      <c r="BG10" s="16">
        <v>0.69354838709677402</v>
      </c>
      <c r="BH10" s="16">
        <v>0.53469387755102005</v>
      </c>
      <c r="BI10" s="16">
        <v>0.304054054054054</v>
      </c>
      <c r="BJ10" s="16">
        <v>0.173913043478261</v>
      </c>
      <c r="BK10" s="16">
        <v>3.7037037037037E-2</v>
      </c>
      <c r="BL10" s="16">
        <v>0</v>
      </c>
    </row>
    <row r="11" spans="2:64" x14ac:dyDescent="0.35">
      <c r="B11" s="17" t="s">
        <v>159</v>
      </c>
      <c r="C11" s="18">
        <v>0.181102362204724</v>
      </c>
      <c r="D11" s="18">
        <v>6.8965517241379296E-2</v>
      </c>
      <c r="E11" s="18">
        <v>0.203125</v>
      </c>
      <c r="F11" s="18">
        <v>0.117021276595745</v>
      </c>
      <c r="G11" s="18">
        <v>0.20245398773006101</v>
      </c>
      <c r="H11" s="18">
        <v>0.208860759493671</v>
      </c>
      <c r="I11" s="18"/>
      <c r="J11" s="18">
        <v>0.188811188811189</v>
      </c>
      <c r="K11" s="18">
        <v>0.17194570135746601</v>
      </c>
      <c r="L11" s="18"/>
      <c r="M11" s="18">
        <v>0.14144736842105299</v>
      </c>
      <c r="N11" s="18">
        <v>0.24</v>
      </c>
      <c r="O11" s="18">
        <v>0.266666666666667</v>
      </c>
      <c r="P11" s="18">
        <v>0.17499999999999999</v>
      </c>
      <c r="Q11" s="18"/>
      <c r="R11" s="18">
        <v>0.18</v>
      </c>
      <c r="S11" s="18">
        <v>0.172839506172839</v>
      </c>
      <c r="T11" s="18">
        <v>0.19607843137254899</v>
      </c>
      <c r="U11" s="18">
        <v>0.125</v>
      </c>
      <c r="V11" s="18"/>
      <c r="W11" s="18">
        <v>0.20270270270270299</v>
      </c>
      <c r="X11" s="18">
        <v>0.15463917525773199</v>
      </c>
      <c r="Y11" s="18">
        <v>0.115384615384615</v>
      </c>
      <c r="Z11" s="18">
        <v>0.173913043478261</v>
      </c>
      <c r="AA11" s="18">
        <v>0.108108108108108</v>
      </c>
      <c r="AB11" s="18">
        <v>0.24489795918367299</v>
      </c>
      <c r="AC11" s="18">
        <v>0.22448979591836701</v>
      </c>
      <c r="AD11" s="18">
        <v>5.5555555555555601E-2</v>
      </c>
      <c r="AE11" s="18">
        <v>0.2</v>
      </c>
      <c r="AF11" s="18">
        <v>0.32142857142857101</v>
      </c>
      <c r="AG11" s="18">
        <v>0.15</v>
      </c>
      <c r="AH11" s="18">
        <v>0.33333333333333298</v>
      </c>
      <c r="AI11" s="18"/>
      <c r="AJ11" s="18">
        <v>0.19402985074626899</v>
      </c>
      <c r="AK11" s="18">
        <v>0.266666666666667</v>
      </c>
      <c r="AL11" s="18">
        <v>0.126436781609195</v>
      </c>
      <c r="AM11" s="18">
        <v>0.170212765957447</v>
      </c>
      <c r="AN11" s="18">
        <v>0.18518518518518501</v>
      </c>
      <c r="AO11" s="18"/>
      <c r="AP11" s="18">
        <v>0.19060773480663001</v>
      </c>
      <c r="AQ11" s="18">
        <v>0.17599999999999999</v>
      </c>
      <c r="AR11" s="18">
        <v>4.7619047619047603E-2</v>
      </c>
      <c r="AS11" s="18"/>
      <c r="AT11" s="18">
        <v>0.174242424242424</v>
      </c>
      <c r="AU11" s="18">
        <v>0.176848874598071</v>
      </c>
      <c r="AV11" s="18">
        <v>0.133333333333333</v>
      </c>
      <c r="AW11" s="18">
        <v>0.4</v>
      </c>
      <c r="AX11" s="18"/>
      <c r="AY11" s="18">
        <v>0.18918918918918901</v>
      </c>
      <c r="AZ11" s="18">
        <v>0.18046709129511701</v>
      </c>
      <c r="BA11" s="18"/>
      <c r="BB11" s="18">
        <v>5.5555555555555601E-2</v>
      </c>
      <c r="BC11" s="18">
        <v>0.119047619047619</v>
      </c>
      <c r="BD11" s="18">
        <v>0.18068535825545201</v>
      </c>
      <c r="BE11" s="18">
        <v>0.328358208955224</v>
      </c>
      <c r="BF11" s="18"/>
      <c r="BG11" s="18">
        <v>0.112903225806452</v>
      </c>
      <c r="BH11" s="18">
        <v>0.14693877551020401</v>
      </c>
      <c r="BI11" s="18">
        <v>0.18918918918918901</v>
      </c>
      <c r="BJ11" s="18">
        <v>0.173913043478261</v>
      </c>
      <c r="BK11" s="18">
        <v>0.51851851851851805</v>
      </c>
      <c r="BL11" s="18">
        <v>1</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5.9055118110236199E-2</v>
      </c>
      <c r="D8" s="16">
        <v>0.13793103448275901</v>
      </c>
      <c r="E8" s="16">
        <v>7.8125E-2</v>
      </c>
      <c r="F8" s="16">
        <v>6.3829787234042507E-2</v>
      </c>
      <c r="G8" s="16">
        <v>3.6809815950920199E-2</v>
      </c>
      <c r="H8" s="16">
        <v>5.6962025316455701E-2</v>
      </c>
      <c r="I8" s="16"/>
      <c r="J8" s="16">
        <v>6.2937062937062901E-2</v>
      </c>
      <c r="K8" s="16">
        <v>5.4298642533936702E-2</v>
      </c>
      <c r="L8" s="16"/>
      <c r="M8" s="16">
        <v>6.5789473684210495E-2</v>
      </c>
      <c r="N8" s="16">
        <v>0.04</v>
      </c>
      <c r="O8" s="16">
        <v>3.3333333333333298E-2</v>
      </c>
      <c r="P8" s="16">
        <v>0.1</v>
      </c>
      <c r="Q8" s="16"/>
      <c r="R8" s="16">
        <v>7.1999999999999995E-2</v>
      </c>
      <c r="S8" s="16">
        <v>2.4691358024691398E-2</v>
      </c>
      <c r="T8" s="16">
        <v>5.22875816993464E-2</v>
      </c>
      <c r="U8" s="16">
        <v>8.3333333333333301E-2</v>
      </c>
      <c r="V8" s="16"/>
      <c r="W8" s="16">
        <v>0.121621621621622</v>
      </c>
      <c r="X8" s="16">
        <v>3.09278350515464E-2</v>
      </c>
      <c r="Y8" s="16">
        <v>9.6153846153846201E-2</v>
      </c>
      <c r="Z8" s="16">
        <v>0</v>
      </c>
      <c r="AA8" s="16">
        <v>0.108108108108108</v>
      </c>
      <c r="AB8" s="16">
        <v>4.08163265306122E-2</v>
      </c>
      <c r="AC8" s="16">
        <v>6.1224489795918401E-2</v>
      </c>
      <c r="AD8" s="16">
        <v>0</v>
      </c>
      <c r="AE8" s="16">
        <v>5.7142857142857099E-2</v>
      </c>
      <c r="AF8" s="16">
        <v>3.5714285714285698E-2</v>
      </c>
      <c r="AG8" s="16">
        <v>0.05</v>
      </c>
      <c r="AH8" s="16">
        <v>0</v>
      </c>
      <c r="AI8" s="16"/>
      <c r="AJ8" s="16">
        <v>4.47761194029851E-2</v>
      </c>
      <c r="AK8" s="16">
        <v>5.3333333333333302E-2</v>
      </c>
      <c r="AL8" s="16">
        <v>4.0229885057471299E-2</v>
      </c>
      <c r="AM8" s="16">
        <v>0.10638297872340401</v>
      </c>
      <c r="AN8" s="16">
        <v>0.11111111111111099</v>
      </c>
      <c r="AO8" s="16"/>
      <c r="AP8" s="16">
        <v>5.24861878453039E-2</v>
      </c>
      <c r="AQ8" s="16">
        <v>0.08</v>
      </c>
      <c r="AR8" s="16">
        <v>4.7619047619047603E-2</v>
      </c>
      <c r="AS8" s="16"/>
      <c r="AT8" s="16">
        <v>0.11363636363636399</v>
      </c>
      <c r="AU8" s="16">
        <v>4.1800643086816698E-2</v>
      </c>
      <c r="AV8" s="16">
        <v>2.2222222222222199E-2</v>
      </c>
      <c r="AW8" s="16">
        <v>0.05</v>
      </c>
      <c r="AX8" s="16"/>
      <c r="AY8" s="16">
        <v>0.162162162162162</v>
      </c>
      <c r="AZ8" s="16">
        <v>5.0955414012738898E-2</v>
      </c>
      <c r="BA8" s="16"/>
      <c r="BB8" s="16">
        <v>0.194444444444444</v>
      </c>
      <c r="BC8" s="16">
        <v>8.3333333333333301E-2</v>
      </c>
      <c r="BD8" s="16">
        <v>3.7383177570093497E-2</v>
      </c>
      <c r="BE8" s="16">
        <v>5.9701492537313397E-2</v>
      </c>
      <c r="BF8" s="16"/>
      <c r="BG8" s="16">
        <v>3.2258064516128997E-2</v>
      </c>
      <c r="BH8" s="16">
        <v>3.2653061224489799E-2</v>
      </c>
      <c r="BI8" s="16">
        <v>3.37837837837838E-2</v>
      </c>
      <c r="BJ8" s="16">
        <v>0.34782608695652201</v>
      </c>
      <c r="BK8" s="16">
        <v>0.25925925925925902</v>
      </c>
      <c r="BL8" s="16">
        <v>0</v>
      </c>
    </row>
    <row r="9" spans="2:64" x14ac:dyDescent="0.35">
      <c r="B9" s="17" t="s">
        <v>257</v>
      </c>
      <c r="C9" s="16">
        <v>0.244094488188976</v>
      </c>
      <c r="D9" s="16">
        <v>0.27586206896551702</v>
      </c>
      <c r="E9" s="16">
        <v>0.34375</v>
      </c>
      <c r="F9" s="16">
        <v>0.21276595744680901</v>
      </c>
      <c r="G9" s="16">
        <v>0.184049079754601</v>
      </c>
      <c r="H9" s="16">
        <v>0.278481012658228</v>
      </c>
      <c r="I9" s="16"/>
      <c r="J9" s="16">
        <v>0.26573426573426601</v>
      </c>
      <c r="K9" s="16">
        <v>0.217194570135747</v>
      </c>
      <c r="L9" s="16"/>
      <c r="M9" s="16">
        <v>0.25</v>
      </c>
      <c r="N9" s="16">
        <v>0.24</v>
      </c>
      <c r="O9" s="16">
        <v>0.2</v>
      </c>
      <c r="P9" s="16">
        <v>0.27500000000000002</v>
      </c>
      <c r="Q9" s="16"/>
      <c r="R9" s="16">
        <v>0.27600000000000002</v>
      </c>
      <c r="S9" s="16">
        <v>0.19753086419753099</v>
      </c>
      <c r="T9" s="16">
        <v>0.23529411764705899</v>
      </c>
      <c r="U9" s="16">
        <v>0.125</v>
      </c>
      <c r="V9" s="16"/>
      <c r="W9" s="16">
        <v>0.27027027027027001</v>
      </c>
      <c r="X9" s="16">
        <v>0.22680412371134001</v>
      </c>
      <c r="Y9" s="16">
        <v>0.17307692307692299</v>
      </c>
      <c r="Z9" s="16">
        <v>0.36956521739130399</v>
      </c>
      <c r="AA9" s="16">
        <v>0.18918918918918901</v>
      </c>
      <c r="AB9" s="16">
        <v>0.22448979591836701</v>
      </c>
      <c r="AC9" s="16">
        <v>0.24489795918367299</v>
      </c>
      <c r="AD9" s="16">
        <v>0.16666666666666699</v>
      </c>
      <c r="AE9" s="16">
        <v>0.371428571428571</v>
      </c>
      <c r="AF9" s="16">
        <v>0.28571428571428598</v>
      </c>
      <c r="AG9" s="16">
        <v>0.1</v>
      </c>
      <c r="AH9" s="16">
        <v>0</v>
      </c>
      <c r="AI9" s="16"/>
      <c r="AJ9" s="16">
        <v>0.26865671641791</v>
      </c>
      <c r="AK9" s="16">
        <v>0.266666666666667</v>
      </c>
      <c r="AL9" s="16">
        <v>0.229885057471264</v>
      </c>
      <c r="AM9" s="16">
        <v>0.24468085106383</v>
      </c>
      <c r="AN9" s="16">
        <v>0.296296296296296</v>
      </c>
      <c r="AO9" s="16"/>
      <c r="AP9" s="16">
        <v>0.22928176795580099</v>
      </c>
      <c r="AQ9" s="16">
        <v>0.26400000000000001</v>
      </c>
      <c r="AR9" s="16">
        <v>0.38095238095238099</v>
      </c>
      <c r="AS9" s="16"/>
      <c r="AT9" s="16">
        <v>0.16666666666666699</v>
      </c>
      <c r="AU9" s="16">
        <v>0.241157556270096</v>
      </c>
      <c r="AV9" s="16">
        <v>0.51111111111111096</v>
      </c>
      <c r="AW9" s="16">
        <v>0.2</v>
      </c>
      <c r="AX9" s="16"/>
      <c r="AY9" s="16">
        <v>0.18918918918918901</v>
      </c>
      <c r="AZ9" s="16">
        <v>0.24840764331210199</v>
      </c>
      <c r="BA9" s="16"/>
      <c r="BB9" s="16">
        <v>0.25</v>
      </c>
      <c r="BC9" s="16">
        <v>0.28571428571428598</v>
      </c>
      <c r="BD9" s="16">
        <v>0.233644859813084</v>
      </c>
      <c r="BE9" s="16">
        <v>0.238805970149254</v>
      </c>
      <c r="BF9" s="16"/>
      <c r="BG9" s="16">
        <v>4.8387096774193498E-2</v>
      </c>
      <c r="BH9" s="16">
        <v>0.187755102040816</v>
      </c>
      <c r="BI9" s="16">
        <v>0.37162162162162199</v>
      </c>
      <c r="BJ9" s="16">
        <v>0.39130434782608697</v>
      </c>
      <c r="BK9" s="16">
        <v>0.37037037037037002</v>
      </c>
      <c r="BL9" s="16">
        <v>0.33333333333333298</v>
      </c>
    </row>
    <row r="10" spans="2:64" x14ac:dyDescent="0.35">
      <c r="B10" s="17" t="s">
        <v>258</v>
      </c>
      <c r="C10" s="16">
        <v>0.559055118110236</v>
      </c>
      <c r="D10" s="16">
        <v>0.51724137931034497</v>
      </c>
      <c r="E10" s="16">
        <v>0.484375</v>
      </c>
      <c r="F10" s="16">
        <v>0.61702127659574502</v>
      </c>
      <c r="G10" s="16">
        <v>0.63803680981595101</v>
      </c>
      <c r="H10" s="16">
        <v>0.481012658227848</v>
      </c>
      <c r="I10" s="16"/>
      <c r="J10" s="16">
        <v>0.53146853146853101</v>
      </c>
      <c r="K10" s="16">
        <v>0.59276018099547501</v>
      </c>
      <c r="L10" s="16"/>
      <c r="M10" s="16">
        <v>0.56907894736842102</v>
      </c>
      <c r="N10" s="16">
        <v>0.56999999999999995</v>
      </c>
      <c r="O10" s="16">
        <v>0.55000000000000004</v>
      </c>
      <c r="P10" s="16">
        <v>0.47499999999999998</v>
      </c>
      <c r="Q10" s="16"/>
      <c r="R10" s="16">
        <v>0.53600000000000003</v>
      </c>
      <c r="S10" s="16">
        <v>0.64197530864197505</v>
      </c>
      <c r="T10" s="16">
        <v>0.53594771241830097</v>
      </c>
      <c r="U10" s="16">
        <v>0.66666666666666696</v>
      </c>
      <c r="V10" s="16"/>
      <c r="W10" s="16">
        <v>0.5</v>
      </c>
      <c r="X10" s="16">
        <v>0.57731958762886604</v>
      </c>
      <c r="Y10" s="16">
        <v>0.59615384615384603</v>
      </c>
      <c r="Z10" s="16">
        <v>0.565217391304348</v>
      </c>
      <c r="AA10" s="16">
        <v>0.59459459459459496</v>
      </c>
      <c r="AB10" s="16">
        <v>0.530612244897959</v>
      </c>
      <c r="AC10" s="16">
        <v>0.55102040816326503</v>
      </c>
      <c r="AD10" s="16">
        <v>0.66666666666666696</v>
      </c>
      <c r="AE10" s="16">
        <v>0.51428571428571401</v>
      </c>
      <c r="AF10" s="16">
        <v>0.46428571428571402</v>
      </c>
      <c r="AG10" s="16">
        <v>0.7</v>
      </c>
      <c r="AH10" s="16">
        <v>0.66666666666666696</v>
      </c>
      <c r="AI10" s="16"/>
      <c r="AJ10" s="16">
        <v>0.462686567164179</v>
      </c>
      <c r="AK10" s="16">
        <v>0.48</v>
      </c>
      <c r="AL10" s="16">
        <v>0.63218390804597702</v>
      </c>
      <c r="AM10" s="16">
        <v>0.56382978723404298</v>
      </c>
      <c r="AN10" s="16">
        <v>0.44444444444444398</v>
      </c>
      <c r="AO10" s="16"/>
      <c r="AP10" s="16">
        <v>0.574585635359116</v>
      </c>
      <c r="AQ10" s="16">
        <v>0.52</v>
      </c>
      <c r="AR10" s="16">
        <v>0.52380952380952395</v>
      </c>
      <c r="AS10" s="16"/>
      <c r="AT10" s="16">
        <v>0.60606060606060597</v>
      </c>
      <c r="AU10" s="16">
        <v>0.58520900321543401</v>
      </c>
      <c r="AV10" s="16">
        <v>0.35555555555555601</v>
      </c>
      <c r="AW10" s="16">
        <v>0.3</v>
      </c>
      <c r="AX10" s="16"/>
      <c r="AY10" s="16">
        <v>0.48648648648648701</v>
      </c>
      <c r="AZ10" s="16">
        <v>0.56475583864118895</v>
      </c>
      <c r="BA10" s="16"/>
      <c r="BB10" s="16">
        <v>0.52777777777777801</v>
      </c>
      <c r="BC10" s="16">
        <v>0.51190476190476197</v>
      </c>
      <c r="BD10" s="16">
        <v>0.60747663551401898</v>
      </c>
      <c r="BE10" s="16">
        <v>0.402985074626866</v>
      </c>
      <c r="BF10" s="16"/>
      <c r="BG10" s="16">
        <v>0.80645161290322598</v>
      </c>
      <c r="BH10" s="16">
        <v>0.67755102040816295</v>
      </c>
      <c r="BI10" s="16">
        <v>0.41891891891891903</v>
      </c>
      <c r="BJ10" s="16">
        <v>0.173913043478261</v>
      </c>
      <c r="BK10" s="16">
        <v>7.4074074074074098E-2</v>
      </c>
      <c r="BL10" s="16">
        <v>0</v>
      </c>
    </row>
    <row r="11" spans="2:64" x14ac:dyDescent="0.35">
      <c r="B11" s="17" t="s">
        <v>159</v>
      </c>
      <c r="C11" s="18">
        <v>0.13779527559055099</v>
      </c>
      <c r="D11" s="18">
        <v>6.8965517241379296E-2</v>
      </c>
      <c r="E11" s="18">
        <v>9.375E-2</v>
      </c>
      <c r="F11" s="18">
        <v>0.10638297872340401</v>
      </c>
      <c r="G11" s="18">
        <v>0.14110429447852799</v>
      </c>
      <c r="H11" s="18">
        <v>0.183544303797468</v>
      </c>
      <c r="I11" s="18"/>
      <c r="J11" s="18">
        <v>0.13986013986014001</v>
      </c>
      <c r="K11" s="18">
        <v>0.13574660633484201</v>
      </c>
      <c r="L11" s="18"/>
      <c r="M11" s="18">
        <v>0.115131578947368</v>
      </c>
      <c r="N11" s="18">
        <v>0.15</v>
      </c>
      <c r="O11" s="18">
        <v>0.21666666666666701</v>
      </c>
      <c r="P11" s="18">
        <v>0.15</v>
      </c>
      <c r="Q11" s="18"/>
      <c r="R11" s="18">
        <v>0.11600000000000001</v>
      </c>
      <c r="S11" s="18">
        <v>0.13580246913580199</v>
      </c>
      <c r="T11" s="18">
        <v>0.17647058823529399</v>
      </c>
      <c r="U11" s="18">
        <v>0.125</v>
      </c>
      <c r="V11" s="18"/>
      <c r="W11" s="18">
        <v>0.108108108108108</v>
      </c>
      <c r="X11" s="18">
        <v>0.164948453608247</v>
      </c>
      <c r="Y11" s="18">
        <v>0.134615384615385</v>
      </c>
      <c r="Z11" s="18">
        <v>6.5217391304347797E-2</v>
      </c>
      <c r="AA11" s="18">
        <v>0.108108108108108</v>
      </c>
      <c r="AB11" s="18">
        <v>0.20408163265306101</v>
      </c>
      <c r="AC11" s="18">
        <v>0.14285714285714299</v>
      </c>
      <c r="AD11" s="18">
        <v>0.16666666666666699</v>
      </c>
      <c r="AE11" s="18">
        <v>5.7142857142857099E-2</v>
      </c>
      <c r="AF11" s="18">
        <v>0.214285714285714</v>
      </c>
      <c r="AG11" s="18">
        <v>0.15</v>
      </c>
      <c r="AH11" s="18">
        <v>0.33333333333333298</v>
      </c>
      <c r="AI11" s="18"/>
      <c r="AJ11" s="18">
        <v>0.22388059701492499</v>
      </c>
      <c r="AK11" s="18">
        <v>0.2</v>
      </c>
      <c r="AL11" s="18">
        <v>9.7701149425287404E-2</v>
      </c>
      <c r="AM11" s="18">
        <v>8.5106382978723402E-2</v>
      </c>
      <c r="AN11" s="18">
        <v>0.148148148148148</v>
      </c>
      <c r="AO11" s="18"/>
      <c r="AP11" s="18">
        <v>0.143646408839779</v>
      </c>
      <c r="AQ11" s="18">
        <v>0.13600000000000001</v>
      </c>
      <c r="AR11" s="18">
        <v>4.7619047619047603E-2</v>
      </c>
      <c r="AS11" s="18"/>
      <c r="AT11" s="18">
        <v>0.11363636363636399</v>
      </c>
      <c r="AU11" s="18">
        <v>0.131832797427653</v>
      </c>
      <c r="AV11" s="18">
        <v>0.11111111111111099</v>
      </c>
      <c r="AW11" s="18">
        <v>0.45</v>
      </c>
      <c r="AX11" s="18"/>
      <c r="AY11" s="18">
        <v>0.162162162162162</v>
      </c>
      <c r="AZ11" s="18">
        <v>0.13588110403397</v>
      </c>
      <c r="BA11" s="18"/>
      <c r="BB11" s="18">
        <v>2.7777777777777801E-2</v>
      </c>
      <c r="BC11" s="18">
        <v>0.119047619047619</v>
      </c>
      <c r="BD11" s="18">
        <v>0.121495327102804</v>
      </c>
      <c r="BE11" s="18">
        <v>0.29850746268656703</v>
      </c>
      <c r="BF11" s="18"/>
      <c r="BG11" s="18">
        <v>0.112903225806452</v>
      </c>
      <c r="BH11" s="18">
        <v>0.102040816326531</v>
      </c>
      <c r="BI11" s="18">
        <v>0.17567567567567599</v>
      </c>
      <c r="BJ11" s="18">
        <v>8.6956521739130405E-2</v>
      </c>
      <c r="BK11" s="18">
        <v>0.296296296296296</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265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256</v>
      </c>
      <c r="C8" s="16">
        <v>5.9055118110236199E-2</v>
      </c>
      <c r="D8" s="16">
        <v>0.10344827586206901</v>
      </c>
      <c r="E8" s="16">
        <v>6.25E-2</v>
      </c>
      <c r="F8" s="16">
        <v>3.1914893617021302E-2</v>
      </c>
      <c r="G8" s="16">
        <v>6.7484662576687102E-2</v>
      </c>
      <c r="H8" s="16">
        <v>5.6962025316455701E-2</v>
      </c>
      <c r="I8" s="16"/>
      <c r="J8" s="16">
        <v>6.9930069930069894E-2</v>
      </c>
      <c r="K8" s="16">
        <v>4.52488687782805E-2</v>
      </c>
      <c r="L8" s="16"/>
      <c r="M8" s="16">
        <v>6.25E-2</v>
      </c>
      <c r="N8" s="16">
        <v>0.03</v>
      </c>
      <c r="O8" s="16">
        <v>0.05</v>
      </c>
      <c r="P8" s="16">
        <v>0.125</v>
      </c>
      <c r="Q8" s="16"/>
      <c r="R8" s="16">
        <v>6.8000000000000005E-2</v>
      </c>
      <c r="S8" s="16">
        <v>1.2345679012345699E-2</v>
      </c>
      <c r="T8" s="16">
        <v>6.5359477124182996E-2</v>
      </c>
      <c r="U8" s="16">
        <v>8.3333333333333301E-2</v>
      </c>
      <c r="V8" s="16"/>
      <c r="W8" s="16">
        <v>8.1081081081081099E-2</v>
      </c>
      <c r="X8" s="16">
        <v>5.1546391752577303E-2</v>
      </c>
      <c r="Y8" s="16">
        <v>9.6153846153846201E-2</v>
      </c>
      <c r="Z8" s="16">
        <v>2.1739130434782601E-2</v>
      </c>
      <c r="AA8" s="16">
        <v>8.1081081081081099E-2</v>
      </c>
      <c r="AB8" s="16">
        <v>8.1632653061224497E-2</v>
      </c>
      <c r="AC8" s="16">
        <v>2.04081632653061E-2</v>
      </c>
      <c r="AD8" s="16">
        <v>0</v>
      </c>
      <c r="AE8" s="16">
        <v>8.5714285714285701E-2</v>
      </c>
      <c r="AF8" s="16">
        <v>3.5714285714285698E-2</v>
      </c>
      <c r="AG8" s="16">
        <v>0.05</v>
      </c>
      <c r="AH8" s="16">
        <v>0</v>
      </c>
      <c r="AI8" s="16"/>
      <c r="AJ8" s="16">
        <v>5.9701492537313397E-2</v>
      </c>
      <c r="AK8" s="16">
        <v>6.6666666666666693E-2</v>
      </c>
      <c r="AL8" s="16">
        <v>5.1724137931034503E-2</v>
      </c>
      <c r="AM8" s="16">
        <v>8.5106382978723402E-2</v>
      </c>
      <c r="AN8" s="16">
        <v>7.4074074074074098E-2</v>
      </c>
      <c r="AO8" s="16"/>
      <c r="AP8" s="16">
        <v>5.5248618784530398E-2</v>
      </c>
      <c r="AQ8" s="16">
        <v>6.4000000000000001E-2</v>
      </c>
      <c r="AR8" s="16">
        <v>9.5238095238095205E-2</v>
      </c>
      <c r="AS8" s="16"/>
      <c r="AT8" s="16">
        <v>8.3333333333333301E-2</v>
      </c>
      <c r="AU8" s="16">
        <v>4.5016077170418001E-2</v>
      </c>
      <c r="AV8" s="16">
        <v>8.8888888888888906E-2</v>
      </c>
      <c r="AW8" s="16">
        <v>0.05</v>
      </c>
      <c r="AX8" s="16"/>
      <c r="AY8" s="16">
        <v>0.135135135135135</v>
      </c>
      <c r="AZ8" s="16">
        <v>5.30785562632696E-2</v>
      </c>
      <c r="BA8" s="16"/>
      <c r="BB8" s="16">
        <v>0.11111111111111099</v>
      </c>
      <c r="BC8" s="16">
        <v>0.107142857142857</v>
      </c>
      <c r="BD8" s="16">
        <v>4.0498442367601202E-2</v>
      </c>
      <c r="BE8" s="16">
        <v>5.9701492537313397E-2</v>
      </c>
      <c r="BF8" s="16"/>
      <c r="BG8" s="16">
        <v>4.8387096774193498E-2</v>
      </c>
      <c r="BH8" s="16">
        <v>3.2653061224489799E-2</v>
      </c>
      <c r="BI8" s="16">
        <v>4.0540540540540501E-2</v>
      </c>
      <c r="BJ8" s="16">
        <v>0.217391304347826</v>
      </c>
      <c r="BK8" s="16">
        <v>0.296296296296296</v>
      </c>
      <c r="BL8" s="16">
        <v>0</v>
      </c>
    </row>
    <row r="9" spans="2:64" x14ac:dyDescent="0.35">
      <c r="B9" s="17" t="s">
        <v>257</v>
      </c>
      <c r="C9" s="16">
        <v>0.30511811023621999</v>
      </c>
      <c r="D9" s="16">
        <v>0.37931034482758602</v>
      </c>
      <c r="E9" s="16">
        <v>0.296875</v>
      </c>
      <c r="F9" s="16">
        <v>0.319148936170213</v>
      </c>
      <c r="G9" s="16">
        <v>0.23926380368098199</v>
      </c>
      <c r="H9" s="16">
        <v>0.354430379746835</v>
      </c>
      <c r="I9" s="16"/>
      <c r="J9" s="16">
        <v>0.321678321678322</v>
      </c>
      <c r="K9" s="16">
        <v>0.28506787330316702</v>
      </c>
      <c r="L9" s="16"/>
      <c r="M9" s="16">
        <v>0.31578947368421101</v>
      </c>
      <c r="N9" s="16">
        <v>0.28000000000000003</v>
      </c>
      <c r="O9" s="16">
        <v>0.28333333333333299</v>
      </c>
      <c r="P9" s="16">
        <v>0.27500000000000002</v>
      </c>
      <c r="Q9" s="16"/>
      <c r="R9" s="16">
        <v>0.32400000000000001</v>
      </c>
      <c r="S9" s="16">
        <v>0.27160493827160498</v>
      </c>
      <c r="T9" s="16">
        <v>0.30065359477124198</v>
      </c>
      <c r="U9" s="16">
        <v>0.25</v>
      </c>
      <c r="V9" s="16"/>
      <c r="W9" s="16">
        <v>0.31081081081081102</v>
      </c>
      <c r="X9" s="16">
        <v>0.32989690721649501</v>
      </c>
      <c r="Y9" s="16">
        <v>0.15384615384615399</v>
      </c>
      <c r="Z9" s="16">
        <v>0.32608695652173902</v>
      </c>
      <c r="AA9" s="16">
        <v>0.32432432432432401</v>
      </c>
      <c r="AB9" s="16">
        <v>0.28571428571428598</v>
      </c>
      <c r="AC9" s="16">
        <v>0.36734693877551</v>
      </c>
      <c r="AD9" s="16">
        <v>0.16666666666666699</v>
      </c>
      <c r="AE9" s="16">
        <v>0.371428571428571</v>
      </c>
      <c r="AF9" s="16">
        <v>0.35714285714285698</v>
      </c>
      <c r="AG9" s="16">
        <v>0.35</v>
      </c>
      <c r="AH9" s="16">
        <v>0</v>
      </c>
      <c r="AI9" s="16"/>
      <c r="AJ9" s="16">
        <v>0.31343283582089598</v>
      </c>
      <c r="AK9" s="16">
        <v>0.30666666666666698</v>
      </c>
      <c r="AL9" s="16">
        <v>0.27011494252873602</v>
      </c>
      <c r="AM9" s="16">
        <v>0.329787234042553</v>
      </c>
      <c r="AN9" s="16">
        <v>0.407407407407407</v>
      </c>
      <c r="AO9" s="16"/>
      <c r="AP9" s="16">
        <v>0.29558011049723798</v>
      </c>
      <c r="AQ9" s="16">
        <v>0.33600000000000002</v>
      </c>
      <c r="AR9" s="16">
        <v>0.28571428571428598</v>
      </c>
      <c r="AS9" s="16"/>
      <c r="AT9" s="16">
        <v>0.25</v>
      </c>
      <c r="AU9" s="16">
        <v>0.31189710610932497</v>
      </c>
      <c r="AV9" s="16">
        <v>0.46666666666666701</v>
      </c>
      <c r="AW9" s="16">
        <v>0.2</v>
      </c>
      <c r="AX9" s="16"/>
      <c r="AY9" s="16">
        <v>0.29729729729729698</v>
      </c>
      <c r="AZ9" s="16">
        <v>0.305732484076433</v>
      </c>
      <c r="BA9" s="16"/>
      <c r="BB9" s="16">
        <v>0.47222222222222199</v>
      </c>
      <c r="BC9" s="16">
        <v>0.26190476190476197</v>
      </c>
      <c r="BD9" s="16">
        <v>0.30218068535825499</v>
      </c>
      <c r="BE9" s="16">
        <v>0.28358208955223901</v>
      </c>
      <c r="BF9" s="16"/>
      <c r="BG9" s="16">
        <v>0.17741935483870999</v>
      </c>
      <c r="BH9" s="16">
        <v>0.26938775510204099</v>
      </c>
      <c r="BI9" s="16">
        <v>0.37162162162162199</v>
      </c>
      <c r="BJ9" s="16">
        <v>0.52173913043478304</v>
      </c>
      <c r="BK9" s="16">
        <v>0.407407407407407</v>
      </c>
      <c r="BL9" s="16">
        <v>0</v>
      </c>
    </row>
    <row r="10" spans="2:64" x14ac:dyDescent="0.35">
      <c r="B10" s="17" t="s">
        <v>258</v>
      </c>
      <c r="C10" s="16">
        <v>0.47440944881889802</v>
      </c>
      <c r="D10" s="16">
        <v>0.48275862068965503</v>
      </c>
      <c r="E10" s="16">
        <v>0.46875</v>
      </c>
      <c r="F10" s="16">
        <v>0.5</v>
      </c>
      <c r="G10" s="16">
        <v>0.51533742331288301</v>
      </c>
      <c r="H10" s="16">
        <v>0.417721518987342</v>
      </c>
      <c r="I10" s="16"/>
      <c r="J10" s="16">
        <v>0.46853146853146899</v>
      </c>
      <c r="K10" s="16">
        <v>0.47963800904977399</v>
      </c>
      <c r="L10" s="16"/>
      <c r="M10" s="16">
        <v>0.47697368421052599</v>
      </c>
      <c r="N10" s="16">
        <v>0.5</v>
      </c>
      <c r="O10" s="16">
        <v>0.45</v>
      </c>
      <c r="P10" s="16">
        <v>0.45</v>
      </c>
      <c r="Q10" s="16"/>
      <c r="R10" s="16">
        <v>0.45600000000000002</v>
      </c>
      <c r="S10" s="16">
        <v>0.54320987654320996</v>
      </c>
      <c r="T10" s="16">
        <v>0.44444444444444398</v>
      </c>
      <c r="U10" s="16">
        <v>0.625</v>
      </c>
      <c r="V10" s="16"/>
      <c r="W10" s="16">
        <v>0.45945945945945899</v>
      </c>
      <c r="X10" s="16">
        <v>0.49484536082474201</v>
      </c>
      <c r="Y10" s="16">
        <v>0.57692307692307698</v>
      </c>
      <c r="Z10" s="16">
        <v>0.565217391304348</v>
      </c>
      <c r="AA10" s="16">
        <v>0.45945945945945899</v>
      </c>
      <c r="AB10" s="16">
        <v>0.38775510204081598</v>
      </c>
      <c r="AC10" s="16">
        <v>0.40816326530612201</v>
      </c>
      <c r="AD10" s="16">
        <v>0.44444444444444398</v>
      </c>
      <c r="AE10" s="16">
        <v>0.4</v>
      </c>
      <c r="AF10" s="16">
        <v>0.42857142857142899</v>
      </c>
      <c r="AG10" s="16">
        <v>0.5</v>
      </c>
      <c r="AH10" s="16">
        <v>1</v>
      </c>
      <c r="AI10" s="16"/>
      <c r="AJ10" s="16">
        <v>0.35820895522388102</v>
      </c>
      <c r="AK10" s="16">
        <v>0.413333333333333</v>
      </c>
      <c r="AL10" s="16">
        <v>0.54022988505747105</v>
      </c>
      <c r="AM10" s="16">
        <v>0.46808510638297901</v>
      </c>
      <c r="AN10" s="16">
        <v>0.37037037037037002</v>
      </c>
      <c r="AO10" s="16"/>
      <c r="AP10" s="16">
        <v>0.48066298342541403</v>
      </c>
      <c r="AQ10" s="16">
        <v>0.44800000000000001</v>
      </c>
      <c r="AR10" s="16">
        <v>0.52380952380952395</v>
      </c>
      <c r="AS10" s="16"/>
      <c r="AT10" s="16">
        <v>0.53787878787878796</v>
      </c>
      <c r="AU10" s="16">
        <v>0.48553054662379402</v>
      </c>
      <c r="AV10" s="16">
        <v>0.28888888888888897</v>
      </c>
      <c r="AW10" s="16">
        <v>0.3</v>
      </c>
      <c r="AX10" s="16"/>
      <c r="AY10" s="16">
        <v>0.37837837837837801</v>
      </c>
      <c r="AZ10" s="16">
        <v>0.48195329087048799</v>
      </c>
      <c r="BA10" s="16"/>
      <c r="BB10" s="16">
        <v>0.36111111111111099</v>
      </c>
      <c r="BC10" s="16">
        <v>0.547619047619048</v>
      </c>
      <c r="BD10" s="16">
        <v>0.49844236760124599</v>
      </c>
      <c r="BE10" s="16">
        <v>0.328358208955224</v>
      </c>
      <c r="BF10" s="16"/>
      <c r="BG10" s="16">
        <v>0.66129032258064502</v>
      </c>
      <c r="BH10" s="16">
        <v>0.575510204081633</v>
      </c>
      <c r="BI10" s="16">
        <v>0.37837837837837801</v>
      </c>
      <c r="BJ10" s="16">
        <v>8.6956521739130405E-2</v>
      </c>
      <c r="BK10" s="16">
        <v>3.7037037037037E-2</v>
      </c>
      <c r="BL10" s="16">
        <v>0</v>
      </c>
    </row>
    <row r="11" spans="2:64" x14ac:dyDescent="0.35">
      <c r="B11" s="17" t="s">
        <v>159</v>
      </c>
      <c r="C11" s="18">
        <v>0.16141732283464599</v>
      </c>
      <c r="D11" s="18">
        <v>3.4482758620689703E-2</v>
      </c>
      <c r="E11" s="18">
        <v>0.171875</v>
      </c>
      <c r="F11" s="18">
        <v>0.14893617021276601</v>
      </c>
      <c r="G11" s="18">
        <v>0.17791411042944799</v>
      </c>
      <c r="H11" s="18">
        <v>0.170886075949367</v>
      </c>
      <c r="I11" s="18"/>
      <c r="J11" s="18">
        <v>0.13986013986014001</v>
      </c>
      <c r="K11" s="18">
        <v>0.19004524886877799</v>
      </c>
      <c r="L11" s="18"/>
      <c r="M11" s="18">
        <v>0.144736842105263</v>
      </c>
      <c r="N11" s="18">
        <v>0.19</v>
      </c>
      <c r="O11" s="18">
        <v>0.21666666666666701</v>
      </c>
      <c r="P11" s="18">
        <v>0.15</v>
      </c>
      <c r="Q11" s="18"/>
      <c r="R11" s="18">
        <v>0.152</v>
      </c>
      <c r="S11" s="18">
        <v>0.172839506172839</v>
      </c>
      <c r="T11" s="18">
        <v>0.18954248366013099</v>
      </c>
      <c r="U11" s="18">
        <v>4.1666666666666699E-2</v>
      </c>
      <c r="V11" s="18"/>
      <c r="W11" s="18">
        <v>0.14864864864864899</v>
      </c>
      <c r="X11" s="18">
        <v>0.123711340206186</v>
      </c>
      <c r="Y11" s="18">
        <v>0.17307692307692299</v>
      </c>
      <c r="Z11" s="18">
        <v>8.6956521739130405E-2</v>
      </c>
      <c r="AA11" s="18">
        <v>0.135135135135135</v>
      </c>
      <c r="AB11" s="18">
        <v>0.24489795918367299</v>
      </c>
      <c r="AC11" s="18">
        <v>0.20408163265306101</v>
      </c>
      <c r="AD11" s="18">
        <v>0.38888888888888901</v>
      </c>
      <c r="AE11" s="18">
        <v>0.14285714285714299</v>
      </c>
      <c r="AF11" s="18">
        <v>0.17857142857142899</v>
      </c>
      <c r="AG11" s="18">
        <v>0.1</v>
      </c>
      <c r="AH11" s="18">
        <v>0</v>
      </c>
      <c r="AI11" s="18"/>
      <c r="AJ11" s="18">
        <v>0.26865671641791</v>
      </c>
      <c r="AK11" s="18">
        <v>0.21333333333333299</v>
      </c>
      <c r="AL11" s="18">
        <v>0.13793103448275901</v>
      </c>
      <c r="AM11" s="18">
        <v>0.117021276595745</v>
      </c>
      <c r="AN11" s="18">
        <v>0.148148148148148</v>
      </c>
      <c r="AO11" s="18"/>
      <c r="AP11" s="18">
        <v>0.168508287292818</v>
      </c>
      <c r="AQ11" s="18">
        <v>0.152</v>
      </c>
      <c r="AR11" s="18">
        <v>9.5238095238095205E-2</v>
      </c>
      <c r="AS11" s="18"/>
      <c r="AT11" s="18">
        <v>0.12878787878787901</v>
      </c>
      <c r="AU11" s="18">
        <v>0.157556270096463</v>
      </c>
      <c r="AV11" s="18">
        <v>0.155555555555556</v>
      </c>
      <c r="AW11" s="18">
        <v>0.45</v>
      </c>
      <c r="AX11" s="18"/>
      <c r="AY11" s="18">
        <v>0.18918918918918901</v>
      </c>
      <c r="AZ11" s="18">
        <v>0.15923566878980899</v>
      </c>
      <c r="BA11" s="18"/>
      <c r="BB11" s="18">
        <v>5.5555555555555601E-2</v>
      </c>
      <c r="BC11" s="18">
        <v>8.3333333333333301E-2</v>
      </c>
      <c r="BD11" s="18">
        <v>0.15887850467289699</v>
      </c>
      <c r="BE11" s="18">
        <v>0.328358208955224</v>
      </c>
      <c r="BF11" s="18"/>
      <c r="BG11" s="18">
        <v>0.112903225806452</v>
      </c>
      <c r="BH11" s="18">
        <v>0.122448979591837</v>
      </c>
      <c r="BI11" s="18">
        <v>0.20945945945945901</v>
      </c>
      <c r="BJ11" s="18">
        <v>0.173913043478261</v>
      </c>
      <c r="BK11" s="18">
        <v>0.25925925925925902</v>
      </c>
      <c r="BL11" s="18">
        <v>1</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270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266</v>
      </c>
      <c r="C8" s="16">
        <v>0.21653543307086601</v>
      </c>
      <c r="D8" s="16">
        <v>3.4482758620689703E-2</v>
      </c>
      <c r="E8" s="16">
        <v>0.140625</v>
      </c>
      <c r="F8" s="16">
        <v>0.13829787234042601</v>
      </c>
      <c r="G8" s="16">
        <v>0.245398773006135</v>
      </c>
      <c r="H8" s="16">
        <v>0.29746835443038</v>
      </c>
      <c r="I8" s="16"/>
      <c r="J8" s="16">
        <v>0.223776223776224</v>
      </c>
      <c r="K8" s="16">
        <v>0.20814479638009101</v>
      </c>
      <c r="L8" s="16"/>
      <c r="M8" s="16">
        <v>0.20065789473684201</v>
      </c>
      <c r="N8" s="16">
        <v>0.23</v>
      </c>
      <c r="O8" s="16">
        <v>0.2</v>
      </c>
      <c r="P8" s="16">
        <v>0.3</v>
      </c>
      <c r="Q8" s="16"/>
      <c r="R8" s="16">
        <v>0.17199999999999999</v>
      </c>
      <c r="S8" s="16">
        <v>0.172839506172839</v>
      </c>
      <c r="T8" s="16">
        <v>0.30718954248365998</v>
      </c>
      <c r="U8" s="16">
        <v>0.25</v>
      </c>
      <c r="V8" s="16"/>
      <c r="W8" s="16">
        <v>0.17567567567567599</v>
      </c>
      <c r="X8" s="16">
        <v>0.247422680412371</v>
      </c>
      <c r="Y8" s="16">
        <v>0.15384615384615399</v>
      </c>
      <c r="Z8" s="16">
        <v>0.26086956521739102</v>
      </c>
      <c r="AA8" s="16">
        <v>0.18918918918918901</v>
      </c>
      <c r="AB8" s="16">
        <v>0.30612244897959201</v>
      </c>
      <c r="AC8" s="16">
        <v>0.14285714285714299</v>
      </c>
      <c r="AD8" s="16">
        <v>0.33333333333333298</v>
      </c>
      <c r="AE8" s="16">
        <v>0.17142857142857101</v>
      </c>
      <c r="AF8" s="16">
        <v>0.28571428571428598</v>
      </c>
      <c r="AG8" s="16">
        <v>0.15</v>
      </c>
      <c r="AH8" s="16">
        <v>0.33333333333333298</v>
      </c>
      <c r="AI8" s="16"/>
      <c r="AJ8" s="16">
        <v>0.37313432835820898</v>
      </c>
      <c r="AK8" s="16">
        <v>0.24</v>
      </c>
      <c r="AL8" s="16">
        <v>0.17816091954023</v>
      </c>
      <c r="AM8" s="16">
        <v>0.19148936170212799</v>
      </c>
      <c r="AN8" s="16">
        <v>7.4074074074074098E-2</v>
      </c>
      <c r="AO8" s="16"/>
      <c r="AP8" s="16">
        <v>0.237569060773481</v>
      </c>
      <c r="AQ8" s="16">
        <v>0.152</v>
      </c>
      <c r="AR8" s="16">
        <v>0.238095238095238</v>
      </c>
      <c r="AS8" s="16"/>
      <c r="AT8" s="16">
        <v>0.16666666666666699</v>
      </c>
      <c r="AU8" s="16">
        <v>0.26045016077170402</v>
      </c>
      <c r="AV8" s="16">
        <v>2.2222222222222199E-2</v>
      </c>
      <c r="AW8" s="16">
        <v>0.3</v>
      </c>
      <c r="AX8" s="16"/>
      <c r="AY8" s="16">
        <v>0.18918918918918901</v>
      </c>
      <c r="AZ8" s="16">
        <v>0.218683651804671</v>
      </c>
      <c r="BA8" s="16"/>
      <c r="BB8" s="16">
        <v>0.16666666666666699</v>
      </c>
      <c r="BC8" s="16">
        <v>0.214285714285714</v>
      </c>
      <c r="BD8" s="16">
        <v>0.20560747663551401</v>
      </c>
      <c r="BE8" s="16">
        <v>0.29850746268656703</v>
      </c>
      <c r="BF8" s="16"/>
      <c r="BG8" s="16">
        <v>0.19354838709677399</v>
      </c>
      <c r="BH8" s="16">
        <v>0.179591836734694</v>
      </c>
      <c r="BI8" s="16">
        <v>0.27027027027027001</v>
      </c>
      <c r="BJ8" s="16">
        <v>0.26086956521739102</v>
      </c>
      <c r="BK8" s="16">
        <v>0.22222222222222199</v>
      </c>
      <c r="BL8" s="16">
        <v>0.66666666666666696</v>
      </c>
    </row>
    <row r="9" spans="2:64" x14ac:dyDescent="0.35">
      <c r="B9" s="17" t="s">
        <v>267</v>
      </c>
      <c r="C9" s="16">
        <v>0.446850393700787</v>
      </c>
      <c r="D9" s="16">
        <v>0.34482758620689702</v>
      </c>
      <c r="E9" s="16">
        <v>0.40625</v>
      </c>
      <c r="F9" s="16">
        <v>0.46808510638297901</v>
      </c>
      <c r="G9" s="16">
        <v>0.441717791411043</v>
      </c>
      <c r="H9" s="16">
        <v>0.474683544303797</v>
      </c>
      <c r="I9" s="16"/>
      <c r="J9" s="16">
        <v>0.43006993006993</v>
      </c>
      <c r="K9" s="16">
        <v>0.47058823529411797</v>
      </c>
      <c r="L9" s="16"/>
      <c r="M9" s="16">
        <v>0.45065789473684198</v>
      </c>
      <c r="N9" s="16">
        <v>0.45</v>
      </c>
      <c r="O9" s="16">
        <v>0.45</v>
      </c>
      <c r="P9" s="16">
        <v>0.4</v>
      </c>
      <c r="Q9" s="16"/>
      <c r="R9" s="16">
        <v>0.41599999999999998</v>
      </c>
      <c r="S9" s="16">
        <v>0.530864197530864</v>
      </c>
      <c r="T9" s="16">
        <v>0.43790849673202598</v>
      </c>
      <c r="U9" s="16">
        <v>0.54166666666666696</v>
      </c>
      <c r="V9" s="16"/>
      <c r="W9" s="16">
        <v>0.47297297297297303</v>
      </c>
      <c r="X9" s="16">
        <v>0.39175257731958801</v>
      </c>
      <c r="Y9" s="16">
        <v>0.51923076923076905</v>
      </c>
      <c r="Z9" s="16">
        <v>0.47826086956521702</v>
      </c>
      <c r="AA9" s="16">
        <v>0.43243243243243201</v>
      </c>
      <c r="AB9" s="16">
        <v>0.36734693877551</v>
      </c>
      <c r="AC9" s="16">
        <v>0.44897959183673503</v>
      </c>
      <c r="AD9" s="16">
        <v>0.5</v>
      </c>
      <c r="AE9" s="16">
        <v>0.57142857142857095</v>
      </c>
      <c r="AF9" s="16">
        <v>0.35714285714285698</v>
      </c>
      <c r="AG9" s="16">
        <v>0.4</v>
      </c>
      <c r="AH9" s="16">
        <v>0.66666666666666696</v>
      </c>
      <c r="AI9" s="16"/>
      <c r="AJ9" s="16">
        <v>0.38805970149253699</v>
      </c>
      <c r="AK9" s="16">
        <v>0.38666666666666699</v>
      </c>
      <c r="AL9" s="16">
        <v>0.52298850574712596</v>
      </c>
      <c r="AM9" s="16">
        <v>0.41489361702127697</v>
      </c>
      <c r="AN9" s="16">
        <v>0.44444444444444398</v>
      </c>
      <c r="AO9" s="16"/>
      <c r="AP9" s="16">
        <v>0.44198895027624302</v>
      </c>
      <c r="AQ9" s="16">
        <v>0.46400000000000002</v>
      </c>
      <c r="AR9" s="16">
        <v>0.42857142857142899</v>
      </c>
      <c r="AS9" s="16"/>
      <c r="AT9" s="16">
        <v>0.46969696969697</v>
      </c>
      <c r="AU9" s="16">
        <v>0.44051446945337602</v>
      </c>
      <c r="AV9" s="16">
        <v>0.44444444444444398</v>
      </c>
      <c r="AW9" s="16">
        <v>0.4</v>
      </c>
      <c r="AX9" s="16"/>
      <c r="AY9" s="16">
        <v>0.32432432432432401</v>
      </c>
      <c r="AZ9" s="16">
        <v>0.45647558386411902</v>
      </c>
      <c r="BA9" s="16"/>
      <c r="BB9" s="16">
        <v>0.36111111111111099</v>
      </c>
      <c r="BC9" s="16">
        <v>0.38095238095238099</v>
      </c>
      <c r="BD9" s="16">
        <v>0.49221183800623097</v>
      </c>
      <c r="BE9" s="16">
        <v>0.35820895522388102</v>
      </c>
      <c r="BF9" s="16"/>
      <c r="BG9" s="16">
        <v>0.38709677419354799</v>
      </c>
      <c r="BH9" s="16">
        <v>0.51020408163265296</v>
      </c>
      <c r="BI9" s="16">
        <v>0.39864864864864902</v>
      </c>
      <c r="BJ9" s="16">
        <v>0.39130434782608697</v>
      </c>
      <c r="BK9" s="16">
        <v>0.33333333333333298</v>
      </c>
      <c r="BL9" s="16">
        <v>0.33333333333333298</v>
      </c>
    </row>
    <row r="10" spans="2:64" x14ac:dyDescent="0.35">
      <c r="B10" s="17" t="s">
        <v>268</v>
      </c>
      <c r="C10" s="16">
        <v>0.214566929133858</v>
      </c>
      <c r="D10" s="16">
        <v>0.34482758620689702</v>
      </c>
      <c r="E10" s="16">
        <v>0.3125</v>
      </c>
      <c r="F10" s="16">
        <v>0.27659574468085102</v>
      </c>
      <c r="G10" s="16">
        <v>0.184049079754601</v>
      </c>
      <c r="H10" s="16">
        <v>0.145569620253165</v>
      </c>
      <c r="I10" s="16"/>
      <c r="J10" s="16">
        <v>0.213286713286713</v>
      </c>
      <c r="K10" s="16">
        <v>0.21266968325791899</v>
      </c>
      <c r="L10" s="16"/>
      <c r="M10" s="16">
        <v>0.20065789473684201</v>
      </c>
      <c r="N10" s="16">
        <v>0.23</v>
      </c>
      <c r="O10" s="16">
        <v>0.28333333333333299</v>
      </c>
      <c r="P10" s="16">
        <v>0.2</v>
      </c>
      <c r="Q10" s="16"/>
      <c r="R10" s="16">
        <v>0.26</v>
      </c>
      <c r="S10" s="16">
        <v>0.18518518518518501</v>
      </c>
      <c r="T10" s="16">
        <v>0.17647058823529399</v>
      </c>
      <c r="U10" s="16">
        <v>8.3333333333333301E-2</v>
      </c>
      <c r="V10" s="16"/>
      <c r="W10" s="16">
        <v>0.17567567567567599</v>
      </c>
      <c r="X10" s="16">
        <v>0.20618556701030899</v>
      </c>
      <c r="Y10" s="16">
        <v>0.269230769230769</v>
      </c>
      <c r="Z10" s="16">
        <v>0.173913043478261</v>
      </c>
      <c r="AA10" s="16">
        <v>0.24324324324324301</v>
      </c>
      <c r="AB10" s="16">
        <v>0.22448979591836701</v>
      </c>
      <c r="AC10" s="16">
        <v>0.30612244897959201</v>
      </c>
      <c r="AD10" s="16">
        <v>5.5555555555555601E-2</v>
      </c>
      <c r="AE10" s="16">
        <v>0.17142857142857101</v>
      </c>
      <c r="AF10" s="16">
        <v>0.25</v>
      </c>
      <c r="AG10" s="16">
        <v>0.25</v>
      </c>
      <c r="AH10" s="16">
        <v>0</v>
      </c>
      <c r="AI10" s="16"/>
      <c r="AJ10" s="16">
        <v>0.134328358208955</v>
      </c>
      <c r="AK10" s="16">
        <v>0.28000000000000003</v>
      </c>
      <c r="AL10" s="16">
        <v>0.17816091954023</v>
      </c>
      <c r="AM10" s="16">
        <v>0.23404255319148901</v>
      </c>
      <c r="AN10" s="16">
        <v>0.33333333333333298</v>
      </c>
      <c r="AO10" s="16"/>
      <c r="AP10" s="16">
        <v>0.207182320441989</v>
      </c>
      <c r="AQ10" s="16">
        <v>0.23200000000000001</v>
      </c>
      <c r="AR10" s="16">
        <v>0.238095238095238</v>
      </c>
      <c r="AS10" s="16"/>
      <c r="AT10" s="16">
        <v>0.25757575757575801</v>
      </c>
      <c r="AU10" s="16">
        <v>0.18327974276527301</v>
      </c>
      <c r="AV10" s="16">
        <v>0.35555555555555601</v>
      </c>
      <c r="AW10" s="16">
        <v>0.1</v>
      </c>
      <c r="AX10" s="16"/>
      <c r="AY10" s="16">
        <v>0.27027027027027001</v>
      </c>
      <c r="AZ10" s="16">
        <v>0.210191082802548</v>
      </c>
      <c r="BA10" s="16"/>
      <c r="BB10" s="16">
        <v>0.27777777777777801</v>
      </c>
      <c r="BC10" s="16">
        <v>0.214285714285714</v>
      </c>
      <c r="BD10" s="16">
        <v>0.218068535825545</v>
      </c>
      <c r="BE10" s="16">
        <v>0.164179104477612</v>
      </c>
      <c r="BF10" s="16"/>
      <c r="BG10" s="16">
        <v>0.241935483870968</v>
      </c>
      <c r="BH10" s="16">
        <v>0.19183673469387799</v>
      </c>
      <c r="BI10" s="16">
        <v>0.22972972972972999</v>
      </c>
      <c r="BJ10" s="16">
        <v>0.217391304347826</v>
      </c>
      <c r="BK10" s="16">
        <v>0.296296296296296</v>
      </c>
      <c r="BL10" s="16">
        <v>0</v>
      </c>
    </row>
    <row r="11" spans="2:64" x14ac:dyDescent="0.35">
      <c r="B11" s="17" t="s">
        <v>269</v>
      </c>
      <c r="C11" s="16">
        <v>8.6614173228346497E-2</v>
      </c>
      <c r="D11" s="16">
        <v>0.27586206896551702</v>
      </c>
      <c r="E11" s="16">
        <v>9.375E-2</v>
      </c>
      <c r="F11" s="16">
        <v>0.10638297872340401</v>
      </c>
      <c r="G11" s="16">
        <v>9.2024539877300596E-2</v>
      </c>
      <c r="H11" s="16">
        <v>3.1645569620253201E-2</v>
      </c>
      <c r="I11" s="16"/>
      <c r="J11" s="16">
        <v>9.4405594405594401E-2</v>
      </c>
      <c r="K11" s="16">
        <v>7.69230769230769E-2</v>
      </c>
      <c r="L11" s="16"/>
      <c r="M11" s="16">
        <v>0.11184210526315801</v>
      </c>
      <c r="N11" s="16">
        <v>0.05</v>
      </c>
      <c r="O11" s="16">
        <v>3.3333333333333298E-2</v>
      </c>
      <c r="P11" s="16">
        <v>7.4999999999999997E-2</v>
      </c>
      <c r="Q11" s="16"/>
      <c r="R11" s="16">
        <v>0.128</v>
      </c>
      <c r="S11" s="16">
        <v>7.4074074074074098E-2</v>
      </c>
      <c r="T11" s="16">
        <v>2.61437908496732E-2</v>
      </c>
      <c r="U11" s="16">
        <v>8.3333333333333301E-2</v>
      </c>
      <c r="V11" s="16"/>
      <c r="W11" s="16">
        <v>0.135135135135135</v>
      </c>
      <c r="X11" s="16">
        <v>0.11340206185567001</v>
      </c>
      <c r="Y11" s="16">
        <v>1.9230769230769201E-2</v>
      </c>
      <c r="Z11" s="16">
        <v>6.5217391304347797E-2</v>
      </c>
      <c r="AA11" s="16">
        <v>8.1081081081081099E-2</v>
      </c>
      <c r="AB11" s="16">
        <v>4.08163265306122E-2</v>
      </c>
      <c r="AC11" s="16">
        <v>0.102040816326531</v>
      </c>
      <c r="AD11" s="16">
        <v>0.11111111111111099</v>
      </c>
      <c r="AE11" s="16">
        <v>2.8571428571428598E-2</v>
      </c>
      <c r="AF11" s="16">
        <v>7.1428571428571397E-2</v>
      </c>
      <c r="AG11" s="16">
        <v>0.2</v>
      </c>
      <c r="AH11" s="16">
        <v>0</v>
      </c>
      <c r="AI11" s="16"/>
      <c r="AJ11" s="16">
        <v>2.9850746268656699E-2</v>
      </c>
      <c r="AK11" s="16">
        <v>6.6666666666666693E-2</v>
      </c>
      <c r="AL11" s="16">
        <v>9.7701149425287404E-2</v>
      </c>
      <c r="AM11" s="16">
        <v>0.12765957446808501</v>
      </c>
      <c r="AN11" s="16">
        <v>0.11111111111111099</v>
      </c>
      <c r="AO11" s="16"/>
      <c r="AP11" s="16">
        <v>7.7348066298342497E-2</v>
      </c>
      <c r="AQ11" s="16">
        <v>0.112</v>
      </c>
      <c r="AR11" s="16">
        <v>9.5238095238095205E-2</v>
      </c>
      <c r="AS11" s="16"/>
      <c r="AT11" s="16">
        <v>9.0909090909090898E-2</v>
      </c>
      <c r="AU11" s="16">
        <v>8.6816720257234706E-2</v>
      </c>
      <c r="AV11" s="16">
        <v>0.11111111111111099</v>
      </c>
      <c r="AW11" s="16">
        <v>0</v>
      </c>
      <c r="AX11" s="16"/>
      <c r="AY11" s="16">
        <v>0.162162162162162</v>
      </c>
      <c r="AZ11" s="16">
        <v>8.0679405520169806E-2</v>
      </c>
      <c r="BA11" s="16"/>
      <c r="BB11" s="16">
        <v>0.16666666666666699</v>
      </c>
      <c r="BC11" s="16">
        <v>0.16666666666666699</v>
      </c>
      <c r="BD11" s="16">
        <v>5.60747663551402E-2</v>
      </c>
      <c r="BE11" s="16">
        <v>8.9552238805970102E-2</v>
      </c>
      <c r="BF11" s="16"/>
      <c r="BG11" s="16">
        <v>0.17741935483870999</v>
      </c>
      <c r="BH11" s="16">
        <v>8.5714285714285701E-2</v>
      </c>
      <c r="BI11" s="16">
        <v>4.72972972972973E-2</v>
      </c>
      <c r="BJ11" s="16">
        <v>8.6956521739130405E-2</v>
      </c>
      <c r="BK11" s="16">
        <v>0.11111111111111099</v>
      </c>
      <c r="BL11" s="16">
        <v>0</v>
      </c>
    </row>
    <row r="12" spans="2:64" x14ac:dyDescent="0.35">
      <c r="B12" s="17" t="s">
        <v>61</v>
      </c>
      <c r="C12" s="18">
        <v>3.5433070866141697E-2</v>
      </c>
      <c r="D12" s="18">
        <v>0</v>
      </c>
      <c r="E12" s="18">
        <v>4.6875E-2</v>
      </c>
      <c r="F12" s="18">
        <v>1.0638297872340399E-2</v>
      </c>
      <c r="G12" s="18">
        <v>3.6809815950920199E-2</v>
      </c>
      <c r="H12" s="18">
        <v>5.0632911392405097E-2</v>
      </c>
      <c r="I12" s="18"/>
      <c r="J12" s="18">
        <v>3.8461538461538498E-2</v>
      </c>
      <c r="K12" s="18">
        <v>3.1674208144796399E-2</v>
      </c>
      <c r="L12" s="18"/>
      <c r="M12" s="18">
        <v>3.6184210526315798E-2</v>
      </c>
      <c r="N12" s="18">
        <v>0.04</v>
      </c>
      <c r="O12" s="18">
        <v>3.3333333333333298E-2</v>
      </c>
      <c r="P12" s="18">
        <v>2.5000000000000001E-2</v>
      </c>
      <c r="Q12" s="18"/>
      <c r="R12" s="18">
        <v>2.4E-2</v>
      </c>
      <c r="S12" s="18">
        <v>3.7037037037037E-2</v>
      </c>
      <c r="T12" s="18">
        <v>5.22875816993464E-2</v>
      </c>
      <c r="U12" s="18">
        <v>4.1666666666666699E-2</v>
      </c>
      <c r="V12" s="18"/>
      <c r="W12" s="18">
        <v>4.0540540540540501E-2</v>
      </c>
      <c r="X12" s="18">
        <v>4.1237113402061903E-2</v>
      </c>
      <c r="Y12" s="18">
        <v>3.8461538461538498E-2</v>
      </c>
      <c r="Z12" s="18">
        <v>2.1739130434782601E-2</v>
      </c>
      <c r="AA12" s="18">
        <v>5.4054054054054099E-2</v>
      </c>
      <c r="AB12" s="18">
        <v>6.1224489795918401E-2</v>
      </c>
      <c r="AC12" s="18">
        <v>0</v>
      </c>
      <c r="AD12" s="18">
        <v>0</v>
      </c>
      <c r="AE12" s="18">
        <v>5.7142857142857099E-2</v>
      </c>
      <c r="AF12" s="18">
        <v>3.5714285714285698E-2</v>
      </c>
      <c r="AG12" s="18">
        <v>0</v>
      </c>
      <c r="AH12" s="18">
        <v>0</v>
      </c>
      <c r="AI12" s="18"/>
      <c r="AJ12" s="18">
        <v>7.4626865671641798E-2</v>
      </c>
      <c r="AK12" s="18">
        <v>2.66666666666667E-2</v>
      </c>
      <c r="AL12" s="18">
        <v>2.2988505747126398E-2</v>
      </c>
      <c r="AM12" s="18">
        <v>3.1914893617021302E-2</v>
      </c>
      <c r="AN12" s="18">
        <v>3.7037037037037E-2</v>
      </c>
      <c r="AO12" s="18"/>
      <c r="AP12" s="18">
        <v>3.5911602209944701E-2</v>
      </c>
      <c r="AQ12" s="18">
        <v>0.04</v>
      </c>
      <c r="AR12" s="18">
        <v>0</v>
      </c>
      <c r="AS12" s="18"/>
      <c r="AT12" s="18">
        <v>1.5151515151515201E-2</v>
      </c>
      <c r="AU12" s="18">
        <v>2.8938906752411599E-2</v>
      </c>
      <c r="AV12" s="18">
        <v>6.6666666666666693E-2</v>
      </c>
      <c r="AW12" s="18">
        <v>0.2</v>
      </c>
      <c r="AX12" s="18"/>
      <c r="AY12" s="18">
        <v>5.4054054054054099E-2</v>
      </c>
      <c r="AZ12" s="18">
        <v>3.3970276008492603E-2</v>
      </c>
      <c r="BA12" s="18"/>
      <c r="BB12" s="18">
        <v>2.7777777777777801E-2</v>
      </c>
      <c r="BC12" s="18">
        <v>2.3809523809523801E-2</v>
      </c>
      <c r="BD12" s="18">
        <v>2.80373831775701E-2</v>
      </c>
      <c r="BE12" s="18">
        <v>8.9552238805970102E-2</v>
      </c>
      <c r="BF12" s="18"/>
      <c r="BG12" s="18">
        <v>0</v>
      </c>
      <c r="BH12" s="18">
        <v>3.2653061224489799E-2</v>
      </c>
      <c r="BI12" s="18">
        <v>5.4054054054054099E-2</v>
      </c>
      <c r="BJ12" s="18">
        <v>4.3478260869565202E-2</v>
      </c>
      <c r="BK12" s="18">
        <v>3.7037037037037E-2</v>
      </c>
      <c r="BL12" s="18">
        <v>0</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L18"/>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276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271</v>
      </c>
      <c r="C8" s="16">
        <v>0.133858267716535</v>
      </c>
      <c r="D8" s="16">
        <v>0.20689655172413801</v>
      </c>
      <c r="E8" s="16">
        <v>0.125</v>
      </c>
      <c r="F8" s="16">
        <v>0.10638297872340401</v>
      </c>
      <c r="G8" s="16">
        <v>0.13496932515337401</v>
      </c>
      <c r="H8" s="16">
        <v>0.139240506329114</v>
      </c>
      <c r="I8" s="16"/>
      <c r="J8" s="16">
        <v>0.132867132867133</v>
      </c>
      <c r="K8" s="16">
        <v>0.13574660633484201</v>
      </c>
      <c r="L8" s="16"/>
      <c r="M8" s="16">
        <v>0.13815789473684201</v>
      </c>
      <c r="N8" s="16">
        <v>0.1</v>
      </c>
      <c r="O8" s="16">
        <v>0.116666666666667</v>
      </c>
      <c r="P8" s="16">
        <v>0.2</v>
      </c>
      <c r="Q8" s="16"/>
      <c r="R8" s="16">
        <v>0.12</v>
      </c>
      <c r="S8" s="16">
        <v>0.148148148148148</v>
      </c>
      <c r="T8" s="16">
        <v>0.15032679738562099</v>
      </c>
      <c r="U8" s="16">
        <v>0.125</v>
      </c>
      <c r="V8" s="16"/>
      <c r="W8" s="16">
        <v>0.21621621621621601</v>
      </c>
      <c r="X8" s="16">
        <v>0.134020618556701</v>
      </c>
      <c r="Y8" s="16">
        <v>0.17307692307692299</v>
      </c>
      <c r="Z8" s="16">
        <v>0.15217391304347799</v>
      </c>
      <c r="AA8" s="16">
        <v>5.4054054054054099E-2</v>
      </c>
      <c r="AB8" s="16">
        <v>0.102040816326531</v>
      </c>
      <c r="AC8" s="16">
        <v>0.102040816326531</v>
      </c>
      <c r="AD8" s="16">
        <v>0</v>
      </c>
      <c r="AE8" s="16">
        <v>0.17142857142857101</v>
      </c>
      <c r="AF8" s="16">
        <v>0.14285714285714299</v>
      </c>
      <c r="AG8" s="16">
        <v>0.05</v>
      </c>
      <c r="AH8" s="16">
        <v>0</v>
      </c>
      <c r="AI8" s="16"/>
      <c r="AJ8" s="16">
        <v>0.19402985074626899</v>
      </c>
      <c r="AK8" s="16">
        <v>0.146666666666667</v>
      </c>
      <c r="AL8" s="16">
        <v>9.7701149425287404E-2</v>
      </c>
      <c r="AM8" s="16">
        <v>0.14893617021276601</v>
      </c>
      <c r="AN8" s="16">
        <v>0.22222222222222199</v>
      </c>
      <c r="AO8" s="16"/>
      <c r="AP8" s="16">
        <v>0.13535911602209899</v>
      </c>
      <c r="AQ8" s="16">
        <v>0.14399999999999999</v>
      </c>
      <c r="AR8" s="16">
        <v>4.7619047619047603E-2</v>
      </c>
      <c r="AS8" s="16"/>
      <c r="AT8" s="16">
        <v>0.11363636363636399</v>
      </c>
      <c r="AU8" s="16">
        <v>0.14147909967845701</v>
      </c>
      <c r="AV8" s="16">
        <v>0.11111111111111099</v>
      </c>
      <c r="AW8" s="16">
        <v>0.2</v>
      </c>
      <c r="AX8" s="16"/>
      <c r="AY8" s="16">
        <v>0.135135135135135</v>
      </c>
      <c r="AZ8" s="16">
        <v>0.13375796178343899</v>
      </c>
      <c r="BA8" s="16"/>
      <c r="BB8" s="16">
        <v>8.3333333333333301E-2</v>
      </c>
      <c r="BC8" s="16">
        <v>0.16666666666666699</v>
      </c>
      <c r="BD8" s="16">
        <v>0.137071651090343</v>
      </c>
      <c r="BE8" s="16">
        <v>0.104477611940299</v>
      </c>
      <c r="BF8" s="16"/>
      <c r="BG8" s="16">
        <v>0.19354838709677399</v>
      </c>
      <c r="BH8" s="16">
        <v>9.7959183673469397E-2</v>
      </c>
      <c r="BI8" s="16">
        <v>0.14864864864864899</v>
      </c>
      <c r="BJ8" s="16">
        <v>0.26086956521739102</v>
      </c>
      <c r="BK8" s="16">
        <v>0.11111111111111099</v>
      </c>
      <c r="BL8" s="16">
        <v>0.33333333333333298</v>
      </c>
    </row>
    <row r="9" spans="2:64" x14ac:dyDescent="0.35">
      <c r="B9" s="17" t="s">
        <v>272</v>
      </c>
      <c r="C9" s="16">
        <v>0.38976377952755897</v>
      </c>
      <c r="D9" s="16">
        <v>0.55172413793103403</v>
      </c>
      <c r="E9" s="16">
        <v>0.453125</v>
      </c>
      <c r="F9" s="16">
        <v>0.329787234042553</v>
      </c>
      <c r="G9" s="16">
        <v>0.35582822085889598</v>
      </c>
      <c r="H9" s="16">
        <v>0.40506329113924</v>
      </c>
      <c r="I9" s="16"/>
      <c r="J9" s="16">
        <v>0.38461538461538503</v>
      </c>
      <c r="K9" s="16">
        <v>0.39819004524886897</v>
      </c>
      <c r="L9" s="16"/>
      <c r="M9" s="16">
        <v>0.41118421052631599</v>
      </c>
      <c r="N9" s="16">
        <v>0.37</v>
      </c>
      <c r="O9" s="16">
        <v>0.35</v>
      </c>
      <c r="P9" s="16">
        <v>0.375</v>
      </c>
      <c r="Q9" s="16"/>
      <c r="R9" s="16">
        <v>0.39200000000000002</v>
      </c>
      <c r="S9" s="16">
        <v>0.469135802469136</v>
      </c>
      <c r="T9" s="16">
        <v>0.37908496732026098</v>
      </c>
      <c r="U9" s="16">
        <v>0.16666666666666699</v>
      </c>
      <c r="V9" s="16"/>
      <c r="W9" s="16">
        <v>0.32432432432432401</v>
      </c>
      <c r="X9" s="16">
        <v>0.49484536082474201</v>
      </c>
      <c r="Y9" s="16">
        <v>0.53846153846153799</v>
      </c>
      <c r="Z9" s="16">
        <v>0.30434782608695699</v>
      </c>
      <c r="AA9" s="16">
        <v>0.40540540540540498</v>
      </c>
      <c r="AB9" s="16">
        <v>0.36734693877551</v>
      </c>
      <c r="AC9" s="16">
        <v>0.34693877551020402</v>
      </c>
      <c r="AD9" s="16">
        <v>0.38888888888888901</v>
      </c>
      <c r="AE9" s="16">
        <v>0.25714285714285701</v>
      </c>
      <c r="AF9" s="16">
        <v>0.28571428571428598</v>
      </c>
      <c r="AG9" s="16">
        <v>0.45</v>
      </c>
      <c r="AH9" s="16">
        <v>0.33333333333333298</v>
      </c>
      <c r="AI9" s="16"/>
      <c r="AJ9" s="16">
        <v>0.31343283582089598</v>
      </c>
      <c r="AK9" s="16">
        <v>0.413333333333333</v>
      </c>
      <c r="AL9" s="16">
        <v>0.40229885057471299</v>
      </c>
      <c r="AM9" s="16">
        <v>0.42553191489361702</v>
      </c>
      <c r="AN9" s="16">
        <v>0.33333333333333298</v>
      </c>
      <c r="AO9" s="16"/>
      <c r="AP9" s="16">
        <v>0.38121546961326003</v>
      </c>
      <c r="AQ9" s="16">
        <v>0.40799999999999997</v>
      </c>
      <c r="AR9" s="16">
        <v>0.42857142857142899</v>
      </c>
      <c r="AS9" s="16"/>
      <c r="AT9" s="16">
        <v>0.32575757575757602</v>
      </c>
      <c r="AU9" s="16">
        <v>0.40192926045016097</v>
      </c>
      <c r="AV9" s="16">
        <v>0.53333333333333299</v>
      </c>
      <c r="AW9" s="16">
        <v>0.3</v>
      </c>
      <c r="AX9" s="16"/>
      <c r="AY9" s="16">
        <v>0.35135135135135098</v>
      </c>
      <c r="AZ9" s="16">
        <v>0.39278131634819502</v>
      </c>
      <c r="BA9" s="16"/>
      <c r="BB9" s="16">
        <v>0.47222222222222199</v>
      </c>
      <c r="BC9" s="16">
        <v>0.41666666666666702</v>
      </c>
      <c r="BD9" s="16">
        <v>0.38317757009345799</v>
      </c>
      <c r="BE9" s="16">
        <v>0.34328358208955201</v>
      </c>
      <c r="BF9" s="16"/>
      <c r="BG9" s="16">
        <v>0.41935483870967699</v>
      </c>
      <c r="BH9" s="16">
        <v>0.424489795918367</v>
      </c>
      <c r="BI9" s="16">
        <v>0.358108108108108</v>
      </c>
      <c r="BJ9" s="16">
        <v>0.34782608695652201</v>
      </c>
      <c r="BK9" s="16">
        <v>0.25925925925925902</v>
      </c>
      <c r="BL9" s="16">
        <v>0</v>
      </c>
    </row>
    <row r="10" spans="2:64" x14ac:dyDescent="0.35">
      <c r="B10" s="17" t="s">
        <v>273</v>
      </c>
      <c r="C10" s="16">
        <v>0.33464566929133899</v>
      </c>
      <c r="D10" s="16">
        <v>0.10344827586206901</v>
      </c>
      <c r="E10" s="16">
        <v>0.296875</v>
      </c>
      <c r="F10" s="16">
        <v>0.39361702127659598</v>
      </c>
      <c r="G10" s="16">
        <v>0.380368098159509</v>
      </c>
      <c r="H10" s="16">
        <v>0.310126582278481</v>
      </c>
      <c r="I10" s="16"/>
      <c r="J10" s="16">
        <v>0.34265734265734299</v>
      </c>
      <c r="K10" s="16">
        <v>0.32126696832579199</v>
      </c>
      <c r="L10" s="16"/>
      <c r="M10" s="16">
        <v>0.33552631578947401</v>
      </c>
      <c r="N10" s="16">
        <v>0.34</v>
      </c>
      <c r="O10" s="16">
        <v>0.3</v>
      </c>
      <c r="P10" s="16">
        <v>0.35</v>
      </c>
      <c r="Q10" s="16"/>
      <c r="R10" s="16">
        <v>0.33600000000000002</v>
      </c>
      <c r="S10" s="16">
        <v>0.296296296296296</v>
      </c>
      <c r="T10" s="16">
        <v>0.32679738562091498</v>
      </c>
      <c r="U10" s="16">
        <v>0.5</v>
      </c>
      <c r="V10" s="16"/>
      <c r="W10" s="16">
        <v>0.28378378378378399</v>
      </c>
      <c r="X10" s="16">
        <v>0.268041237113402</v>
      </c>
      <c r="Y10" s="16">
        <v>0.25</v>
      </c>
      <c r="Z10" s="16">
        <v>0.41304347826087001</v>
      </c>
      <c r="AA10" s="16">
        <v>0.37837837837837801</v>
      </c>
      <c r="AB10" s="16">
        <v>0.30612244897959201</v>
      </c>
      <c r="AC10" s="16">
        <v>0.469387755102041</v>
      </c>
      <c r="AD10" s="16">
        <v>0.5</v>
      </c>
      <c r="AE10" s="16">
        <v>0.4</v>
      </c>
      <c r="AF10" s="16">
        <v>0.32142857142857101</v>
      </c>
      <c r="AG10" s="16">
        <v>0.25</v>
      </c>
      <c r="AH10" s="16">
        <v>0.66666666666666696</v>
      </c>
      <c r="AI10" s="16"/>
      <c r="AJ10" s="16">
        <v>0.34328358208955201</v>
      </c>
      <c r="AK10" s="16">
        <v>0.22666666666666699</v>
      </c>
      <c r="AL10" s="16">
        <v>0.40229885057471299</v>
      </c>
      <c r="AM10" s="16">
        <v>0.26595744680851102</v>
      </c>
      <c r="AN10" s="16">
        <v>0.33333333333333298</v>
      </c>
      <c r="AO10" s="16"/>
      <c r="AP10" s="16">
        <v>0.34806629834254099</v>
      </c>
      <c r="AQ10" s="16">
        <v>0.30399999999999999</v>
      </c>
      <c r="AR10" s="16">
        <v>0.28571428571428598</v>
      </c>
      <c r="AS10" s="16"/>
      <c r="AT10" s="16">
        <v>0.35606060606060602</v>
      </c>
      <c r="AU10" s="16">
        <v>0.353697749196141</v>
      </c>
      <c r="AV10" s="16">
        <v>0.22222222222222199</v>
      </c>
      <c r="AW10" s="16">
        <v>0.15</v>
      </c>
      <c r="AX10" s="16"/>
      <c r="AY10" s="16">
        <v>0.35135135135135098</v>
      </c>
      <c r="AZ10" s="16">
        <v>0.33333333333333298</v>
      </c>
      <c r="BA10" s="16"/>
      <c r="BB10" s="16">
        <v>0.27777777777777801</v>
      </c>
      <c r="BC10" s="16">
        <v>0.297619047619048</v>
      </c>
      <c r="BD10" s="16">
        <v>0.35202492211837999</v>
      </c>
      <c r="BE10" s="16">
        <v>0.328358208955224</v>
      </c>
      <c r="BF10" s="16"/>
      <c r="BG10" s="16">
        <v>0.30645161290322598</v>
      </c>
      <c r="BH10" s="16">
        <v>0.37959183673469399</v>
      </c>
      <c r="BI10" s="16">
        <v>0.31756756756756799</v>
      </c>
      <c r="BJ10" s="16">
        <v>0.26086956521739102</v>
      </c>
      <c r="BK10" s="16">
        <v>0.148148148148148</v>
      </c>
      <c r="BL10" s="16">
        <v>0.33333333333333298</v>
      </c>
    </row>
    <row r="11" spans="2:64" x14ac:dyDescent="0.35">
      <c r="B11" s="17" t="s">
        <v>274</v>
      </c>
      <c r="C11" s="16">
        <v>6.6929133858267695E-2</v>
      </c>
      <c r="D11" s="16">
        <v>6.8965517241379296E-2</v>
      </c>
      <c r="E11" s="16">
        <v>6.25E-2</v>
      </c>
      <c r="F11" s="16">
        <v>6.3829787234042507E-2</v>
      </c>
      <c r="G11" s="16">
        <v>7.3619631901840496E-2</v>
      </c>
      <c r="H11" s="16">
        <v>6.3291139240506306E-2</v>
      </c>
      <c r="I11" s="16"/>
      <c r="J11" s="16">
        <v>7.3426573426573397E-2</v>
      </c>
      <c r="K11" s="16">
        <v>5.8823529411764698E-2</v>
      </c>
      <c r="L11" s="16"/>
      <c r="M11" s="16">
        <v>6.25E-2</v>
      </c>
      <c r="N11" s="16">
        <v>0.1</v>
      </c>
      <c r="O11" s="16">
        <v>0.05</v>
      </c>
      <c r="P11" s="16">
        <v>0.05</v>
      </c>
      <c r="Q11" s="16"/>
      <c r="R11" s="16">
        <v>8.4000000000000005E-2</v>
      </c>
      <c r="S11" s="16">
        <v>0</v>
      </c>
      <c r="T11" s="16">
        <v>7.1895424836601302E-2</v>
      </c>
      <c r="U11" s="16">
        <v>8.3333333333333301E-2</v>
      </c>
      <c r="V11" s="16"/>
      <c r="W11" s="16">
        <v>9.45945945945946E-2</v>
      </c>
      <c r="X11" s="16">
        <v>6.18556701030928E-2</v>
      </c>
      <c r="Y11" s="16">
        <v>0</v>
      </c>
      <c r="Z11" s="16">
        <v>6.5217391304347797E-2</v>
      </c>
      <c r="AA11" s="16">
        <v>8.1081081081081099E-2</v>
      </c>
      <c r="AB11" s="16">
        <v>8.1632653061224497E-2</v>
      </c>
      <c r="AC11" s="16">
        <v>2.04081632653061E-2</v>
      </c>
      <c r="AD11" s="16">
        <v>0</v>
      </c>
      <c r="AE11" s="16">
        <v>0.14285714285714299</v>
      </c>
      <c r="AF11" s="16">
        <v>7.1428571428571397E-2</v>
      </c>
      <c r="AG11" s="16">
        <v>0.15</v>
      </c>
      <c r="AH11" s="16">
        <v>0</v>
      </c>
      <c r="AI11" s="16"/>
      <c r="AJ11" s="16">
        <v>5.9701492537313397E-2</v>
      </c>
      <c r="AK11" s="16">
        <v>5.3333333333333302E-2</v>
      </c>
      <c r="AL11" s="16">
        <v>5.7471264367816098E-2</v>
      </c>
      <c r="AM11" s="16">
        <v>7.4468085106383003E-2</v>
      </c>
      <c r="AN11" s="16">
        <v>7.4074074074074098E-2</v>
      </c>
      <c r="AO11" s="16"/>
      <c r="AP11" s="16">
        <v>5.8011049723756897E-2</v>
      </c>
      <c r="AQ11" s="16">
        <v>0.08</v>
      </c>
      <c r="AR11" s="16">
        <v>0.14285714285714299</v>
      </c>
      <c r="AS11" s="16"/>
      <c r="AT11" s="16">
        <v>0.11363636363636399</v>
      </c>
      <c r="AU11" s="16">
        <v>5.1446945337620599E-2</v>
      </c>
      <c r="AV11" s="16">
        <v>6.6666666666666693E-2</v>
      </c>
      <c r="AW11" s="16">
        <v>0</v>
      </c>
      <c r="AX11" s="16"/>
      <c r="AY11" s="16">
        <v>8.1081081081081099E-2</v>
      </c>
      <c r="AZ11" s="16">
        <v>6.5817409766454393E-2</v>
      </c>
      <c r="BA11" s="16"/>
      <c r="BB11" s="16">
        <v>0.11111111111111099</v>
      </c>
      <c r="BC11" s="16">
        <v>5.95238095238095E-2</v>
      </c>
      <c r="BD11" s="16">
        <v>7.1651090342679094E-2</v>
      </c>
      <c r="BE11" s="16">
        <v>2.9850746268656699E-2</v>
      </c>
      <c r="BF11" s="16"/>
      <c r="BG11" s="16">
        <v>3.2258064516128997E-2</v>
      </c>
      <c r="BH11" s="16">
        <v>5.7142857142857099E-2</v>
      </c>
      <c r="BI11" s="16">
        <v>7.4324324324324301E-2</v>
      </c>
      <c r="BJ11" s="16">
        <v>8.6956521739130405E-2</v>
      </c>
      <c r="BK11" s="16">
        <v>0.18518518518518501</v>
      </c>
      <c r="BL11" s="16">
        <v>0</v>
      </c>
    </row>
    <row r="12" spans="2:64" x14ac:dyDescent="0.35">
      <c r="B12" s="17" t="s">
        <v>275</v>
      </c>
      <c r="C12" s="16">
        <v>1.7716535433070901E-2</v>
      </c>
      <c r="D12" s="16">
        <v>6.8965517241379296E-2</v>
      </c>
      <c r="E12" s="16">
        <v>0</v>
      </c>
      <c r="F12" s="16">
        <v>2.1276595744680899E-2</v>
      </c>
      <c r="G12" s="16">
        <v>2.4539877300613501E-2</v>
      </c>
      <c r="H12" s="16">
        <v>6.3291139240506302E-3</v>
      </c>
      <c r="I12" s="16"/>
      <c r="J12" s="16">
        <v>2.0979020979021001E-2</v>
      </c>
      <c r="K12" s="16">
        <v>1.35746606334842E-2</v>
      </c>
      <c r="L12" s="16"/>
      <c r="M12" s="16">
        <v>1.9736842105263198E-2</v>
      </c>
      <c r="N12" s="16">
        <v>0.02</v>
      </c>
      <c r="O12" s="16">
        <v>1.6666666666666701E-2</v>
      </c>
      <c r="P12" s="16">
        <v>0</v>
      </c>
      <c r="Q12" s="16"/>
      <c r="R12" s="16">
        <v>2.4E-2</v>
      </c>
      <c r="S12" s="16">
        <v>1.2345679012345699E-2</v>
      </c>
      <c r="T12" s="16">
        <v>6.5359477124183E-3</v>
      </c>
      <c r="U12" s="16">
        <v>4.1666666666666699E-2</v>
      </c>
      <c r="V12" s="16"/>
      <c r="W12" s="16">
        <v>0</v>
      </c>
      <c r="X12" s="16">
        <v>1.03092783505155E-2</v>
      </c>
      <c r="Y12" s="16">
        <v>0</v>
      </c>
      <c r="Z12" s="16">
        <v>4.3478260869565202E-2</v>
      </c>
      <c r="AA12" s="16">
        <v>0</v>
      </c>
      <c r="AB12" s="16">
        <v>4.08163265306122E-2</v>
      </c>
      <c r="AC12" s="16">
        <v>2.04081632653061E-2</v>
      </c>
      <c r="AD12" s="16">
        <v>0</v>
      </c>
      <c r="AE12" s="16">
        <v>0</v>
      </c>
      <c r="AF12" s="16">
        <v>7.1428571428571397E-2</v>
      </c>
      <c r="AG12" s="16">
        <v>0.05</v>
      </c>
      <c r="AH12" s="16">
        <v>0</v>
      </c>
      <c r="AI12" s="16"/>
      <c r="AJ12" s="16">
        <v>0</v>
      </c>
      <c r="AK12" s="16">
        <v>0.04</v>
      </c>
      <c r="AL12" s="16">
        <v>1.1494252873563199E-2</v>
      </c>
      <c r="AM12" s="16">
        <v>4.2553191489361701E-2</v>
      </c>
      <c r="AN12" s="16">
        <v>0</v>
      </c>
      <c r="AO12" s="16"/>
      <c r="AP12" s="16">
        <v>1.6574585635359101E-2</v>
      </c>
      <c r="AQ12" s="16">
        <v>1.6E-2</v>
      </c>
      <c r="AR12" s="16">
        <v>4.7619047619047603E-2</v>
      </c>
      <c r="AS12" s="16"/>
      <c r="AT12" s="16">
        <v>2.27272727272727E-2</v>
      </c>
      <c r="AU12" s="16">
        <v>1.2861736334405099E-2</v>
      </c>
      <c r="AV12" s="16">
        <v>4.4444444444444398E-2</v>
      </c>
      <c r="AW12" s="16">
        <v>0</v>
      </c>
      <c r="AX12" s="16"/>
      <c r="AY12" s="16">
        <v>0</v>
      </c>
      <c r="AZ12" s="16">
        <v>1.9108280254777101E-2</v>
      </c>
      <c r="BA12" s="16"/>
      <c r="BB12" s="16">
        <v>2.7777777777777801E-2</v>
      </c>
      <c r="BC12" s="16">
        <v>3.5714285714285698E-2</v>
      </c>
      <c r="BD12" s="16">
        <v>1.5576323987538899E-2</v>
      </c>
      <c r="BE12" s="16">
        <v>0</v>
      </c>
      <c r="BF12" s="16"/>
      <c r="BG12" s="16">
        <v>0</v>
      </c>
      <c r="BH12" s="16">
        <v>1.6326530612244899E-2</v>
      </c>
      <c r="BI12" s="16">
        <v>1.35135135135135E-2</v>
      </c>
      <c r="BJ12" s="16">
        <v>0</v>
      </c>
      <c r="BK12" s="16">
        <v>0.11111111111111099</v>
      </c>
      <c r="BL12" s="16">
        <v>0</v>
      </c>
    </row>
    <row r="13" spans="2:64" x14ac:dyDescent="0.35">
      <c r="B13" s="17" t="s">
        <v>159</v>
      </c>
      <c r="C13" s="18">
        <v>5.7086614173228301E-2</v>
      </c>
      <c r="D13" s="18">
        <v>0</v>
      </c>
      <c r="E13" s="18">
        <v>6.25E-2</v>
      </c>
      <c r="F13" s="18">
        <v>8.5106382978723402E-2</v>
      </c>
      <c r="G13" s="18">
        <v>3.0674846625766899E-2</v>
      </c>
      <c r="H13" s="18">
        <v>7.5949367088607597E-2</v>
      </c>
      <c r="I13" s="18"/>
      <c r="J13" s="18">
        <v>4.5454545454545497E-2</v>
      </c>
      <c r="K13" s="18">
        <v>7.2398190045248903E-2</v>
      </c>
      <c r="L13" s="18"/>
      <c r="M13" s="18">
        <v>3.2894736842105303E-2</v>
      </c>
      <c r="N13" s="18">
        <v>7.0000000000000007E-2</v>
      </c>
      <c r="O13" s="18">
        <v>0.16666666666666699</v>
      </c>
      <c r="P13" s="18">
        <v>2.5000000000000001E-2</v>
      </c>
      <c r="Q13" s="18"/>
      <c r="R13" s="18">
        <v>4.3999999999999997E-2</v>
      </c>
      <c r="S13" s="18">
        <v>7.4074074074074098E-2</v>
      </c>
      <c r="T13" s="18">
        <v>6.5359477124182996E-2</v>
      </c>
      <c r="U13" s="18">
        <v>8.3333333333333301E-2</v>
      </c>
      <c r="V13" s="18"/>
      <c r="W13" s="18">
        <v>8.1081081081081099E-2</v>
      </c>
      <c r="X13" s="18">
        <v>3.09278350515464E-2</v>
      </c>
      <c r="Y13" s="18">
        <v>3.8461538461538498E-2</v>
      </c>
      <c r="Z13" s="18">
        <v>2.1739130434782601E-2</v>
      </c>
      <c r="AA13" s="18">
        <v>8.1081081081081099E-2</v>
      </c>
      <c r="AB13" s="18">
        <v>0.102040816326531</v>
      </c>
      <c r="AC13" s="18">
        <v>4.08163265306122E-2</v>
      </c>
      <c r="AD13" s="18">
        <v>0.11111111111111099</v>
      </c>
      <c r="AE13" s="18">
        <v>2.8571428571428598E-2</v>
      </c>
      <c r="AF13" s="18">
        <v>0.107142857142857</v>
      </c>
      <c r="AG13" s="18">
        <v>0.05</v>
      </c>
      <c r="AH13" s="18">
        <v>0</v>
      </c>
      <c r="AI13" s="18"/>
      <c r="AJ13" s="18">
        <v>8.9552238805970102E-2</v>
      </c>
      <c r="AK13" s="18">
        <v>0.12</v>
      </c>
      <c r="AL13" s="18">
        <v>2.8735632183908E-2</v>
      </c>
      <c r="AM13" s="18">
        <v>4.2553191489361701E-2</v>
      </c>
      <c r="AN13" s="18">
        <v>3.7037037037037E-2</v>
      </c>
      <c r="AO13" s="18"/>
      <c r="AP13" s="18">
        <v>6.0773480662983402E-2</v>
      </c>
      <c r="AQ13" s="18">
        <v>4.8000000000000001E-2</v>
      </c>
      <c r="AR13" s="18">
        <v>4.7619047619047603E-2</v>
      </c>
      <c r="AS13" s="18"/>
      <c r="AT13" s="18">
        <v>6.8181818181818205E-2</v>
      </c>
      <c r="AU13" s="18">
        <v>3.8585209003215402E-2</v>
      </c>
      <c r="AV13" s="18">
        <v>2.2222222222222199E-2</v>
      </c>
      <c r="AW13" s="18">
        <v>0.35</v>
      </c>
      <c r="AX13" s="18"/>
      <c r="AY13" s="18">
        <v>8.1081081081081099E-2</v>
      </c>
      <c r="AZ13" s="18">
        <v>5.5201698513800398E-2</v>
      </c>
      <c r="BA13" s="18"/>
      <c r="BB13" s="18">
        <v>2.7777777777777801E-2</v>
      </c>
      <c r="BC13" s="18">
        <v>2.3809523809523801E-2</v>
      </c>
      <c r="BD13" s="18">
        <v>4.0498442367601202E-2</v>
      </c>
      <c r="BE13" s="18">
        <v>0.19402985074626899</v>
      </c>
      <c r="BF13" s="18"/>
      <c r="BG13" s="18">
        <v>4.8387096774193498E-2</v>
      </c>
      <c r="BH13" s="18">
        <v>2.4489795918367301E-2</v>
      </c>
      <c r="BI13" s="18">
        <v>8.7837837837837801E-2</v>
      </c>
      <c r="BJ13" s="18">
        <v>4.3478260869565202E-2</v>
      </c>
      <c r="BK13" s="18">
        <v>0.18518518518518501</v>
      </c>
      <c r="BL13" s="18">
        <v>0.33333333333333298</v>
      </c>
    </row>
    <row r="14" spans="2:64" x14ac:dyDescent="0.35">
      <c r="B14" s="15"/>
    </row>
    <row r="15" spans="2:64" x14ac:dyDescent="0.35">
      <c r="B15" t="s">
        <v>637</v>
      </c>
    </row>
    <row r="16" spans="2:64" x14ac:dyDescent="0.35">
      <c r="B16" t="s">
        <v>98</v>
      </c>
    </row>
    <row r="18" spans="2:2" x14ac:dyDescent="0.35">
      <c r="B18"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279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277</v>
      </c>
      <c r="C8" s="16">
        <v>0.53740157480314998</v>
      </c>
      <c r="D8" s="16">
        <v>0.41379310344827602</v>
      </c>
      <c r="E8" s="16">
        <v>0.40625</v>
      </c>
      <c r="F8" s="16">
        <v>0.53191489361702105</v>
      </c>
      <c r="G8" s="16">
        <v>0.56441717791410995</v>
      </c>
      <c r="H8" s="16">
        <v>0.588607594936709</v>
      </c>
      <c r="I8" s="16"/>
      <c r="J8" s="16">
        <v>0.60489510489510501</v>
      </c>
      <c r="K8" s="16">
        <v>0.44796380090497701</v>
      </c>
      <c r="L8" s="16"/>
      <c r="M8" s="16">
        <v>0.54934210526315796</v>
      </c>
      <c r="N8" s="16">
        <v>0.54</v>
      </c>
      <c r="O8" s="16">
        <v>0.5</v>
      </c>
      <c r="P8" s="16">
        <v>0.5</v>
      </c>
      <c r="Q8" s="16"/>
      <c r="R8" s="16">
        <v>0.57199999999999995</v>
      </c>
      <c r="S8" s="16">
        <v>0.49382716049382702</v>
      </c>
      <c r="T8" s="16">
        <v>0.52287581699346397</v>
      </c>
      <c r="U8" s="16">
        <v>0.41666666666666702</v>
      </c>
      <c r="V8" s="16"/>
      <c r="W8" s="16">
        <v>0.5</v>
      </c>
      <c r="X8" s="16">
        <v>0.60824742268041199</v>
      </c>
      <c r="Y8" s="16">
        <v>0.5</v>
      </c>
      <c r="Z8" s="16">
        <v>0.65217391304347805</v>
      </c>
      <c r="AA8" s="16">
        <v>0.54054054054054101</v>
      </c>
      <c r="AB8" s="16">
        <v>0.469387755102041</v>
      </c>
      <c r="AC8" s="16">
        <v>0.51020408163265296</v>
      </c>
      <c r="AD8" s="16">
        <v>0.44444444444444398</v>
      </c>
      <c r="AE8" s="16">
        <v>0.45714285714285702</v>
      </c>
      <c r="AF8" s="16">
        <v>0.67857142857142905</v>
      </c>
      <c r="AG8" s="16">
        <v>0.5</v>
      </c>
      <c r="AH8" s="16">
        <v>0</v>
      </c>
      <c r="AI8" s="16"/>
      <c r="AJ8" s="16">
        <v>0.47761194029850701</v>
      </c>
      <c r="AK8" s="16">
        <v>0.48</v>
      </c>
      <c r="AL8" s="16">
        <v>0.56321839080459801</v>
      </c>
      <c r="AM8" s="16">
        <v>0.57446808510638303</v>
      </c>
      <c r="AN8" s="16">
        <v>0.48148148148148101</v>
      </c>
      <c r="AO8" s="16"/>
      <c r="AP8" s="16">
        <v>0.51657458563535896</v>
      </c>
      <c r="AQ8" s="16">
        <v>0.56799999999999995</v>
      </c>
      <c r="AR8" s="16">
        <v>0.71428571428571397</v>
      </c>
      <c r="AS8" s="16"/>
      <c r="AT8" s="16">
        <v>0.53030303030303005</v>
      </c>
      <c r="AU8" s="16">
        <v>0.57556270096463003</v>
      </c>
      <c r="AV8" s="16">
        <v>0.46666666666666701</v>
      </c>
      <c r="AW8" s="16">
        <v>0.15</v>
      </c>
      <c r="AX8" s="16"/>
      <c r="AY8" s="16">
        <v>0.48648648648648701</v>
      </c>
      <c r="AZ8" s="16">
        <v>0.54140127388534998</v>
      </c>
      <c r="BA8" s="16"/>
      <c r="BB8" s="16">
        <v>0.5</v>
      </c>
      <c r="BC8" s="16">
        <v>0.58333333333333304</v>
      </c>
      <c r="BD8" s="16">
        <v>0.54205607476635498</v>
      </c>
      <c r="BE8" s="16">
        <v>0.47761194029850701</v>
      </c>
      <c r="BF8" s="16"/>
      <c r="BG8" s="16">
        <v>0.37096774193548399</v>
      </c>
      <c r="BH8" s="16">
        <v>0.50612244897959202</v>
      </c>
      <c r="BI8" s="16">
        <v>0.608108108108108</v>
      </c>
      <c r="BJ8" s="16">
        <v>0.69565217391304301</v>
      </c>
      <c r="BK8" s="16">
        <v>0.74074074074074103</v>
      </c>
      <c r="BL8" s="16">
        <v>0</v>
      </c>
    </row>
    <row r="9" spans="2:64" x14ac:dyDescent="0.35">
      <c r="B9" s="17" t="s">
        <v>278</v>
      </c>
      <c r="C9" s="16">
        <v>0.255905511811024</v>
      </c>
      <c r="D9" s="16">
        <v>0.55172413793103403</v>
      </c>
      <c r="E9" s="16">
        <v>0.40625</v>
      </c>
      <c r="F9" s="16">
        <v>0.28723404255319201</v>
      </c>
      <c r="G9" s="16">
        <v>0.214723926380368</v>
      </c>
      <c r="H9" s="16">
        <v>0.164556962025316</v>
      </c>
      <c r="I9" s="16"/>
      <c r="J9" s="16">
        <v>0.223776223776224</v>
      </c>
      <c r="K9" s="16">
        <v>0.29864253393665202</v>
      </c>
      <c r="L9" s="16"/>
      <c r="M9" s="16">
        <v>0.28289473684210498</v>
      </c>
      <c r="N9" s="16">
        <v>0.21</v>
      </c>
      <c r="O9" s="16">
        <v>0.16666666666666699</v>
      </c>
      <c r="P9" s="16">
        <v>0.3</v>
      </c>
      <c r="Q9" s="16"/>
      <c r="R9" s="16">
        <v>0.29599999999999999</v>
      </c>
      <c r="S9" s="16">
        <v>0.22222222222222199</v>
      </c>
      <c r="T9" s="16">
        <v>0.20915032679738599</v>
      </c>
      <c r="U9" s="16">
        <v>0.25</v>
      </c>
      <c r="V9" s="16"/>
      <c r="W9" s="16">
        <v>0.31081081081081102</v>
      </c>
      <c r="X9" s="16">
        <v>0.23711340206185599</v>
      </c>
      <c r="Y9" s="16">
        <v>0.230769230769231</v>
      </c>
      <c r="Z9" s="16">
        <v>0.19565217391304299</v>
      </c>
      <c r="AA9" s="16">
        <v>0.21621621621621601</v>
      </c>
      <c r="AB9" s="16">
        <v>0.30612244897959201</v>
      </c>
      <c r="AC9" s="16">
        <v>0.28571428571428598</v>
      </c>
      <c r="AD9" s="16">
        <v>0.16666666666666699</v>
      </c>
      <c r="AE9" s="16">
        <v>0.28571428571428598</v>
      </c>
      <c r="AF9" s="16">
        <v>0.17857142857142899</v>
      </c>
      <c r="AG9" s="16">
        <v>0.3</v>
      </c>
      <c r="AH9" s="16">
        <v>0.66666666666666696</v>
      </c>
      <c r="AI9" s="16"/>
      <c r="AJ9" s="16">
        <v>0.19402985074626899</v>
      </c>
      <c r="AK9" s="16">
        <v>0.25333333333333302</v>
      </c>
      <c r="AL9" s="16">
        <v>0.27586206896551702</v>
      </c>
      <c r="AM9" s="16">
        <v>0.26595744680851102</v>
      </c>
      <c r="AN9" s="16">
        <v>0.33333333333333298</v>
      </c>
      <c r="AO9" s="16"/>
      <c r="AP9" s="16">
        <v>0.26519337016574601</v>
      </c>
      <c r="AQ9" s="16">
        <v>0.25600000000000001</v>
      </c>
      <c r="AR9" s="16">
        <v>9.5238095238095205E-2</v>
      </c>
      <c r="AS9" s="16"/>
      <c r="AT9" s="16">
        <v>0.29545454545454503</v>
      </c>
      <c r="AU9" s="16">
        <v>0.21543408360128599</v>
      </c>
      <c r="AV9" s="16">
        <v>0.4</v>
      </c>
      <c r="AW9" s="16">
        <v>0.3</v>
      </c>
      <c r="AX9" s="16"/>
      <c r="AY9" s="16">
        <v>0.29729729729729698</v>
      </c>
      <c r="AZ9" s="16">
        <v>0.25265392781316298</v>
      </c>
      <c r="BA9" s="16"/>
      <c r="BB9" s="16">
        <v>0.5</v>
      </c>
      <c r="BC9" s="16">
        <v>0.238095238095238</v>
      </c>
      <c r="BD9" s="16">
        <v>0.24610591900311499</v>
      </c>
      <c r="BE9" s="16">
        <v>0.19402985074626899</v>
      </c>
      <c r="BF9" s="16"/>
      <c r="BG9" s="16">
        <v>0.38709677419354799</v>
      </c>
      <c r="BH9" s="16">
        <v>0.30612244897959201</v>
      </c>
      <c r="BI9" s="16">
        <v>0.17567567567567599</v>
      </c>
      <c r="BJ9" s="16">
        <v>0.13043478260869601</v>
      </c>
      <c r="BK9" s="16">
        <v>7.4074074074074098E-2</v>
      </c>
      <c r="BL9" s="16">
        <v>0</v>
      </c>
    </row>
    <row r="10" spans="2:64" x14ac:dyDescent="0.35">
      <c r="B10" s="17" t="s">
        <v>159</v>
      </c>
      <c r="C10" s="18">
        <v>0.20669291338582699</v>
      </c>
      <c r="D10" s="18">
        <v>3.4482758620689703E-2</v>
      </c>
      <c r="E10" s="18">
        <v>0.1875</v>
      </c>
      <c r="F10" s="18">
        <v>0.180851063829787</v>
      </c>
      <c r="G10" s="18">
        <v>0.220858895705521</v>
      </c>
      <c r="H10" s="18">
        <v>0.246835443037975</v>
      </c>
      <c r="I10" s="18"/>
      <c r="J10" s="18">
        <v>0.171328671328671</v>
      </c>
      <c r="K10" s="18">
        <v>0.25339366515837097</v>
      </c>
      <c r="L10" s="18"/>
      <c r="M10" s="18">
        <v>0.167763157894737</v>
      </c>
      <c r="N10" s="18">
        <v>0.25</v>
      </c>
      <c r="O10" s="18">
        <v>0.33333333333333298</v>
      </c>
      <c r="P10" s="18">
        <v>0.2</v>
      </c>
      <c r="Q10" s="18"/>
      <c r="R10" s="18">
        <v>0.13200000000000001</v>
      </c>
      <c r="S10" s="18">
        <v>0.28395061728395099</v>
      </c>
      <c r="T10" s="18">
        <v>0.26797385620914999</v>
      </c>
      <c r="U10" s="18">
        <v>0.33333333333333298</v>
      </c>
      <c r="V10" s="18"/>
      <c r="W10" s="18">
        <v>0.18918918918918901</v>
      </c>
      <c r="X10" s="18">
        <v>0.15463917525773199</v>
      </c>
      <c r="Y10" s="18">
        <v>0.269230769230769</v>
      </c>
      <c r="Z10" s="18">
        <v>0.15217391304347799</v>
      </c>
      <c r="AA10" s="18">
        <v>0.24324324324324301</v>
      </c>
      <c r="AB10" s="18">
        <v>0.22448979591836701</v>
      </c>
      <c r="AC10" s="18">
        <v>0.20408163265306101</v>
      </c>
      <c r="AD10" s="18">
        <v>0.38888888888888901</v>
      </c>
      <c r="AE10" s="18">
        <v>0.25714285714285701</v>
      </c>
      <c r="AF10" s="18">
        <v>0.14285714285714299</v>
      </c>
      <c r="AG10" s="18">
        <v>0.2</v>
      </c>
      <c r="AH10" s="18">
        <v>0.33333333333333298</v>
      </c>
      <c r="AI10" s="18"/>
      <c r="AJ10" s="18">
        <v>0.328358208955224</v>
      </c>
      <c r="AK10" s="18">
        <v>0.266666666666667</v>
      </c>
      <c r="AL10" s="18">
        <v>0.160919540229885</v>
      </c>
      <c r="AM10" s="18">
        <v>0.159574468085106</v>
      </c>
      <c r="AN10" s="18">
        <v>0.18518518518518501</v>
      </c>
      <c r="AO10" s="18"/>
      <c r="AP10" s="18">
        <v>0.218232044198895</v>
      </c>
      <c r="AQ10" s="18">
        <v>0.17599999999999999</v>
      </c>
      <c r="AR10" s="18">
        <v>0.19047619047618999</v>
      </c>
      <c r="AS10" s="18"/>
      <c r="AT10" s="18">
        <v>0.174242424242424</v>
      </c>
      <c r="AU10" s="18">
        <v>0.20900321543408401</v>
      </c>
      <c r="AV10" s="18">
        <v>0.133333333333333</v>
      </c>
      <c r="AW10" s="18">
        <v>0.55000000000000004</v>
      </c>
      <c r="AX10" s="18"/>
      <c r="AY10" s="18">
        <v>0.21621621621621601</v>
      </c>
      <c r="AZ10" s="18">
        <v>0.20594479830148599</v>
      </c>
      <c r="BA10" s="18"/>
      <c r="BB10" s="18">
        <v>0</v>
      </c>
      <c r="BC10" s="18">
        <v>0.17857142857142899</v>
      </c>
      <c r="BD10" s="18">
        <v>0.21183800623053001</v>
      </c>
      <c r="BE10" s="18">
        <v>0.328358208955224</v>
      </c>
      <c r="BF10" s="18"/>
      <c r="BG10" s="18">
        <v>0.241935483870968</v>
      </c>
      <c r="BH10" s="18">
        <v>0.187755102040816</v>
      </c>
      <c r="BI10" s="18">
        <v>0.21621621621621601</v>
      </c>
      <c r="BJ10" s="18">
        <v>0.173913043478261</v>
      </c>
      <c r="BK10" s="18">
        <v>0.18518518518518501</v>
      </c>
      <c r="BL10" s="18">
        <v>1</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283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280</v>
      </c>
      <c r="C8" s="16">
        <v>0.29527559055118102</v>
      </c>
      <c r="D8" s="16">
        <v>0.37931034482758602</v>
      </c>
      <c r="E8" s="16">
        <v>0.28125</v>
      </c>
      <c r="F8" s="16">
        <v>0.319148936170213</v>
      </c>
      <c r="G8" s="16">
        <v>0.28834355828220898</v>
      </c>
      <c r="H8" s="16">
        <v>0.278481012658228</v>
      </c>
      <c r="I8" s="16"/>
      <c r="J8" s="16">
        <v>0.28321678321678301</v>
      </c>
      <c r="K8" s="16">
        <v>0.30769230769230799</v>
      </c>
      <c r="L8" s="16"/>
      <c r="M8" s="16">
        <v>0.32565789473684198</v>
      </c>
      <c r="N8" s="16">
        <v>0.25</v>
      </c>
      <c r="O8" s="16">
        <v>0.233333333333333</v>
      </c>
      <c r="P8" s="16">
        <v>0.27500000000000002</v>
      </c>
      <c r="Q8" s="16"/>
      <c r="R8" s="16">
        <v>0.32800000000000001</v>
      </c>
      <c r="S8" s="16">
        <v>0.25925925925925902</v>
      </c>
      <c r="T8" s="16">
        <v>0.26797385620914999</v>
      </c>
      <c r="U8" s="16">
        <v>0.25</v>
      </c>
      <c r="V8" s="16"/>
      <c r="W8" s="16">
        <v>0.32432432432432401</v>
      </c>
      <c r="X8" s="16">
        <v>0.35051546391752603</v>
      </c>
      <c r="Y8" s="16">
        <v>0.19230769230769201</v>
      </c>
      <c r="Z8" s="16">
        <v>0.30434782608695699</v>
      </c>
      <c r="AA8" s="16">
        <v>0.21621621621621601</v>
      </c>
      <c r="AB8" s="16">
        <v>0.32653061224489799</v>
      </c>
      <c r="AC8" s="16">
        <v>0.32653061224489799</v>
      </c>
      <c r="AD8" s="16">
        <v>0.22222222222222199</v>
      </c>
      <c r="AE8" s="16">
        <v>0.25714285714285701</v>
      </c>
      <c r="AF8" s="16">
        <v>0.28571428571428598</v>
      </c>
      <c r="AG8" s="16">
        <v>0.2</v>
      </c>
      <c r="AH8" s="16">
        <v>1</v>
      </c>
      <c r="AI8" s="16"/>
      <c r="AJ8" s="16">
        <v>0.20895522388059701</v>
      </c>
      <c r="AK8" s="16">
        <v>0.293333333333333</v>
      </c>
      <c r="AL8" s="16">
        <v>0.35057471264367801</v>
      </c>
      <c r="AM8" s="16">
        <v>0.30851063829787201</v>
      </c>
      <c r="AN8" s="16">
        <v>0.296296296296296</v>
      </c>
      <c r="AO8" s="16"/>
      <c r="AP8" s="16">
        <v>0.26519337016574601</v>
      </c>
      <c r="AQ8" s="16">
        <v>0.38400000000000001</v>
      </c>
      <c r="AR8" s="16">
        <v>0.28571428571428598</v>
      </c>
      <c r="AS8" s="16"/>
      <c r="AT8" s="16">
        <v>0.28787878787878801</v>
      </c>
      <c r="AU8" s="16">
        <v>0.29903536977492001</v>
      </c>
      <c r="AV8" s="16">
        <v>0.266666666666667</v>
      </c>
      <c r="AW8" s="16">
        <v>0.35</v>
      </c>
      <c r="AX8" s="16"/>
      <c r="AY8" s="16">
        <v>0.27027027027027001</v>
      </c>
      <c r="AZ8" s="16">
        <v>0.29723991507431002</v>
      </c>
      <c r="BA8" s="16"/>
      <c r="BB8" s="16">
        <v>0.36111111111111099</v>
      </c>
      <c r="BC8" s="16">
        <v>0.34523809523809501</v>
      </c>
      <c r="BD8" s="16">
        <v>0.29283489096573201</v>
      </c>
      <c r="BE8" s="16">
        <v>0.20895522388059701</v>
      </c>
      <c r="BF8" s="16"/>
      <c r="BG8" s="16">
        <v>0.43548387096774199</v>
      </c>
      <c r="BH8" s="16">
        <v>0.35918367346938801</v>
      </c>
      <c r="BI8" s="16">
        <v>0.20945945945945901</v>
      </c>
      <c r="BJ8" s="16">
        <v>8.6956521739130405E-2</v>
      </c>
      <c r="BK8" s="16">
        <v>7.4074074074074098E-2</v>
      </c>
      <c r="BL8" s="16">
        <v>0</v>
      </c>
    </row>
    <row r="9" spans="2:64" x14ac:dyDescent="0.35">
      <c r="B9" s="17" t="s">
        <v>281</v>
      </c>
      <c r="C9" s="16">
        <v>0.49803149606299202</v>
      </c>
      <c r="D9" s="16">
        <v>0.51724137931034497</v>
      </c>
      <c r="E9" s="16">
        <v>0.5</v>
      </c>
      <c r="F9" s="16">
        <v>0.47872340425531901</v>
      </c>
      <c r="G9" s="16">
        <v>0.49079754601226999</v>
      </c>
      <c r="H9" s="16">
        <v>0.512658227848101</v>
      </c>
      <c r="I9" s="16"/>
      <c r="J9" s="16">
        <v>0.50699300699300698</v>
      </c>
      <c r="K9" s="16">
        <v>0.48868778280543002</v>
      </c>
      <c r="L9" s="16"/>
      <c r="M9" s="16">
        <v>0.49671052631578899</v>
      </c>
      <c r="N9" s="16">
        <v>0.47</v>
      </c>
      <c r="O9" s="16">
        <v>0.5</v>
      </c>
      <c r="P9" s="16">
        <v>0.55000000000000004</v>
      </c>
      <c r="Q9" s="16"/>
      <c r="R9" s="16">
        <v>0.46800000000000003</v>
      </c>
      <c r="S9" s="16">
        <v>0.58024691358024705</v>
      </c>
      <c r="T9" s="16">
        <v>0.50326797385620903</v>
      </c>
      <c r="U9" s="16">
        <v>0.5</v>
      </c>
      <c r="V9" s="16"/>
      <c r="W9" s="16">
        <v>0.47297297297297303</v>
      </c>
      <c r="X9" s="16">
        <v>0.50515463917525805</v>
      </c>
      <c r="Y9" s="16">
        <v>0.5</v>
      </c>
      <c r="Z9" s="16">
        <v>0.5</v>
      </c>
      <c r="AA9" s="16">
        <v>0.59459459459459496</v>
      </c>
      <c r="AB9" s="16">
        <v>0.38775510204081598</v>
      </c>
      <c r="AC9" s="16">
        <v>0.51020408163265296</v>
      </c>
      <c r="AD9" s="16">
        <v>0.5</v>
      </c>
      <c r="AE9" s="16">
        <v>0.48571428571428599</v>
      </c>
      <c r="AF9" s="16">
        <v>0.5</v>
      </c>
      <c r="AG9" s="16">
        <v>0.7</v>
      </c>
      <c r="AH9" s="16">
        <v>0</v>
      </c>
      <c r="AI9" s="16"/>
      <c r="AJ9" s="16">
        <v>0.52238805970149205</v>
      </c>
      <c r="AK9" s="16">
        <v>0.42666666666666703</v>
      </c>
      <c r="AL9" s="16">
        <v>0.49425287356321801</v>
      </c>
      <c r="AM9" s="16">
        <v>0.51063829787234005</v>
      </c>
      <c r="AN9" s="16">
        <v>0.48148148148148101</v>
      </c>
      <c r="AO9" s="16"/>
      <c r="AP9" s="16">
        <v>0.49723756906077299</v>
      </c>
      <c r="AQ9" s="16">
        <v>0.48</v>
      </c>
      <c r="AR9" s="16">
        <v>0.61904761904761896</v>
      </c>
      <c r="AS9" s="16"/>
      <c r="AT9" s="16">
        <v>0.55303030303030298</v>
      </c>
      <c r="AU9" s="16">
        <v>0.49517684887459801</v>
      </c>
      <c r="AV9" s="16">
        <v>0.51111111111111096</v>
      </c>
      <c r="AW9" s="16">
        <v>0.15</v>
      </c>
      <c r="AX9" s="16"/>
      <c r="AY9" s="16">
        <v>0.37837837837837801</v>
      </c>
      <c r="AZ9" s="16">
        <v>0.50743099787685797</v>
      </c>
      <c r="BA9" s="16"/>
      <c r="BB9" s="16">
        <v>0.41666666666666702</v>
      </c>
      <c r="BC9" s="16">
        <v>0.51190476190476197</v>
      </c>
      <c r="BD9" s="16">
        <v>0.52647975077881604</v>
      </c>
      <c r="BE9" s="16">
        <v>0.38805970149253699</v>
      </c>
      <c r="BF9" s="16"/>
      <c r="BG9" s="16">
        <v>0.40322580645161299</v>
      </c>
      <c r="BH9" s="16">
        <v>0.48163265306122399</v>
      </c>
      <c r="BI9" s="16">
        <v>0.52027027027026995</v>
      </c>
      <c r="BJ9" s="16">
        <v>0.73913043478260898</v>
      </c>
      <c r="BK9" s="16">
        <v>0.55555555555555602</v>
      </c>
      <c r="BL9" s="16">
        <v>0.33333333333333298</v>
      </c>
    </row>
    <row r="10" spans="2:64" x14ac:dyDescent="0.35">
      <c r="B10" s="17" t="s">
        <v>282</v>
      </c>
      <c r="C10" s="16">
        <v>7.6771653543307103E-2</v>
      </c>
      <c r="D10" s="16">
        <v>0.10344827586206901</v>
      </c>
      <c r="E10" s="16">
        <v>7.8125E-2</v>
      </c>
      <c r="F10" s="16">
        <v>8.5106382978723402E-2</v>
      </c>
      <c r="G10" s="16">
        <v>9.2024539877300596E-2</v>
      </c>
      <c r="H10" s="16">
        <v>5.0632911392405097E-2</v>
      </c>
      <c r="I10" s="16"/>
      <c r="J10" s="16">
        <v>8.0419580419580403E-2</v>
      </c>
      <c r="K10" s="16">
        <v>7.2398190045248903E-2</v>
      </c>
      <c r="L10" s="16"/>
      <c r="M10" s="16">
        <v>7.2368421052631596E-2</v>
      </c>
      <c r="N10" s="16">
        <v>0.1</v>
      </c>
      <c r="O10" s="16">
        <v>8.3333333333333301E-2</v>
      </c>
      <c r="P10" s="16">
        <v>0.05</v>
      </c>
      <c r="Q10" s="16"/>
      <c r="R10" s="16">
        <v>0.108</v>
      </c>
      <c r="S10" s="16">
        <v>1.2345679012345699E-2</v>
      </c>
      <c r="T10" s="16">
        <v>5.22875816993464E-2</v>
      </c>
      <c r="U10" s="16">
        <v>0.125</v>
      </c>
      <c r="V10" s="16"/>
      <c r="W10" s="16">
        <v>0.108108108108108</v>
      </c>
      <c r="X10" s="16">
        <v>3.09278350515464E-2</v>
      </c>
      <c r="Y10" s="16">
        <v>9.6153846153846201E-2</v>
      </c>
      <c r="Z10" s="16">
        <v>8.6956521739130405E-2</v>
      </c>
      <c r="AA10" s="16">
        <v>0.108108108108108</v>
      </c>
      <c r="AB10" s="16">
        <v>0.102040816326531</v>
      </c>
      <c r="AC10" s="16">
        <v>4.08163265306122E-2</v>
      </c>
      <c r="AD10" s="16">
        <v>0.11111111111111099</v>
      </c>
      <c r="AE10" s="16">
        <v>8.5714285714285701E-2</v>
      </c>
      <c r="AF10" s="16">
        <v>7.1428571428571397E-2</v>
      </c>
      <c r="AG10" s="16">
        <v>0.05</v>
      </c>
      <c r="AH10" s="16">
        <v>0</v>
      </c>
      <c r="AI10" s="16"/>
      <c r="AJ10" s="16">
        <v>4.47761194029851E-2</v>
      </c>
      <c r="AK10" s="16">
        <v>5.3333333333333302E-2</v>
      </c>
      <c r="AL10" s="16">
        <v>6.3218390804597693E-2</v>
      </c>
      <c r="AM10" s="16">
        <v>0.10638297872340401</v>
      </c>
      <c r="AN10" s="16">
        <v>0.148148148148148</v>
      </c>
      <c r="AO10" s="16"/>
      <c r="AP10" s="16">
        <v>8.2872928176795604E-2</v>
      </c>
      <c r="AQ10" s="16">
        <v>6.4000000000000001E-2</v>
      </c>
      <c r="AR10" s="16">
        <v>4.7619047619047603E-2</v>
      </c>
      <c r="AS10" s="16"/>
      <c r="AT10" s="16">
        <v>6.8181818181818205E-2</v>
      </c>
      <c r="AU10" s="16">
        <v>8.0385852090032198E-2</v>
      </c>
      <c r="AV10" s="16">
        <v>0.11111111111111099</v>
      </c>
      <c r="AW10" s="16">
        <v>0</v>
      </c>
      <c r="AX10" s="16"/>
      <c r="AY10" s="16">
        <v>0.18918918918918901</v>
      </c>
      <c r="AZ10" s="16">
        <v>6.7940552016985095E-2</v>
      </c>
      <c r="BA10" s="16"/>
      <c r="BB10" s="16">
        <v>0.194444444444444</v>
      </c>
      <c r="BC10" s="16">
        <v>5.95238095238095E-2</v>
      </c>
      <c r="BD10" s="16">
        <v>7.1651090342679094E-2</v>
      </c>
      <c r="BE10" s="16">
        <v>5.9701492537313397E-2</v>
      </c>
      <c r="BF10" s="16"/>
      <c r="BG10" s="16">
        <v>4.8387096774193498E-2</v>
      </c>
      <c r="BH10" s="16">
        <v>4.8979591836734698E-2</v>
      </c>
      <c r="BI10" s="16">
        <v>0.12837837837837801</v>
      </c>
      <c r="BJ10" s="16">
        <v>0</v>
      </c>
      <c r="BK10" s="16">
        <v>0.18518518518518501</v>
      </c>
      <c r="BL10" s="16">
        <v>0</v>
      </c>
    </row>
    <row r="11" spans="2:64" x14ac:dyDescent="0.35">
      <c r="B11" s="17" t="s">
        <v>159</v>
      </c>
      <c r="C11" s="18">
        <v>0.12992125984252001</v>
      </c>
      <c r="D11" s="18">
        <v>0</v>
      </c>
      <c r="E11" s="18">
        <v>0.140625</v>
      </c>
      <c r="F11" s="18">
        <v>0.117021276595745</v>
      </c>
      <c r="G11" s="18">
        <v>0.128834355828221</v>
      </c>
      <c r="H11" s="18">
        <v>0.158227848101266</v>
      </c>
      <c r="I11" s="18"/>
      <c r="J11" s="18">
        <v>0.12937062937062899</v>
      </c>
      <c r="K11" s="18">
        <v>0.131221719457014</v>
      </c>
      <c r="L11" s="18"/>
      <c r="M11" s="18">
        <v>0.105263157894737</v>
      </c>
      <c r="N11" s="18">
        <v>0.18</v>
      </c>
      <c r="O11" s="18">
        <v>0.18333333333333299</v>
      </c>
      <c r="P11" s="18">
        <v>0.125</v>
      </c>
      <c r="Q11" s="18"/>
      <c r="R11" s="18">
        <v>9.6000000000000002E-2</v>
      </c>
      <c r="S11" s="18">
        <v>0.148148148148148</v>
      </c>
      <c r="T11" s="18">
        <v>0.17647058823529399</v>
      </c>
      <c r="U11" s="18">
        <v>0.125</v>
      </c>
      <c r="V11" s="18"/>
      <c r="W11" s="18">
        <v>9.45945945945946E-2</v>
      </c>
      <c r="X11" s="18">
        <v>0.11340206185567001</v>
      </c>
      <c r="Y11" s="18">
        <v>0.21153846153846201</v>
      </c>
      <c r="Z11" s="18">
        <v>0.108695652173913</v>
      </c>
      <c r="AA11" s="18">
        <v>8.1081081081081099E-2</v>
      </c>
      <c r="AB11" s="18">
        <v>0.183673469387755</v>
      </c>
      <c r="AC11" s="18">
        <v>0.122448979591837</v>
      </c>
      <c r="AD11" s="18">
        <v>0.16666666666666699</v>
      </c>
      <c r="AE11" s="18">
        <v>0.17142857142857101</v>
      </c>
      <c r="AF11" s="18">
        <v>0.14285714285714299</v>
      </c>
      <c r="AG11" s="18">
        <v>0.05</v>
      </c>
      <c r="AH11" s="18">
        <v>0</v>
      </c>
      <c r="AI11" s="18"/>
      <c r="AJ11" s="18">
        <v>0.22388059701492499</v>
      </c>
      <c r="AK11" s="18">
        <v>0.22666666666666699</v>
      </c>
      <c r="AL11" s="18">
        <v>9.1954022988505704E-2</v>
      </c>
      <c r="AM11" s="18">
        <v>7.4468085106383003E-2</v>
      </c>
      <c r="AN11" s="18">
        <v>7.4074074074074098E-2</v>
      </c>
      <c r="AO11" s="18"/>
      <c r="AP11" s="18">
        <v>0.15469613259668499</v>
      </c>
      <c r="AQ11" s="18">
        <v>7.1999999999999995E-2</v>
      </c>
      <c r="AR11" s="18">
        <v>4.7619047619047603E-2</v>
      </c>
      <c r="AS11" s="18"/>
      <c r="AT11" s="18">
        <v>9.0909090909090898E-2</v>
      </c>
      <c r="AU11" s="18">
        <v>0.12540192926044999</v>
      </c>
      <c r="AV11" s="18">
        <v>0.11111111111111099</v>
      </c>
      <c r="AW11" s="18">
        <v>0.5</v>
      </c>
      <c r="AX11" s="18"/>
      <c r="AY11" s="18">
        <v>0.162162162162162</v>
      </c>
      <c r="AZ11" s="18">
        <v>0.12738853503184699</v>
      </c>
      <c r="BA11" s="18"/>
      <c r="BB11" s="18">
        <v>2.7777777777777801E-2</v>
      </c>
      <c r="BC11" s="18">
        <v>8.3333333333333301E-2</v>
      </c>
      <c r="BD11" s="18">
        <v>0.109034267912773</v>
      </c>
      <c r="BE11" s="18">
        <v>0.34328358208955201</v>
      </c>
      <c r="BF11" s="18"/>
      <c r="BG11" s="18">
        <v>0.112903225806452</v>
      </c>
      <c r="BH11" s="18">
        <v>0.11020408163265299</v>
      </c>
      <c r="BI11" s="18">
        <v>0.141891891891892</v>
      </c>
      <c r="BJ11" s="18">
        <v>0.173913043478261</v>
      </c>
      <c r="BK11" s="18">
        <v>0.18518518518518501</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293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284</v>
      </c>
      <c r="C8" s="16">
        <v>0.41732283464566899</v>
      </c>
      <c r="D8" s="16">
        <v>0.41379310344827602</v>
      </c>
      <c r="E8" s="16">
        <v>0.421875</v>
      </c>
      <c r="F8" s="16">
        <v>0.45744680851063801</v>
      </c>
      <c r="G8" s="16">
        <v>0.36809815950920199</v>
      </c>
      <c r="H8" s="16">
        <v>0.443037974683544</v>
      </c>
      <c r="I8" s="16"/>
      <c r="J8" s="16">
        <v>0.44055944055944102</v>
      </c>
      <c r="K8" s="16">
        <v>0.38461538461538503</v>
      </c>
      <c r="L8" s="16"/>
      <c r="M8" s="16">
        <v>0.44078947368421101</v>
      </c>
      <c r="N8" s="16">
        <v>0.46</v>
      </c>
      <c r="O8" s="16">
        <v>0.28333333333333299</v>
      </c>
      <c r="P8" s="16">
        <v>0.32500000000000001</v>
      </c>
      <c r="Q8" s="16"/>
      <c r="R8" s="16">
        <v>0.42799999999999999</v>
      </c>
      <c r="S8" s="16">
        <v>0.358024691358025</v>
      </c>
      <c r="T8" s="16">
        <v>0.45751633986928097</v>
      </c>
      <c r="U8" s="16">
        <v>0.25</v>
      </c>
      <c r="V8" s="16"/>
      <c r="W8" s="16">
        <v>0.5</v>
      </c>
      <c r="X8" s="16">
        <v>0.41237113402061898</v>
      </c>
      <c r="Y8" s="16">
        <v>0.30769230769230799</v>
      </c>
      <c r="Z8" s="16">
        <v>0.32608695652173902</v>
      </c>
      <c r="AA8" s="16">
        <v>0.37837837837837801</v>
      </c>
      <c r="AB8" s="16">
        <v>0.34693877551020402</v>
      </c>
      <c r="AC8" s="16">
        <v>0.530612244897959</v>
      </c>
      <c r="AD8" s="16">
        <v>0.33333333333333298</v>
      </c>
      <c r="AE8" s="16">
        <v>0.51428571428571401</v>
      </c>
      <c r="AF8" s="16">
        <v>0.32142857142857101</v>
      </c>
      <c r="AG8" s="16">
        <v>0.7</v>
      </c>
      <c r="AH8" s="16">
        <v>0</v>
      </c>
      <c r="AI8" s="16"/>
      <c r="AJ8" s="16">
        <v>0.38805970149253699</v>
      </c>
      <c r="AK8" s="16">
        <v>0.413333333333333</v>
      </c>
      <c r="AL8" s="16">
        <v>0.40229885057471299</v>
      </c>
      <c r="AM8" s="16">
        <v>0.5</v>
      </c>
      <c r="AN8" s="16">
        <v>0.48148148148148101</v>
      </c>
      <c r="AO8" s="16"/>
      <c r="AP8" s="16">
        <v>0.39226519337016602</v>
      </c>
      <c r="AQ8" s="16">
        <v>0.45600000000000002</v>
      </c>
      <c r="AR8" s="16">
        <v>0.61904761904761896</v>
      </c>
      <c r="AS8" s="16"/>
      <c r="AT8" s="16">
        <v>0.40909090909090901</v>
      </c>
      <c r="AU8" s="16">
        <v>0.443729903536977</v>
      </c>
      <c r="AV8" s="16">
        <v>0.37777777777777799</v>
      </c>
      <c r="AW8" s="16">
        <v>0.15</v>
      </c>
      <c r="AX8" s="16"/>
      <c r="AY8" s="16">
        <v>0.35135135135135098</v>
      </c>
      <c r="AZ8" s="16">
        <v>0.42250530785562601</v>
      </c>
      <c r="BA8" s="16"/>
      <c r="BB8" s="16">
        <v>0.33333333333333298</v>
      </c>
      <c r="BC8" s="16">
        <v>0.34523809523809501</v>
      </c>
      <c r="BD8" s="16">
        <v>0.451713395638629</v>
      </c>
      <c r="BE8" s="16">
        <v>0.38805970149253699</v>
      </c>
      <c r="BF8" s="16"/>
      <c r="BG8" s="16">
        <v>0.43548387096774199</v>
      </c>
      <c r="BH8" s="16">
        <v>0.45306122448979602</v>
      </c>
      <c r="BI8" s="16">
        <v>0.37837837837837801</v>
      </c>
      <c r="BJ8" s="16">
        <v>0.34782608695652201</v>
      </c>
      <c r="BK8" s="16">
        <v>0.37037037037037002</v>
      </c>
      <c r="BL8" s="16">
        <v>0</v>
      </c>
    </row>
    <row r="9" spans="2:64" x14ac:dyDescent="0.35">
      <c r="B9" s="17" t="s">
        <v>285</v>
      </c>
      <c r="C9" s="16">
        <v>0.31496062992126</v>
      </c>
      <c r="D9" s="16">
        <v>0.37931034482758602</v>
      </c>
      <c r="E9" s="16">
        <v>0.390625</v>
      </c>
      <c r="F9" s="16">
        <v>0.37234042553191499</v>
      </c>
      <c r="G9" s="16">
        <v>0.25766871165644201</v>
      </c>
      <c r="H9" s="16">
        <v>0.29746835443038</v>
      </c>
      <c r="I9" s="16"/>
      <c r="J9" s="16">
        <v>0.304195804195804</v>
      </c>
      <c r="K9" s="16">
        <v>0.33031674208144801</v>
      </c>
      <c r="L9" s="16"/>
      <c r="M9" s="16">
        <v>0.34210526315789502</v>
      </c>
      <c r="N9" s="16">
        <v>0.28000000000000003</v>
      </c>
      <c r="O9" s="16">
        <v>0.266666666666667</v>
      </c>
      <c r="P9" s="16">
        <v>0.3</v>
      </c>
      <c r="Q9" s="16"/>
      <c r="R9" s="16">
        <v>0.34</v>
      </c>
      <c r="S9" s="16">
        <v>0.28395061728395099</v>
      </c>
      <c r="T9" s="16">
        <v>0.29411764705882398</v>
      </c>
      <c r="U9" s="16">
        <v>0.29166666666666702</v>
      </c>
      <c r="V9" s="16"/>
      <c r="W9" s="16">
        <v>0.337837837837838</v>
      </c>
      <c r="X9" s="16">
        <v>0.31958762886597902</v>
      </c>
      <c r="Y9" s="16">
        <v>0.25</v>
      </c>
      <c r="Z9" s="16">
        <v>0.30434782608695699</v>
      </c>
      <c r="AA9" s="16">
        <v>0.32432432432432401</v>
      </c>
      <c r="AB9" s="16">
        <v>0.28571428571428598</v>
      </c>
      <c r="AC9" s="16">
        <v>0.34693877551020402</v>
      </c>
      <c r="AD9" s="16">
        <v>0.38888888888888901</v>
      </c>
      <c r="AE9" s="16">
        <v>0.51428571428571401</v>
      </c>
      <c r="AF9" s="16">
        <v>7.1428571428571397E-2</v>
      </c>
      <c r="AG9" s="16">
        <v>0.3</v>
      </c>
      <c r="AH9" s="16">
        <v>0.33333333333333298</v>
      </c>
      <c r="AI9" s="16"/>
      <c r="AJ9" s="16">
        <v>0.17910447761194001</v>
      </c>
      <c r="AK9" s="16">
        <v>0.30666666666666698</v>
      </c>
      <c r="AL9" s="16">
        <v>0.35632183908046</v>
      </c>
      <c r="AM9" s="16">
        <v>0.27659574468085102</v>
      </c>
      <c r="AN9" s="16">
        <v>0.55555555555555602</v>
      </c>
      <c r="AO9" s="16"/>
      <c r="AP9" s="16">
        <v>0.30939226519336999</v>
      </c>
      <c r="AQ9" s="16">
        <v>0.36799999999999999</v>
      </c>
      <c r="AR9" s="16">
        <v>9.5238095238095205E-2</v>
      </c>
      <c r="AS9" s="16"/>
      <c r="AT9" s="16">
        <v>0.33333333333333298</v>
      </c>
      <c r="AU9" s="16">
        <v>0.32154340836012901</v>
      </c>
      <c r="AV9" s="16">
        <v>0.22222222222222199</v>
      </c>
      <c r="AW9" s="16">
        <v>0.3</v>
      </c>
      <c r="AX9" s="16"/>
      <c r="AY9" s="16">
        <v>0.21621621621621601</v>
      </c>
      <c r="AZ9" s="16">
        <v>0.322717622080679</v>
      </c>
      <c r="BA9" s="16"/>
      <c r="BB9" s="16">
        <v>0.41666666666666702</v>
      </c>
      <c r="BC9" s="16">
        <v>0.28571428571428598</v>
      </c>
      <c r="BD9" s="16">
        <v>0.30841121495327101</v>
      </c>
      <c r="BE9" s="16">
        <v>0.328358208955224</v>
      </c>
      <c r="BF9" s="16"/>
      <c r="BG9" s="16">
        <v>0.209677419354839</v>
      </c>
      <c r="BH9" s="16">
        <v>0.38367346938775498</v>
      </c>
      <c r="BI9" s="16">
        <v>0.27702702702702697</v>
      </c>
      <c r="BJ9" s="16">
        <v>0.26086956521739102</v>
      </c>
      <c r="BK9" s="16">
        <v>0.22222222222222199</v>
      </c>
      <c r="BL9" s="16">
        <v>0</v>
      </c>
    </row>
    <row r="10" spans="2:64" x14ac:dyDescent="0.35">
      <c r="B10" s="17" t="s">
        <v>286</v>
      </c>
      <c r="C10" s="16">
        <v>0.24015748031496101</v>
      </c>
      <c r="D10" s="16">
        <v>0.41379310344827602</v>
      </c>
      <c r="E10" s="16">
        <v>0.265625</v>
      </c>
      <c r="F10" s="16">
        <v>0.25531914893617003</v>
      </c>
      <c r="G10" s="16">
        <v>0.220858895705521</v>
      </c>
      <c r="H10" s="16">
        <v>0.208860759493671</v>
      </c>
      <c r="I10" s="16"/>
      <c r="J10" s="16">
        <v>0.241258741258741</v>
      </c>
      <c r="K10" s="16">
        <v>0.239819004524887</v>
      </c>
      <c r="L10" s="16"/>
      <c r="M10" s="16">
        <v>0.240131578947368</v>
      </c>
      <c r="N10" s="16">
        <v>0.23</v>
      </c>
      <c r="O10" s="16">
        <v>0.31666666666666698</v>
      </c>
      <c r="P10" s="16">
        <v>0.17499999999999999</v>
      </c>
      <c r="Q10" s="16"/>
      <c r="R10" s="16">
        <v>0.27600000000000002</v>
      </c>
      <c r="S10" s="16">
        <v>0.28395061728395099</v>
      </c>
      <c r="T10" s="16">
        <v>0.16339869281045799</v>
      </c>
      <c r="U10" s="16">
        <v>0.20833333333333301</v>
      </c>
      <c r="V10" s="16"/>
      <c r="W10" s="16">
        <v>0.162162162162162</v>
      </c>
      <c r="X10" s="16">
        <v>0.247422680412371</v>
      </c>
      <c r="Y10" s="16">
        <v>0.19230769230769201</v>
      </c>
      <c r="Z10" s="16">
        <v>0.15217391304347799</v>
      </c>
      <c r="AA10" s="16">
        <v>0.35135135135135098</v>
      </c>
      <c r="AB10" s="16">
        <v>0.183673469387755</v>
      </c>
      <c r="AC10" s="16">
        <v>0.24489795918367299</v>
      </c>
      <c r="AD10" s="16">
        <v>0.11111111111111099</v>
      </c>
      <c r="AE10" s="16">
        <v>0.371428571428571</v>
      </c>
      <c r="AF10" s="16">
        <v>0.42857142857142899</v>
      </c>
      <c r="AG10" s="16">
        <v>0.3</v>
      </c>
      <c r="AH10" s="16">
        <v>0.66666666666666696</v>
      </c>
      <c r="AI10" s="16"/>
      <c r="AJ10" s="16">
        <v>0.134328358208955</v>
      </c>
      <c r="AK10" s="16">
        <v>0.18666666666666701</v>
      </c>
      <c r="AL10" s="16">
        <v>0.27011494252873602</v>
      </c>
      <c r="AM10" s="16">
        <v>0.23404255319148901</v>
      </c>
      <c r="AN10" s="16">
        <v>0.22222222222222199</v>
      </c>
      <c r="AO10" s="16"/>
      <c r="AP10" s="16">
        <v>0.25138121546961301</v>
      </c>
      <c r="AQ10" s="16">
        <v>0.2</v>
      </c>
      <c r="AR10" s="16">
        <v>0.28571428571428598</v>
      </c>
      <c r="AS10" s="16"/>
      <c r="AT10" s="16">
        <v>0.25</v>
      </c>
      <c r="AU10" s="16">
        <v>0.21543408360128599</v>
      </c>
      <c r="AV10" s="16">
        <v>0.33333333333333298</v>
      </c>
      <c r="AW10" s="16">
        <v>0.35</v>
      </c>
      <c r="AX10" s="16"/>
      <c r="AY10" s="16">
        <v>0.32432432432432401</v>
      </c>
      <c r="AZ10" s="16">
        <v>0.233545647558386</v>
      </c>
      <c r="BA10" s="16"/>
      <c r="BB10" s="16">
        <v>0.27777777777777801</v>
      </c>
      <c r="BC10" s="16">
        <v>0.26190476190476197</v>
      </c>
      <c r="BD10" s="16">
        <v>0.23052959501557599</v>
      </c>
      <c r="BE10" s="16">
        <v>0.238805970149254</v>
      </c>
      <c r="BF10" s="16"/>
      <c r="BG10" s="16">
        <v>0.241935483870968</v>
      </c>
      <c r="BH10" s="16">
        <v>0.27346938775510199</v>
      </c>
      <c r="BI10" s="16">
        <v>0.22972972972972999</v>
      </c>
      <c r="BJ10" s="16">
        <v>8.6956521739130405E-2</v>
      </c>
      <c r="BK10" s="16">
        <v>0.148148148148148</v>
      </c>
      <c r="BL10" s="16">
        <v>0</v>
      </c>
    </row>
    <row r="11" spans="2:64" x14ac:dyDescent="0.35">
      <c r="B11" s="17" t="s">
        <v>287</v>
      </c>
      <c r="C11" s="16">
        <v>0.24015748031496101</v>
      </c>
      <c r="D11" s="16">
        <v>0.37931034482758602</v>
      </c>
      <c r="E11" s="16">
        <v>0.234375</v>
      </c>
      <c r="F11" s="16">
        <v>0.26595744680851102</v>
      </c>
      <c r="G11" s="16">
        <v>0.220858895705521</v>
      </c>
      <c r="H11" s="16">
        <v>0.221518987341772</v>
      </c>
      <c r="I11" s="16"/>
      <c r="J11" s="16">
        <v>0.23426573426573399</v>
      </c>
      <c r="K11" s="16">
        <v>0.24886877828054299</v>
      </c>
      <c r="L11" s="16"/>
      <c r="M11" s="16">
        <v>0.269736842105263</v>
      </c>
      <c r="N11" s="16">
        <v>0.18</v>
      </c>
      <c r="O11" s="16">
        <v>0.2</v>
      </c>
      <c r="P11" s="16">
        <v>0.25</v>
      </c>
      <c r="Q11" s="16"/>
      <c r="R11" s="16">
        <v>0.27600000000000002</v>
      </c>
      <c r="S11" s="16">
        <v>0.296296296296296</v>
      </c>
      <c r="T11" s="16">
        <v>0.18300653594771199</v>
      </c>
      <c r="U11" s="16">
        <v>4.1666666666666699E-2</v>
      </c>
      <c r="V11" s="16"/>
      <c r="W11" s="16">
        <v>0.18918918918918901</v>
      </c>
      <c r="X11" s="16">
        <v>0.25773195876288701</v>
      </c>
      <c r="Y11" s="16">
        <v>0.21153846153846201</v>
      </c>
      <c r="Z11" s="16">
        <v>0.23913043478260901</v>
      </c>
      <c r="AA11" s="16">
        <v>0.37837837837837801</v>
      </c>
      <c r="AB11" s="16">
        <v>0.14285714285714299</v>
      </c>
      <c r="AC11" s="16">
        <v>0.28571428571428598</v>
      </c>
      <c r="AD11" s="16">
        <v>0.11111111111111099</v>
      </c>
      <c r="AE11" s="16">
        <v>0.22857142857142901</v>
      </c>
      <c r="AF11" s="16">
        <v>0.32142857142857101</v>
      </c>
      <c r="AG11" s="16">
        <v>0.35</v>
      </c>
      <c r="AH11" s="16">
        <v>0</v>
      </c>
      <c r="AI11" s="16"/>
      <c r="AJ11" s="16">
        <v>0.19402985074626899</v>
      </c>
      <c r="AK11" s="16">
        <v>0.18666666666666701</v>
      </c>
      <c r="AL11" s="16">
        <v>0.26436781609195398</v>
      </c>
      <c r="AM11" s="16">
        <v>0.21276595744680901</v>
      </c>
      <c r="AN11" s="16">
        <v>0.44444444444444398</v>
      </c>
      <c r="AO11" s="16"/>
      <c r="AP11" s="16">
        <v>0.207182320441989</v>
      </c>
      <c r="AQ11" s="16">
        <v>0.32</v>
      </c>
      <c r="AR11" s="16">
        <v>0.33333333333333298</v>
      </c>
      <c r="AS11" s="16"/>
      <c r="AT11" s="16">
        <v>0.29545454545454503</v>
      </c>
      <c r="AU11" s="16">
        <v>0.22508038585209</v>
      </c>
      <c r="AV11" s="16">
        <v>0.266666666666667</v>
      </c>
      <c r="AW11" s="16">
        <v>0.05</v>
      </c>
      <c r="AX11" s="16"/>
      <c r="AY11" s="16">
        <v>0.27027027027027001</v>
      </c>
      <c r="AZ11" s="16">
        <v>0.23779193205944801</v>
      </c>
      <c r="BA11" s="16"/>
      <c r="BB11" s="16">
        <v>0.33333333333333298</v>
      </c>
      <c r="BC11" s="16">
        <v>0.28571428571428598</v>
      </c>
      <c r="BD11" s="16">
        <v>0.233644859813084</v>
      </c>
      <c r="BE11" s="16">
        <v>0.164179104477612</v>
      </c>
      <c r="BF11" s="16"/>
      <c r="BG11" s="16">
        <v>0.27419354838709697</v>
      </c>
      <c r="BH11" s="16">
        <v>0.22857142857142901</v>
      </c>
      <c r="BI11" s="16">
        <v>0.24324324324324301</v>
      </c>
      <c r="BJ11" s="16">
        <v>0.217391304347826</v>
      </c>
      <c r="BK11" s="16">
        <v>0.25925925925925902</v>
      </c>
      <c r="BL11" s="16">
        <v>0.33333333333333298</v>
      </c>
    </row>
    <row r="12" spans="2:64" x14ac:dyDescent="0.35">
      <c r="B12" s="17" t="s">
        <v>288</v>
      </c>
      <c r="C12" s="16">
        <v>0.22440944881889799</v>
      </c>
      <c r="D12" s="16">
        <v>0.34482758620689702</v>
      </c>
      <c r="E12" s="16">
        <v>0.328125</v>
      </c>
      <c r="F12" s="16">
        <v>0.159574468085106</v>
      </c>
      <c r="G12" s="16">
        <v>0.220858895705521</v>
      </c>
      <c r="H12" s="16">
        <v>0.20253164556962</v>
      </c>
      <c r="I12" s="16"/>
      <c r="J12" s="16">
        <v>0.25174825174825199</v>
      </c>
      <c r="K12" s="16">
        <v>0.19004524886877799</v>
      </c>
      <c r="L12" s="16"/>
      <c r="M12" s="16">
        <v>0.217105263157895</v>
      </c>
      <c r="N12" s="16">
        <v>0.28999999999999998</v>
      </c>
      <c r="O12" s="16">
        <v>0.266666666666667</v>
      </c>
      <c r="P12" s="16">
        <v>2.5000000000000001E-2</v>
      </c>
      <c r="Q12" s="16"/>
      <c r="R12" s="16">
        <v>0.27200000000000002</v>
      </c>
      <c r="S12" s="16">
        <v>0.24691358024691401</v>
      </c>
      <c r="T12" s="16">
        <v>0.16339869281045799</v>
      </c>
      <c r="U12" s="16">
        <v>4.1666666666666699E-2</v>
      </c>
      <c r="V12" s="16"/>
      <c r="W12" s="16">
        <v>0.37837837837837801</v>
      </c>
      <c r="X12" s="16">
        <v>0.164948453608247</v>
      </c>
      <c r="Y12" s="16">
        <v>0.134615384615385</v>
      </c>
      <c r="Z12" s="16">
        <v>0.173913043478261</v>
      </c>
      <c r="AA12" s="16">
        <v>0.27027027027027001</v>
      </c>
      <c r="AB12" s="16">
        <v>0.183673469387755</v>
      </c>
      <c r="AC12" s="16">
        <v>0.28571428571428598</v>
      </c>
      <c r="AD12" s="16">
        <v>0.16666666666666699</v>
      </c>
      <c r="AE12" s="16">
        <v>0.28571428571428598</v>
      </c>
      <c r="AF12" s="16">
        <v>3.5714285714285698E-2</v>
      </c>
      <c r="AG12" s="16">
        <v>0.35</v>
      </c>
      <c r="AH12" s="16">
        <v>0.33333333333333298</v>
      </c>
      <c r="AI12" s="16"/>
      <c r="AJ12" s="16">
        <v>0.26865671641791</v>
      </c>
      <c r="AK12" s="16">
        <v>0.18666666666666701</v>
      </c>
      <c r="AL12" s="16">
        <v>0.23563218390804599</v>
      </c>
      <c r="AM12" s="16">
        <v>0.23404255319148901</v>
      </c>
      <c r="AN12" s="16">
        <v>0.148148148148148</v>
      </c>
      <c r="AO12" s="16"/>
      <c r="AP12" s="16">
        <v>0.21546961325966901</v>
      </c>
      <c r="AQ12" s="16">
        <v>0.248</v>
      </c>
      <c r="AR12" s="16">
        <v>0.238095238095238</v>
      </c>
      <c r="AS12" s="16"/>
      <c r="AT12" s="16">
        <v>0.25</v>
      </c>
      <c r="AU12" s="16">
        <v>0.21543408360128599</v>
      </c>
      <c r="AV12" s="16">
        <v>0.266666666666667</v>
      </c>
      <c r="AW12" s="16">
        <v>0.1</v>
      </c>
      <c r="AX12" s="16"/>
      <c r="AY12" s="16">
        <v>0.29729729729729698</v>
      </c>
      <c r="AZ12" s="16">
        <v>0.218683651804671</v>
      </c>
      <c r="BA12" s="16"/>
      <c r="BB12" s="16">
        <v>0.22222222222222199</v>
      </c>
      <c r="BC12" s="16">
        <v>0.26190476190476197</v>
      </c>
      <c r="BD12" s="16">
        <v>0.218068535825545</v>
      </c>
      <c r="BE12" s="16">
        <v>0.20895522388059701</v>
      </c>
      <c r="BF12" s="16"/>
      <c r="BG12" s="16">
        <v>0.16129032258064499</v>
      </c>
      <c r="BH12" s="16">
        <v>0.236734693877551</v>
      </c>
      <c r="BI12" s="16">
        <v>0.25</v>
      </c>
      <c r="BJ12" s="16">
        <v>0.217391304347826</v>
      </c>
      <c r="BK12" s="16">
        <v>0.148148148148148</v>
      </c>
      <c r="BL12" s="16">
        <v>0</v>
      </c>
    </row>
    <row r="13" spans="2:64" x14ac:dyDescent="0.35">
      <c r="B13" s="17" t="s">
        <v>289</v>
      </c>
      <c r="C13" s="16">
        <v>0.12598425196850399</v>
      </c>
      <c r="D13" s="16">
        <v>0.10344827586206901</v>
      </c>
      <c r="E13" s="16">
        <v>9.375E-2</v>
      </c>
      <c r="F13" s="16">
        <v>6.3829787234042507E-2</v>
      </c>
      <c r="G13" s="16">
        <v>0.153374233128834</v>
      </c>
      <c r="H13" s="16">
        <v>0.151898734177215</v>
      </c>
      <c r="I13" s="16"/>
      <c r="J13" s="16">
        <v>0.12937062937062899</v>
      </c>
      <c r="K13" s="16">
        <v>0.122171945701357</v>
      </c>
      <c r="L13" s="16"/>
      <c r="M13" s="16">
        <v>0.108552631578947</v>
      </c>
      <c r="N13" s="16">
        <v>0.13</v>
      </c>
      <c r="O13" s="16">
        <v>0.18333333333333299</v>
      </c>
      <c r="P13" s="16">
        <v>0.15</v>
      </c>
      <c r="Q13" s="16"/>
      <c r="R13" s="16">
        <v>0.112</v>
      </c>
      <c r="S13" s="16">
        <v>3.7037037037037E-2</v>
      </c>
      <c r="T13" s="16">
        <v>0.16993464052287599</v>
      </c>
      <c r="U13" s="16">
        <v>0.29166666666666702</v>
      </c>
      <c r="V13" s="16"/>
      <c r="W13" s="16">
        <v>4.0540540540540501E-2</v>
      </c>
      <c r="X13" s="16">
        <v>0.11340206185567001</v>
      </c>
      <c r="Y13" s="16">
        <v>0.19230769230769201</v>
      </c>
      <c r="Z13" s="16">
        <v>0.282608695652174</v>
      </c>
      <c r="AA13" s="16">
        <v>8.1081081081081099E-2</v>
      </c>
      <c r="AB13" s="16">
        <v>0.20408163265306101</v>
      </c>
      <c r="AC13" s="16">
        <v>4.08163265306122E-2</v>
      </c>
      <c r="AD13" s="16">
        <v>0.16666666666666699</v>
      </c>
      <c r="AE13" s="16">
        <v>5.7142857142857099E-2</v>
      </c>
      <c r="AF13" s="16">
        <v>0.25</v>
      </c>
      <c r="AG13" s="16">
        <v>0</v>
      </c>
      <c r="AH13" s="16">
        <v>0</v>
      </c>
      <c r="AI13" s="16"/>
      <c r="AJ13" s="16">
        <v>0.14925373134328401</v>
      </c>
      <c r="AK13" s="16">
        <v>0.2</v>
      </c>
      <c r="AL13" s="16">
        <v>0.114942528735632</v>
      </c>
      <c r="AM13" s="16">
        <v>0.10638297872340401</v>
      </c>
      <c r="AN13" s="16">
        <v>0</v>
      </c>
      <c r="AO13" s="16"/>
      <c r="AP13" s="16">
        <v>0.15469613259668499</v>
      </c>
      <c r="AQ13" s="16">
        <v>6.4000000000000001E-2</v>
      </c>
      <c r="AR13" s="16">
        <v>0</v>
      </c>
      <c r="AS13" s="16"/>
      <c r="AT13" s="16">
        <v>6.8181818181818205E-2</v>
      </c>
      <c r="AU13" s="16">
        <v>0.154340836012862</v>
      </c>
      <c r="AV13" s="16">
        <v>8.8888888888888906E-2</v>
      </c>
      <c r="AW13" s="16">
        <v>0.15</v>
      </c>
      <c r="AX13" s="16"/>
      <c r="AY13" s="16">
        <v>0.135135135135135</v>
      </c>
      <c r="AZ13" s="16">
        <v>0.12526539278131599</v>
      </c>
      <c r="BA13" s="16"/>
      <c r="BB13" s="16">
        <v>0.13888888888888901</v>
      </c>
      <c r="BC13" s="16">
        <v>0.14285714285714299</v>
      </c>
      <c r="BD13" s="16">
        <v>0.118380062305296</v>
      </c>
      <c r="BE13" s="16">
        <v>0.134328358208955</v>
      </c>
      <c r="BF13" s="16"/>
      <c r="BG13" s="16">
        <v>0.14516129032258099</v>
      </c>
      <c r="BH13" s="16">
        <v>7.3469387755102006E-2</v>
      </c>
      <c r="BI13" s="16">
        <v>0.162162162162162</v>
      </c>
      <c r="BJ13" s="16">
        <v>0.13043478260869601</v>
      </c>
      <c r="BK13" s="16">
        <v>0.33333333333333298</v>
      </c>
      <c r="BL13" s="16">
        <v>0.33333333333333298</v>
      </c>
    </row>
    <row r="14" spans="2:64" x14ac:dyDescent="0.35">
      <c r="B14" s="17" t="s">
        <v>290</v>
      </c>
      <c r="C14" s="16">
        <v>0.104330708661417</v>
      </c>
      <c r="D14" s="16">
        <v>0.24137931034482801</v>
      </c>
      <c r="E14" s="16">
        <v>0.21875</v>
      </c>
      <c r="F14" s="16">
        <v>0.117021276595745</v>
      </c>
      <c r="G14" s="16">
        <v>7.3619631901840496E-2</v>
      </c>
      <c r="H14" s="16">
        <v>5.6962025316455701E-2</v>
      </c>
      <c r="I14" s="16"/>
      <c r="J14" s="16">
        <v>9.0909090909090898E-2</v>
      </c>
      <c r="K14" s="16">
        <v>0.11764705882352899</v>
      </c>
      <c r="L14" s="16"/>
      <c r="M14" s="16">
        <v>9.8684210526315805E-2</v>
      </c>
      <c r="N14" s="16">
        <v>0.11</v>
      </c>
      <c r="O14" s="16">
        <v>0.116666666666667</v>
      </c>
      <c r="P14" s="16">
        <v>0.125</v>
      </c>
      <c r="Q14" s="16"/>
      <c r="R14" s="16">
        <v>0.128</v>
      </c>
      <c r="S14" s="16">
        <v>0.13580246913580199</v>
      </c>
      <c r="T14" s="16">
        <v>3.9215686274509803E-2</v>
      </c>
      <c r="U14" s="16">
        <v>0.16666666666666699</v>
      </c>
      <c r="V14" s="16"/>
      <c r="W14" s="16">
        <v>0.20270270270270299</v>
      </c>
      <c r="X14" s="16">
        <v>6.18556701030928E-2</v>
      </c>
      <c r="Y14" s="16">
        <v>0.115384615384615</v>
      </c>
      <c r="Z14" s="16">
        <v>8.6956521739130405E-2</v>
      </c>
      <c r="AA14" s="16">
        <v>0.135135135135135</v>
      </c>
      <c r="AB14" s="16">
        <v>6.1224489795918401E-2</v>
      </c>
      <c r="AC14" s="16">
        <v>4.08163265306122E-2</v>
      </c>
      <c r="AD14" s="16">
        <v>5.5555555555555601E-2</v>
      </c>
      <c r="AE14" s="16">
        <v>0.14285714285714299</v>
      </c>
      <c r="AF14" s="16">
        <v>0.14285714285714299</v>
      </c>
      <c r="AG14" s="16">
        <v>0.1</v>
      </c>
      <c r="AH14" s="16">
        <v>0</v>
      </c>
      <c r="AI14" s="16"/>
      <c r="AJ14" s="16">
        <v>0.104477611940299</v>
      </c>
      <c r="AK14" s="16">
        <v>5.3333333333333302E-2</v>
      </c>
      <c r="AL14" s="16">
        <v>9.1954022988505704E-2</v>
      </c>
      <c r="AM14" s="16">
        <v>0.159574468085106</v>
      </c>
      <c r="AN14" s="16">
        <v>0.148148148148148</v>
      </c>
      <c r="AO14" s="16"/>
      <c r="AP14" s="16">
        <v>9.9447513812154706E-2</v>
      </c>
      <c r="AQ14" s="16">
        <v>0.128</v>
      </c>
      <c r="AR14" s="16">
        <v>4.7619047619047603E-2</v>
      </c>
      <c r="AS14" s="16"/>
      <c r="AT14" s="16">
        <v>0.12878787878787901</v>
      </c>
      <c r="AU14" s="16">
        <v>8.0385852090032198E-2</v>
      </c>
      <c r="AV14" s="16">
        <v>0.155555555555556</v>
      </c>
      <c r="AW14" s="16">
        <v>0.2</v>
      </c>
      <c r="AX14" s="16"/>
      <c r="AY14" s="16">
        <v>0.162162162162162</v>
      </c>
      <c r="AZ14" s="16">
        <v>9.9787685774946899E-2</v>
      </c>
      <c r="BA14" s="16"/>
      <c r="BB14" s="16">
        <v>0.22222222222222199</v>
      </c>
      <c r="BC14" s="16">
        <v>5.95238095238095E-2</v>
      </c>
      <c r="BD14" s="16">
        <v>0.105919003115265</v>
      </c>
      <c r="BE14" s="16">
        <v>8.9552238805970102E-2</v>
      </c>
      <c r="BF14" s="16"/>
      <c r="BG14" s="16">
        <v>8.0645161290322606E-2</v>
      </c>
      <c r="BH14" s="16">
        <v>0.13877551020408199</v>
      </c>
      <c r="BI14" s="16">
        <v>8.7837837837837801E-2</v>
      </c>
      <c r="BJ14" s="16">
        <v>4.3478260869565202E-2</v>
      </c>
      <c r="BK14" s="16">
        <v>0</v>
      </c>
      <c r="BL14" s="16">
        <v>0</v>
      </c>
    </row>
    <row r="15" spans="2:64" x14ac:dyDescent="0.35">
      <c r="B15" s="17" t="s">
        <v>291</v>
      </c>
      <c r="C15" s="16">
        <v>0.102362204724409</v>
      </c>
      <c r="D15" s="16">
        <v>0.10344827586206901</v>
      </c>
      <c r="E15" s="16">
        <v>0.15625</v>
      </c>
      <c r="F15" s="16">
        <v>0.12765957446808501</v>
      </c>
      <c r="G15" s="16">
        <v>9.8159509202454004E-2</v>
      </c>
      <c r="H15" s="16">
        <v>6.9620253164557E-2</v>
      </c>
      <c r="I15" s="16"/>
      <c r="J15" s="16">
        <v>9.0909090909090898E-2</v>
      </c>
      <c r="K15" s="16">
        <v>0.11764705882352899</v>
      </c>
      <c r="L15" s="16"/>
      <c r="M15" s="16">
        <v>9.5394736842105296E-2</v>
      </c>
      <c r="N15" s="16">
        <v>0.11</v>
      </c>
      <c r="O15" s="16">
        <v>0.1</v>
      </c>
      <c r="P15" s="16">
        <v>0.125</v>
      </c>
      <c r="Q15" s="16"/>
      <c r="R15" s="16">
        <v>0.108</v>
      </c>
      <c r="S15" s="16">
        <v>0.13580246913580199</v>
      </c>
      <c r="T15" s="16">
        <v>7.8431372549019607E-2</v>
      </c>
      <c r="U15" s="16">
        <v>8.3333333333333301E-2</v>
      </c>
      <c r="V15" s="16"/>
      <c r="W15" s="16">
        <v>0.108108108108108</v>
      </c>
      <c r="X15" s="16">
        <v>0.10309278350515499</v>
      </c>
      <c r="Y15" s="16">
        <v>9.6153846153846201E-2</v>
      </c>
      <c r="Z15" s="16">
        <v>4.3478260869565202E-2</v>
      </c>
      <c r="AA15" s="16">
        <v>0.108108108108108</v>
      </c>
      <c r="AB15" s="16">
        <v>0.102040816326531</v>
      </c>
      <c r="AC15" s="16">
        <v>4.08163265306122E-2</v>
      </c>
      <c r="AD15" s="16">
        <v>0.11111111111111099</v>
      </c>
      <c r="AE15" s="16">
        <v>0.14285714285714299</v>
      </c>
      <c r="AF15" s="16">
        <v>3.5714285714285698E-2</v>
      </c>
      <c r="AG15" s="16">
        <v>0.4</v>
      </c>
      <c r="AH15" s="16">
        <v>0</v>
      </c>
      <c r="AI15" s="16"/>
      <c r="AJ15" s="16">
        <v>8.9552238805970102E-2</v>
      </c>
      <c r="AK15" s="16">
        <v>0.133333333333333</v>
      </c>
      <c r="AL15" s="16">
        <v>6.3218390804597693E-2</v>
      </c>
      <c r="AM15" s="16">
        <v>0.117021276595745</v>
      </c>
      <c r="AN15" s="16">
        <v>0.148148148148148</v>
      </c>
      <c r="AO15" s="16"/>
      <c r="AP15" s="16">
        <v>9.11602209944751E-2</v>
      </c>
      <c r="AQ15" s="16">
        <v>0.12</v>
      </c>
      <c r="AR15" s="16">
        <v>0.19047619047618999</v>
      </c>
      <c r="AS15" s="16"/>
      <c r="AT15" s="16">
        <v>0.14393939393939401</v>
      </c>
      <c r="AU15" s="16">
        <v>8.0385852090032198E-2</v>
      </c>
      <c r="AV15" s="16">
        <v>0.17777777777777801</v>
      </c>
      <c r="AW15" s="16">
        <v>0</v>
      </c>
      <c r="AX15" s="16"/>
      <c r="AY15" s="16">
        <v>0.21621621621621601</v>
      </c>
      <c r="AZ15" s="16">
        <v>9.34182590233546E-2</v>
      </c>
      <c r="BA15" s="16"/>
      <c r="BB15" s="16">
        <v>8.3333333333333301E-2</v>
      </c>
      <c r="BC15" s="16">
        <v>0.238095238095238</v>
      </c>
      <c r="BD15" s="16">
        <v>7.7881619937694699E-2</v>
      </c>
      <c r="BE15" s="16">
        <v>5.9701492537313397E-2</v>
      </c>
      <c r="BF15" s="16"/>
      <c r="BG15" s="16">
        <v>9.6774193548387094E-2</v>
      </c>
      <c r="BH15" s="16">
        <v>0.102040816326531</v>
      </c>
      <c r="BI15" s="16">
        <v>9.45945945945946E-2</v>
      </c>
      <c r="BJ15" s="16">
        <v>0.217391304347826</v>
      </c>
      <c r="BK15" s="16">
        <v>3.7037037037037E-2</v>
      </c>
      <c r="BL15" s="16">
        <v>0.33333333333333298</v>
      </c>
    </row>
    <row r="16" spans="2:64" x14ac:dyDescent="0.35">
      <c r="B16" s="17" t="s">
        <v>292</v>
      </c>
      <c r="C16" s="16">
        <v>5.3149606299212601E-2</v>
      </c>
      <c r="D16" s="16">
        <v>0.20689655172413801</v>
      </c>
      <c r="E16" s="16">
        <v>6.25E-2</v>
      </c>
      <c r="F16" s="16">
        <v>6.3829787234042507E-2</v>
      </c>
      <c r="G16" s="16">
        <v>1.84049079754601E-2</v>
      </c>
      <c r="H16" s="16">
        <v>5.0632911392405097E-2</v>
      </c>
      <c r="I16" s="16"/>
      <c r="J16" s="16">
        <v>4.8951048951049E-2</v>
      </c>
      <c r="K16" s="16">
        <v>5.8823529411764698E-2</v>
      </c>
      <c r="L16" s="16"/>
      <c r="M16" s="16">
        <v>6.25E-2</v>
      </c>
      <c r="N16" s="16">
        <v>0.03</v>
      </c>
      <c r="O16" s="16">
        <v>3.3333333333333298E-2</v>
      </c>
      <c r="P16" s="16">
        <v>7.4999999999999997E-2</v>
      </c>
      <c r="Q16" s="16"/>
      <c r="R16" s="16">
        <v>6.8000000000000005E-2</v>
      </c>
      <c r="S16" s="16">
        <v>2.4691358024691398E-2</v>
      </c>
      <c r="T16" s="16">
        <v>4.5751633986928102E-2</v>
      </c>
      <c r="U16" s="16">
        <v>4.1666666666666699E-2</v>
      </c>
      <c r="V16" s="16"/>
      <c r="W16" s="16">
        <v>6.7567567567567599E-2</v>
      </c>
      <c r="X16" s="16">
        <v>3.09278350515464E-2</v>
      </c>
      <c r="Y16" s="16">
        <v>3.8461538461538498E-2</v>
      </c>
      <c r="Z16" s="16">
        <v>4.3478260869565202E-2</v>
      </c>
      <c r="AA16" s="16">
        <v>0</v>
      </c>
      <c r="AB16" s="16">
        <v>6.1224489795918401E-2</v>
      </c>
      <c r="AC16" s="16">
        <v>0.14285714285714299</v>
      </c>
      <c r="AD16" s="16">
        <v>5.5555555555555601E-2</v>
      </c>
      <c r="AE16" s="16">
        <v>5.7142857142857099E-2</v>
      </c>
      <c r="AF16" s="16">
        <v>7.1428571428571397E-2</v>
      </c>
      <c r="AG16" s="16">
        <v>0</v>
      </c>
      <c r="AH16" s="16">
        <v>0</v>
      </c>
      <c r="AI16" s="16"/>
      <c r="AJ16" s="16">
        <v>0</v>
      </c>
      <c r="AK16" s="16">
        <v>2.66666666666667E-2</v>
      </c>
      <c r="AL16" s="16">
        <v>4.5977011494252901E-2</v>
      </c>
      <c r="AM16" s="16">
        <v>8.5106382978723402E-2</v>
      </c>
      <c r="AN16" s="16">
        <v>0.18518518518518501</v>
      </c>
      <c r="AO16" s="16"/>
      <c r="AP16" s="16">
        <v>4.4198895027624301E-2</v>
      </c>
      <c r="AQ16" s="16">
        <v>0.08</v>
      </c>
      <c r="AR16" s="16">
        <v>4.7619047619047603E-2</v>
      </c>
      <c r="AS16" s="16"/>
      <c r="AT16" s="16">
        <v>6.0606060606060601E-2</v>
      </c>
      <c r="AU16" s="16">
        <v>4.8231511254019303E-2</v>
      </c>
      <c r="AV16" s="16">
        <v>6.6666666666666693E-2</v>
      </c>
      <c r="AW16" s="16">
        <v>0.05</v>
      </c>
      <c r="AX16" s="16"/>
      <c r="AY16" s="16">
        <v>8.1081081081081099E-2</v>
      </c>
      <c r="AZ16" s="16">
        <v>5.0955414012738898E-2</v>
      </c>
      <c r="BA16" s="16"/>
      <c r="BB16" s="16">
        <v>0.194444444444444</v>
      </c>
      <c r="BC16" s="16">
        <v>2.3809523809523801E-2</v>
      </c>
      <c r="BD16" s="16">
        <v>4.67289719626168E-2</v>
      </c>
      <c r="BE16" s="16">
        <v>4.47761194029851E-2</v>
      </c>
      <c r="BF16" s="16"/>
      <c r="BG16" s="16">
        <v>6.4516129032258104E-2</v>
      </c>
      <c r="BH16" s="16">
        <v>6.5306122448979598E-2</v>
      </c>
      <c r="BI16" s="16">
        <v>4.0540540540540501E-2</v>
      </c>
      <c r="BJ16" s="16">
        <v>4.3478260869565202E-2</v>
      </c>
      <c r="BK16" s="16">
        <v>0</v>
      </c>
      <c r="BL16" s="16">
        <v>0</v>
      </c>
    </row>
    <row r="17" spans="2:64" x14ac:dyDescent="0.35">
      <c r="B17" s="17" t="s">
        <v>159</v>
      </c>
      <c r="C17" s="16">
        <v>3.3464566929133903E-2</v>
      </c>
      <c r="D17" s="16">
        <v>3.4482758620689703E-2</v>
      </c>
      <c r="E17" s="16">
        <v>3.125E-2</v>
      </c>
      <c r="F17" s="16">
        <v>3.1914893617021302E-2</v>
      </c>
      <c r="G17" s="16">
        <v>4.9079754601227002E-2</v>
      </c>
      <c r="H17" s="16">
        <v>1.8987341772151899E-2</v>
      </c>
      <c r="I17" s="16"/>
      <c r="J17" s="16">
        <v>2.7972027972028E-2</v>
      </c>
      <c r="K17" s="16">
        <v>4.0723981900452497E-2</v>
      </c>
      <c r="L17" s="16"/>
      <c r="M17" s="16">
        <v>2.30263157894737E-2</v>
      </c>
      <c r="N17" s="16">
        <v>0.06</v>
      </c>
      <c r="O17" s="16">
        <v>6.6666666666666693E-2</v>
      </c>
      <c r="P17" s="16">
        <v>0</v>
      </c>
      <c r="Q17" s="16"/>
      <c r="R17" s="16">
        <v>0.04</v>
      </c>
      <c r="S17" s="16">
        <v>3.7037037037037E-2</v>
      </c>
      <c r="T17" s="16">
        <v>1.9607843137254902E-2</v>
      </c>
      <c r="U17" s="16">
        <v>4.1666666666666699E-2</v>
      </c>
      <c r="V17" s="16"/>
      <c r="W17" s="16">
        <v>6.7567567567567599E-2</v>
      </c>
      <c r="X17" s="16">
        <v>1.03092783505155E-2</v>
      </c>
      <c r="Y17" s="16">
        <v>3.8461538461538498E-2</v>
      </c>
      <c r="Z17" s="16">
        <v>2.1739130434782601E-2</v>
      </c>
      <c r="AA17" s="16">
        <v>0</v>
      </c>
      <c r="AB17" s="16">
        <v>6.1224489795918401E-2</v>
      </c>
      <c r="AC17" s="16">
        <v>2.04081632653061E-2</v>
      </c>
      <c r="AD17" s="16">
        <v>0.11111111111111099</v>
      </c>
      <c r="AE17" s="16">
        <v>0</v>
      </c>
      <c r="AF17" s="16">
        <v>7.1428571428571397E-2</v>
      </c>
      <c r="AG17" s="16">
        <v>0</v>
      </c>
      <c r="AH17" s="16">
        <v>0</v>
      </c>
      <c r="AI17" s="16"/>
      <c r="AJ17" s="16">
        <v>5.9701492537313397E-2</v>
      </c>
      <c r="AK17" s="16">
        <v>5.3333333333333302E-2</v>
      </c>
      <c r="AL17" s="16">
        <v>1.72413793103448E-2</v>
      </c>
      <c r="AM17" s="16">
        <v>4.2553191489361701E-2</v>
      </c>
      <c r="AN17" s="16">
        <v>3.7037037037037E-2</v>
      </c>
      <c r="AO17" s="16"/>
      <c r="AP17" s="16">
        <v>3.5911602209944701E-2</v>
      </c>
      <c r="AQ17" s="16">
        <v>2.4E-2</v>
      </c>
      <c r="AR17" s="16">
        <v>4.7619047619047603E-2</v>
      </c>
      <c r="AS17" s="16"/>
      <c r="AT17" s="16">
        <v>5.3030303030302997E-2</v>
      </c>
      <c r="AU17" s="16">
        <v>1.9292604501607701E-2</v>
      </c>
      <c r="AV17" s="16">
        <v>4.4444444444444398E-2</v>
      </c>
      <c r="AW17" s="16">
        <v>0.1</v>
      </c>
      <c r="AX17" s="16"/>
      <c r="AY17" s="16">
        <v>8.1081081081081099E-2</v>
      </c>
      <c r="AZ17" s="16">
        <v>2.9723991507431002E-2</v>
      </c>
      <c r="BA17" s="16"/>
      <c r="BB17" s="16">
        <v>0</v>
      </c>
      <c r="BC17" s="16">
        <v>4.7619047619047603E-2</v>
      </c>
      <c r="BD17" s="16">
        <v>2.4922118380062301E-2</v>
      </c>
      <c r="BE17" s="16">
        <v>7.4626865671641798E-2</v>
      </c>
      <c r="BF17" s="16"/>
      <c r="BG17" s="16">
        <v>1.6129032258064498E-2</v>
      </c>
      <c r="BH17" s="16">
        <v>3.6734693877551003E-2</v>
      </c>
      <c r="BI17" s="16">
        <v>3.37837837837838E-2</v>
      </c>
      <c r="BJ17" s="16">
        <v>4.3478260869565202E-2</v>
      </c>
      <c r="BK17" s="16">
        <v>0</v>
      </c>
      <c r="BL17" s="16">
        <v>0.33333333333333298</v>
      </c>
    </row>
    <row r="18" spans="2:64" x14ac:dyDescent="0.35">
      <c r="B18" s="17" t="s">
        <v>143</v>
      </c>
      <c r="C18" s="18">
        <v>0.108267716535433</v>
      </c>
      <c r="D18" s="18">
        <v>0</v>
      </c>
      <c r="E18" s="18">
        <v>1.5625E-2</v>
      </c>
      <c r="F18" s="18">
        <v>5.31914893617021E-2</v>
      </c>
      <c r="G18" s="18">
        <v>0.13496932515337401</v>
      </c>
      <c r="H18" s="18">
        <v>0.170886075949367</v>
      </c>
      <c r="I18" s="18"/>
      <c r="J18" s="18">
        <v>0.11888111888111901</v>
      </c>
      <c r="K18" s="18">
        <v>9.5022624434389094E-2</v>
      </c>
      <c r="L18" s="18"/>
      <c r="M18" s="18">
        <v>0.12828947368421101</v>
      </c>
      <c r="N18" s="18">
        <v>7.0000000000000007E-2</v>
      </c>
      <c r="O18" s="18">
        <v>3.3333333333333298E-2</v>
      </c>
      <c r="P18" s="18">
        <v>0.15</v>
      </c>
      <c r="Q18" s="18"/>
      <c r="R18" s="18">
        <v>6.8000000000000005E-2</v>
      </c>
      <c r="S18" s="18">
        <v>0.11111111111111099</v>
      </c>
      <c r="T18" s="18">
        <v>0.17647058823529399</v>
      </c>
      <c r="U18" s="18">
        <v>8.3333333333333301E-2</v>
      </c>
      <c r="V18" s="18"/>
      <c r="W18" s="18">
        <v>4.0540540540540501E-2</v>
      </c>
      <c r="X18" s="18">
        <v>0.23711340206185599</v>
      </c>
      <c r="Y18" s="18">
        <v>0.115384615384615</v>
      </c>
      <c r="Z18" s="18">
        <v>8.6956521739130405E-2</v>
      </c>
      <c r="AA18" s="18">
        <v>0.135135135135135</v>
      </c>
      <c r="AB18" s="18">
        <v>8.1632653061224497E-2</v>
      </c>
      <c r="AC18" s="18">
        <v>6.1224489795918401E-2</v>
      </c>
      <c r="AD18" s="18">
        <v>0.11111111111111099</v>
      </c>
      <c r="AE18" s="18">
        <v>5.7142857142857099E-2</v>
      </c>
      <c r="AF18" s="18">
        <v>3.5714285714285698E-2</v>
      </c>
      <c r="AG18" s="18">
        <v>0.05</v>
      </c>
      <c r="AH18" s="18">
        <v>0.33333333333333298</v>
      </c>
      <c r="AI18" s="18"/>
      <c r="AJ18" s="18">
        <v>8.9552238805970102E-2</v>
      </c>
      <c r="AK18" s="18">
        <v>5.3333333333333302E-2</v>
      </c>
      <c r="AL18" s="18">
        <v>0.12068965517241401</v>
      </c>
      <c r="AM18" s="18">
        <v>0.117021276595745</v>
      </c>
      <c r="AN18" s="18">
        <v>0.148148148148148</v>
      </c>
      <c r="AO18" s="18"/>
      <c r="AP18" s="18">
        <v>8.5635359116022103E-2</v>
      </c>
      <c r="AQ18" s="18">
        <v>0.16</v>
      </c>
      <c r="AR18" s="18">
        <v>0.19047619047618999</v>
      </c>
      <c r="AS18" s="18"/>
      <c r="AT18" s="18">
        <v>0.10606060606060599</v>
      </c>
      <c r="AU18" s="18">
        <v>0.122186495176849</v>
      </c>
      <c r="AV18" s="18">
        <v>4.4444444444444398E-2</v>
      </c>
      <c r="AW18" s="18">
        <v>0.05</v>
      </c>
      <c r="AX18" s="18"/>
      <c r="AY18" s="18">
        <v>0</v>
      </c>
      <c r="AZ18" s="18">
        <v>0.116772823779193</v>
      </c>
      <c r="BA18" s="18"/>
      <c r="BB18" s="18">
        <v>8.3333333333333301E-2</v>
      </c>
      <c r="BC18" s="18">
        <v>0.107142857142857</v>
      </c>
      <c r="BD18" s="18">
        <v>0.11526479750778799</v>
      </c>
      <c r="BE18" s="18">
        <v>8.9552238805970102E-2</v>
      </c>
      <c r="BF18" s="18"/>
      <c r="BG18" s="18">
        <v>0.112903225806452</v>
      </c>
      <c r="BH18" s="18">
        <v>0.15102040816326501</v>
      </c>
      <c r="BI18" s="18">
        <v>6.08108108108108E-2</v>
      </c>
      <c r="BJ18" s="18">
        <v>8.6956521739130405E-2</v>
      </c>
      <c r="BK18" s="18">
        <v>0</v>
      </c>
      <c r="BL18" s="18">
        <v>0</v>
      </c>
    </row>
    <row r="19" spans="2:64" x14ac:dyDescent="0.35">
      <c r="B19" s="15"/>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L2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305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294</v>
      </c>
      <c r="C8" s="16">
        <v>0.34842519685039403</v>
      </c>
      <c r="D8" s="16">
        <v>0.31034482758620702</v>
      </c>
      <c r="E8" s="16">
        <v>0.390625</v>
      </c>
      <c r="F8" s="16">
        <v>0.36170212765957399</v>
      </c>
      <c r="G8" s="16">
        <v>0.32515337423312901</v>
      </c>
      <c r="H8" s="16">
        <v>0.354430379746835</v>
      </c>
      <c r="I8" s="16"/>
      <c r="J8" s="16">
        <v>0.37762237762237799</v>
      </c>
      <c r="K8" s="16">
        <v>0.31221719457013603</v>
      </c>
      <c r="L8" s="16"/>
      <c r="M8" s="16">
        <v>0.38157894736842102</v>
      </c>
      <c r="N8" s="16">
        <v>0.36</v>
      </c>
      <c r="O8" s="16">
        <v>0.18333333333333299</v>
      </c>
      <c r="P8" s="16">
        <v>0.32500000000000001</v>
      </c>
      <c r="Q8" s="16"/>
      <c r="R8" s="16">
        <v>0.36799999999999999</v>
      </c>
      <c r="S8" s="16">
        <v>0.30864197530864201</v>
      </c>
      <c r="T8" s="16">
        <v>0.33986928104575198</v>
      </c>
      <c r="U8" s="16">
        <v>0.33333333333333298</v>
      </c>
      <c r="V8" s="16"/>
      <c r="W8" s="16">
        <v>0.32432432432432401</v>
      </c>
      <c r="X8" s="16">
        <v>0.41237113402061898</v>
      </c>
      <c r="Y8" s="16">
        <v>0.25</v>
      </c>
      <c r="Z8" s="16">
        <v>0.34782608695652201</v>
      </c>
      <c r="AA8" s="16">
        <v>0.40540540540540498</v>
      </c>
      <c r="AB8" s="16">
        <v>0.36734693877551</v>
      </c>
      <c r="AC8" s="16">
        <v>0.30612244897959201</v>
      </c>
      <c r="AD8" s="16">
        <v>0.44444444444444398</v>
      </c>
      <c r="AE8" s="16">
        <v>0.314285714285714</v>
      </c>
      <c r="AF8" s="16">
        <v>0.28571428571428598</v>
      </c>
      <c r="AG8" s="16">
        <v>0.35</v>
      </c>
      <c r="AH8" s="16">
        <v>0.66666666666666696</v>
      </c>
      <c r="AI8" s="16"/>
      <c r="AJ8" s="16">
        <v>0.31343283582089598</v>
      </c>
      <c r="AK8" s="16">
        <v>0.28000000000000003</v>
      </c>
      <c r="AL8" s="16">
        <v>0.41954022988505701</v>
      </c>
      <c r="AM8" s="16">
        <v>0.29787234042553201</v>
      </c>
      <c r="AN8" s="16">
        <v>0.37037037037037002</v>
      </c>
      <c r="AO8" s="16"/>
      <c r="AP8" s="16">
        <v>0.35359116022099402</v>
      </c>
      <c r="AQ8" s="16">
        <v>0.32</v>
      </c>
      <c r="AR8" s="16">
        <v>0.42857142857142899</v>
      </c>
      <c r="AS8" s="16"/>
      <c r="AT8" s="16">
        <v>0.37878787878787901</v>
      </c>
      <c r="AU8" s="16">
        <v>0.33762057877813501</v>
      </c>
      <c r="AV8" s="16">
        <v>0.4</v>
      </c>
      <c r="AW8" s="16">
        <v>0.2</v>
      </c>
      <c r="AX8" s="16"/>
      <c r="AY8" s="16">
        <v>0.29729729729729698</v>
      </c>
      <c r="AZ8" s="16">
        <v>0.35244161358810999</v>
      </c>
      <c r="BA8" s="16"/>
      <c r="BB8" s="16">
        <v>0.36111111111111099</v>
      </c>
      <c r="BC8" s="16">
        <v>0.41666666666666702</v>
      </c>
      <c r="BD8" s="16">
        <v>0.33021806853582603</v>
      </c>
      <c r="BE8" s="16">
        <v>0.34328358208955201</v>
      </c>
      <c r="BF8" s="16"/>
      <c r="BG8" s="16">
        <v>0.30645161290322598</v>
      </c>
      <c r="BH8" s="16">
        <v>0.33877551020408198</v>
      </c>
      <c r="BI8" s="16">
        <v>0.39864864864864902</v>
      </c>
      <c r="BJ8" s="16">
        <v>0.34782608695652201</v>
      </c>
      <c r="BK8" s="16">
        <v>0.296296296296296</v>
      </c>
      <c r="BL8" s="16">
        <v>0</v>
      </c>
    </row>
    <row r="9" spans="2:64" x14ac:dyDescent="0.35">
      <c r="B9" s="17" t="s">
        <v>295</v>
      </c>
      <c r="C9" s="16">
        <v>0.32874015748031499</v>
      </c>
      <c r="D9" s="16">
        <v>0.24137931034482801</v>
      </c>
      <c r="E9" s="16">
        <v>0.34375</v>
      </c>
      <c r="F9" s="16">
        <v>0.42553191489361702</v>
      </c>
      <c r="G9" s="16">
        <v>0.31901840490797501</v>
      </c>
      <c r="H9" s="16">
        <v>0.291139240506329</v>
      </c>
      <c r="I9" s="16"/>
      <c r="J9" s="16">
        <v>0.33216783216783202</v>
      </c>
      <c r="K9" s="16">
        <v>0.32579185520361997</v>
      </c>
      <c r="L9" s="16"/>
      <c r="M9" s="16">
        <v>0.38157894736842102</v>
      </c>
      <c r="N9" s="16">
        <v>0.31</v>
      </c>
      <c r="O9" s="16">
        <v>0.233333333333333</v>
      </c>
      <c r="P9" s="16">
        <v>0.15</v>
      </c>
      <c r="Q9" s="16"/>
      <c r="R9" s="16">
        <v>0.35199999999999998</v>
      </c>
      <c r="S9" s="16">
        <v>0.41975308641975301</v>
      </c>
      <c r="T9" s="16">
        <v>0.26143790849673199</v>
      </c>
      <c r="U9" s="16">
        <v>0.20833333333333301</v>
      </c>
      <c r="V9" s="16"/>
      <c r="W9" s="16">
        <v>0.391891891891892</v>
      </c>
      <c r="X9" s="16">
        <v>0.30927835051546398</v>
      </c>
      <c r="Y9" s="16">
        <v>0.32692307692307698</v>
      </c>
      <c r="Z9" s="16">
        <v>0.26086956521739102</v>
      </c>
      <c r="AA9" s="16">
        <v>0.35135135135135098</v>
      </c>
      <c r="AB9" s="16">
        <v>0.36734693877551</v>
      </c>
      <c r="AC9" s="16">
        <v>0.32653061224489799</v>
      </c>
      <c r="AD9" s="16">
        <v>0.38888888888888901</v>
      </c>
      <c r="AE9" s="16">
        <v>0.22857142857142901</v>
      </c>
      <c r="AF9" s="16">
        <v>0.35714285714285698</v>
      </c>
      <c r="AG9" s="16">
        <v>0.3</v>
      </c>
      <c r="AH9" s="16">
        <v>0.33333333333333298</v>
      </c>
      <c r="AI9" s="16"/>
      <c r="AJ9" s="16">
        <v>0.25373134328358199</v>
      </c>
      <c r="AK9" s="16">
        <v>0.18666666666666701</v>
      </c>
      <c r="AL9" s="16">
        <v>0.40229885057471299</v>
      </c>
      <c r="AM9" s="16">
        <v>0.340425531914894</v>
      </c>
      <c r="AN9" s="16">
        <v>0.296296296296296</v>
      </c>
      <c r="AO9" s="16"/>
      <c r="AP9" s="16">
        <v>0.30939226519336999</v>
      </c>
      <c r="AQ9" s="16">
        <v>0.36</v>
      </c>
      <c r="AR9" s="16">
        <v>0.476190476190476</v>
      </c>
      <c r="AS9" s="16"/>
      <c r="AT9" s="16">
        <v>0.38636363636363602</v>
      </c>
      <c r="AU9" s="16">
        <v>0.32154340836012901</v>
      </c>
      <c r="AV9" s="16">
        <v>0.28888888888888897</v>
      </c>
      <c r="AW9" s="16">
        <v>0.15</v>
      </c>
      <c r="AX9" s="16"/>
      <c r="AY9" s="16">
        <v>0.32432432432432401</v>
      </c>
      <c r="AZ9" s="16">
        <v>0.32908704883227202</v>
      </c>
      <c r="BA9" s="16"/>
      <c r="BB9" s="16">
        <v>0.38888888888888901</v>
      </c>
      <c r="BC9" s="16">
        <v>0.35714285714285698</v>
      </c>
      <c r="BD9" s="16">
        <v>0.31464174454828697</v>
      </c>
      <c r="BE9" s="16">
        <v>0.328358208955224</v>
      </c>
      <c r="BF9" s="16"/>
      <c r="BG9" s="16">
        <v>0.25806451612903197</v>
      </c>
      <c r="BH9" s="16">
        <v>0.31020408163265301</v>
      </c>
      <c r="BI9" s="16">
        <v>0.37837837837837801</v>
      </c>
      <c r="BJ9" s="16">
        <v>0.47826086956521702</v>
      </c>
      <c r="BK9" s="16">
        <v>0.296296296296296</v>
      </c>
      <c r="BL9" s="16">
        <v>0</v>
      </c>
    </row>
    <row r="10" spans="2:64" x14ac:dyDescent="0.35">
      <c r="B10" s="17" t="s">
        <v>296</v>
      </c>
      <c r="C10" s="16">
        <v>0.30708661417322802</v>
      </c>
      <c r="D10" s="16">
        <v>0.20689655172413801</v>
      </c>
      <c r="E10" s="16">
        <v>0.265625</v>
      </c>
      <c r="F10" s="16">
        <v>0.36170212765957399</v>
      </c>
      <c r="G10" s="16">
        <v>0.33742331288343602</v>
      </c>
      <c r="H10" s="16">
        <v>0.278481012658228</v>
      </c>
      <c r="I10" s="16"/>
      <c r="J10" s="16">
        <v>0.304195804195804</v>
      </c>
      <c r="K10" s="16">
        <v>0.31221719457013603</v>
      </c>
      <c r="L10" s="16"/>
      <c r="M10" s="16">
        <v>0.30263157894736797</v>
      </c>
      <c r="N10" s="16">
        <v>0.3</v>
      </c>
      <c r="O10" s="16">
        <v>0.41666666666666702</v>
      </c>
      <c r="P10" s="16">
        <v>0.22500000000000001</v>
      </c>
      <c r="Q10" s="16"/>
      <c r="R10" s="16">
        <v>0.316</v>
      </c>
      <c r="S10" s="16">
        <v>0.37037037037037002</v>
      </c>
      <c r="T10" s="16">
        <v>0.26143790849673199</v>
      </c>
      <c r="U10" s="16">
        <v>0.29166666666666702</v>
      </c>
      <c r="V10" s="16"/>
      <c r="W10" s="16">
        <v>0.35135135135135098</v>
      </c>
      <c r="X10" s="16">
        <v>0.247422680412371</v>
      </c>
      <c r="Y10" s="16">
        <v>0.30769230769230799</v>
      </c>
      <c r="Z10" s="16">
        <v>0.32608695652173902</v>
      </c>
      <c r="AA10" s="16">
        <v>0.27027027027027001</v>
      </c>
      <c r="AB10" s="16">
        <v>0.26530612244898</v>
      </c>
      <c r="AC10" s="16">
        <v>0.42857142857142899</v>
      </c>
      <c r="AD10" s="16">
        <v>0.33333333333333298</v>
      </c>
      <c r="AE10" s="16">
        <v>0.34285714285714303</v>
      </c>
      <c r="AF10" s="16">
        <v>0.214285714285714</v>
      </c>
      <c r="AG10" s="16">
        <v>0.35</v>
      </c>
      <c r="AH10" s="16">
        <v>0</v>
      </c>
      <c r="AI10" s="16"/>
      <c r="AJ10" s="16">
        <v>0.29850746268656703</v>
      </c>
      <c r="AK10" s="16">
        <v>0.32</v>
      </c>
      <c r="AL10" s="16">
        <v>0.31034482758620702</v>
      </c>
      <c r="AM10" s="16">
        <v>0.29787234042553201</v>
      </c>
      <c r="AN10" s="16">
        <v>0.33333333333333298</v>
      </c>
      <c r="AO10" s="16"/>
      <c r="AP10" s="16">
        <v>0.28176795580110497</v>
      </c>
      <c r="AQ10" s="16">
        <v>0.376</v>
      </c>
      <c r="AR10" s="16">
        <v>0.33333333333333298</v>
      </c>
      <c r="AS10" s="16"/>
      <c r="AT10" s="16">
        <v>0.33333333333333298</v>
      </c>
      <c r="AU10" s="16">
        <v>0.31511254019292601</v>
      </c>
      <c r="AV10" s="16">
        <v>0.22222222222222199</v>
      </c>
      <c r="AW10" s="16">
        <v>0.2</v>
      </c>
      <c r="AX10" s="16"/>
      <c r="AY10" s="16">
        <v>0.24324324324324301</v>
      </c>
      <c r="AZ10" s="16">
        <v>0.31210191082802502</v>
      </c>
      <c r="BA10" s="16"/>
      <c r="BB10" s="16">
        <v>0.27777777777777801</v>
      </c>
      <c r="BC10" s="16">
        <v>0.25</v>
      </c>
      <c r="BD10" s="16">
        <v>0.34267912772585701</v>
      </c>
      <c r="BE10" s="16">
        <v>0.22388059701492499</v>
      </c>
      <c r="BF10" s="16"/>
      <c r="BG10" s="16">
        <v>0.38709677419354799</v>
      </c>
      <c r="BH10" s="16">
        <v>0.29795918367346902</v>
      </c>
      <c r="BI10" s="16">
        <v>0.304054054054054</v>
      </c>
      <c r="BJ10" s="16">
        <v>0.30434782608695699</v>
      </c>
      <c r="BK10" s="16">
        <v>0.25925925925925902</v>
      </c>
      <c r="BL10" s="16">
        <v>0</v>
      </c>
    </row>
    <row r="11" spans="2:64" x14ac:dyDescent="0.35">
      <c r="B11" s="17" t="s">
        <v>297</v>
      </c>
      <c r="C11" s="16">
        <v>0.29921259842519699</v>
      </c>
      <c r="D11" s="16">
        <v>0.17241379310344801</v>
      </c>
      <c r="E11" s="16">
        <v>0.203125</v>
      </c>
      <c r="F11" s="16">
        <v>0.29787234042553201</v>
      </c>
      <c r="G11" s="16">
        <v>0.30674846625766899</v>
      </c>
      <c r="H11" s="16">
        <v>0.354430379746835</v>
      </c>
      <c r="I11" s="16"/>
      <c r="J11" s="16">
        <v>0.29370629370629397</v>
      </c>
      <c r="K11" s="16">
        <v>0.30316742081448</v>
      </c>
      <c r="L11" s="16"/>
      <c r="M11" s="16">
        <v>0.332236842105263</v>
      </c>
      <c r="N11" s="16">
        <v>0.26</v>
      </c>
      <c r="O11" s="16">
        <v>0.21666666666666701</v>
      </c>
      <c r="P11" s="16">
        <v>0.25</v>
      </c>
      <c r="Q11" s="16"/>
      <c r="R11" s="16">
        <v>0.26400000000000001</v>
      </c>
      <c r="S11" s="16">
        <v>0.24691358024691401</v>
      </c>
      <c r="T11" s="16">
        <v>0.37254901960784298</v>
      </c>
      <c r="U11" s="16">
        <v>0.375</v>
      </c>
      <c r="V11" s="16"/>
      <c r="W11" s="16">
        <v>0.20270270270270299</v>
      </c>
      <c r="X11" s="16">
        <v>0.37113402061855699</v>
      </c>
      <c r="Y11" s="16">
        <v>0.32692307692307698</v>
      </c>
      <c r="Z11" s="16">
        <v>0.26086956521739102</v>
      </c>
      <c r="AA11" s="16">
        <v>0.32432432432432401</v>
      </c>
      <c r="AB11" s="16">
        <v>0.122448979591837</v>
      </c>
      <c r="AC11" s="16">
        <v>0.20408163265306101</v>
      </c>
      <c r="AD11" s="16">
        <v>0.16666666666666699</v>
      </c>
      <c r="AE11" s="16">
        <v>0.57142857142857095</v>
      </c>
      <c r="AF11" s="16">
        <v>0.39285714285714302</v>
      </c>
      <c r="AG11" s="16">
        <v>0.45</v>
      </c>
      <c r="AH11" s="16">
        <v>0.33333333333333298</v>
      </c>
      <c r="AI11" s="16"/>
      <c r="AJ11" s="16">
        <v>0.29850746268656703</v>
      </c>
      <c r="AK11" s="16">
        <v>0.24</v>
      </c>
      <c r="AL11" s="16">
        <v>0.30459770114942503</v>
      </c>
      <c r="AM11" s="16">
        <v>0.27659574468085102</v>
      </c>
      <c r="AN11" s="16">
        <v>0.37037037037037002</v>
      </c>
      <c r="AO11" s="16"/>
      <c r="AP11" s="16">
        <v>0.29005524861878501</v>
      </c>
      <c r="AQ11" s="16">
        <v>0.28799999999999998</v>
      </c>
      <c r="AR11" s="16">
        <v>0.52380952380952395</v>
      </c>
      <c r="AS11" s="16"/>
      <c r="AT11" s="16">
        <v>0.24242424242424199</v>
      </c>
      <c r="AU11" s="16">
        <v>0.33440514469453397</v>
      </c>
      <c r="AV11" s="16">
        <v>0.33333333333333298</v>
      </c>
      <c r="AW11" s="16">
        <v>0.05</v>
      </c>
      <c r="AX11" s="16"/>
      <c r="AY11" s="16">
        <v>0.29729729729729698</v>
      </c>
      <c r="AZ11" s="16">
        <v>0.29936305732484098</v>
      </c>
      <c r="BA11" s="16"/>
      <c r="BB11" s="16">
        <v>0.27777777777777801</v>
      </c>
      <c r="BC11" s="16">
        <v>0.26190476190476197</v>
      </c>
      <c r="BD11" s="16">
        <v>0.31464174454828697</v>
      </c>
      <c r="BE11" s="16">
        <v>0.28358208955223901</v>
      </c>
      <c r="BF11" s="16"/>
      <c r="BG11" s="16">
        <v>0.225806451612903</v>
      </c>
      <c r="BH11" s="16">
        <v>0.32244897959183699</v>
      </c>
      <c r="BI11" s="16">
        <v>0.29729729729729698</v>
      </c>
      <c r="BJ11" s="16">
        <v>0.26086956521739102</v>
      </c>
      <c r="BK11" s="16">
        <v>0.296296296296296</v>
      </c>
      <c r="BL11" s="16">
        <v>0.33333333333333298</v>
      </c>
    </row>
    <row r="12" spans="2:64" x14ac:dyDescent="0.35">
      <c r="B12" s="17" t="s">
        <v>298</v>
      </c>
      <c r="C12" s="16">
        <v>0.26968503937007898</v>
      </c>
      <c r="D12" s="16">
        <v>0.27586206896551702</v>
      </c>
      <c r="E12" s="16">
        <v>0.296875</v>
      </c>
      <c r="F12" s="16">
        <v>0.19148936170212799</v>
      </c>
      <c r="G12" s="16">
        <v>0.26993865030674802</v>
      </c>
      <c r="H12" s="16">
        <v>0.30379746835443</v>
      </c>
      <c r="I12" s="16"/>
      <c r="J12" s="16">
        <v>0.25874125874125897</v>
      </c>
      <c r="K12" s="16">
        <v>0.28506787330316702</v>
      </c>
      <c r="L12" s="16"/>
      <c r="M12" s="16">
        <v>0.27302631578947401</v>
      </c>
      <c r="N12" s="16">
        <v>0.22</v>
      </c>
      <c r="O12" s="16">
        <v>0.25</v>
      </c>
      <c r="P12" s="16">
        <v>0.375</v>
      </c>
      <c r="Q12" s="16"/>
      <c r="R12" s="16">
        <v>0.27200000000000002</v>
      </c>
      <c r="S12" s="16">
        <v>0.22222222222222199</v>
      </c>
      <c r="T12" s="16">
        <v>0.28758169934640498</v>
      </c>
      <c r="U12" s="16">
        <v>0.29166666666666702</v>
      </c>
      <c r="V12" s="16"/>
      <c r="W12" s="16">
        <v>0.27027027027027001</v>
      </c>
      <c r="X12" s="16">
        <v>0.27835051546391798</v>
      </c>
      <c r="Y12" s="16">
        <v>0.34615384615384598</v>
      </c>
      <c r="Z12" s="16">
        <v>0.26086956521739102</v>
      </c>
      <c r="AA12" s="16">
        <v>0.37837837837837801</v>
      </c>
      <c r="AB12" s="16">
        <v>0.14285714285714299</v>
      </c>
      <c r="AC12" s="16">
        <v>0.20408163265306101</v>
      </c>
      <c r="AD12" s="16">
        <v>0.38888888888888901</v>
      </c>
      <c r="AE12" s="16">
        <v>0.28571428571428598</v>
      </c>
      <c r="AF12" s="16">
        <v>0.28571428571428598</v>
      </c>
      <c r="AG12" s="16">
        <v>0.2</v>
      </c>
      <c r="AH12" s="16">
        <v>0</v>
      </c>
      <c r="AI12" s="16"/>
      <c r="AJ12" s="16">
        <v>0.25373134328358199</v>
      </c>
      <c r="AK12" s="16">
        <v>0.25333333333333302</v>
      </c>
      <c r="AL12" s="16">
        <v>0.27586206896551702</v>
      </c>
      <c r="AM12" s="16">
        <v>0.26595744680851102</v>
      </c>
      <c r="AN12" s="16">
        <v>0.22222222222222199</v>
      </c>
      <c r="AO12" s="16"/>
      <c r="AP12" s="16">
        <v>0.22928176795580099</v>
      </c>
      <c r="AQ12" s="16">
        <v>0.36799999999999999</v>
      </c>
      <c r="AR12" s="16">
        <v>0.38095238095238099</v>
      </c>
      <c r="AS12" s="16"/>
      <c r="AT12" s="16">
        <v>0.26515151515151503</v>
      </c>
      <c r="AU12" s="16">
        <v>0.25401929260450201</v>
      </c>
      <c r="AV12" s="16">
        <v>0.37777777777777799</v>
      </c>
      <c r="AW12" s="16">
        <v>0.3</v>
      </c>
      <c r="AX12" s="16"/>
      <c r="AY12" s="16">
        <v>0.18918918918918901</v>
      </c>
      <c r="AZ12" s="16">
        <v>0.27600849256900201</v>
      </c>
      <c r="BA12" s="16"/>
      <c r="BB12" s="16">
        <v>0.25</v>
      </c>
      <c r="BC12" s="16">
        <v>0.26190476190476197</v>
      </c>
      <c r="BD12" s="16">
        <v>0.29595015576324002</v>
      </c>
      <c r="BE12" s="16">
        <v>0.164179104477612</v>
      </c>
      <c r="BF12" s="16"/>
      <c r="BG12" s="16">
        <v>0.32258064516128998</v>
      </c>
      <c r="BH12" s="16">
        <v>0.29795918367346902</v>
      </c>
      <c r="BI12" s="16">
        <v>0.26351351351351299</v>
      </c>
      <c r="BJ12" s="16">
        <v>8.6956521739130405E-2</v>
      </c>
      <c r="BK12" s="16">
        <v>0.11111111111111099</v>
      </c>
      <c r="BL12" s="16">
        <v>0</v>
      </c>
    </row>
    <row r="13" spans="2:64" x14ac:dyDescent="0.35">
      <c r="B13" s="17" t="s">
        <v>299</v>
      </c>
      <c r="C13" s="16">
        <v>0.226377952755905</v>
      </c>
      <c r="D13" s="16">
        <v>0.31034482758620702</v>
      </c>
      <c r="E13" s="16">
        <v>0.234375</v>
      </c>
      <c r="F13" s="16">
        <v>0.170212765957447</v>
      </c>
      <c r="G13" s="16">
        <v>0.27607361963190202</v>
      </c>
      <c r="H13" s="16">
        <v>0.189873417721519</v>
      </c>
      <c r="I13" s="16"/>
      <c r="J13" s="16">
        <v>0.17482517482517501</v>
      </c>
      <c r="K13" s="16">
        <v>0.289592760180996</v>
      </c>
      <c r="L13" s="16"/>
      <c r="M13" s="16">
        <v>0.25328947368421101</v>
      </c>
      <c r="N13" s="16">
        <v>0.13</v>
      </c>
      <c r="O13" s="16">
        <v>0.28333333333333299</v>
      </c>
      <c r="P13" s="16">
        <v>0.17499999999999999</v>
      </c>
      <c r="Q13" s="16"/>
      <c r="R13" s="16">
        <v>0.192</v>
      </c>
      <c r="S13" s="16">
        <v>0.30864197530864201</v>
      </c>
      <c r="T13" s="16">
        <v>0.20915032679738599</v>
      </c>
      <c r="U13" s="16">
        <v>0.41666666666666702</v>
      </c>
      <c r="V13" s="16"/>
      <c r="W13" s="16">
        <v>0.22972972972972999</v>
      </c>
      <c r="X13" s="16">
        <v>0.20618556701030899</v>
      </c>
      <c r="Y13" s="16">
        <v>0.230769230769231</v>
      </c>
      <c r="Z13" s="16">
        <v>0.282608695652174</v>
      </c>
      <c r="AA13" s="16">
        <v>0.29729729729729698</v>
      </c>
      <c r="AB13" s="16">
        <v>0.22448979591836701</v>
      </c>
      <c r="AC13" s="16">
        <v>0.24489795918367299</v>
      </c>
      <c r="AD13" s="16">
        <v>0.11111111111111099</v>
      </c>
      <c r="AE13" s="16">
        <v>0.2</v>
      </c>
      <c r="AF13" s="16">
        <v>7.1428571428571397E-2</v>
      </c>
      <c r="AG13" s="16">
        <v>0.35</v>
      </c>
      <c r="AH13" s="16">
        <v>0.33333333333333298</v>
      </c>
      <c r="AI13" s="16"/>
      <c r="AJ13" s="16">
        <v>0.19402985074626899</v>
      </c>
      <c r="AK13" s="16">
        <v>0.12</v>
      </c>
      <c r="AL13" s="16">
        <v>0.27586206896551702</v>
      </c>
      <c r="AM13" s="16">
        <v>0.30851063829787201</v>
      </c>
      <c r="AN13" s="16">
        <v>0.22222222222222199</v>
      </c>
      <c r="AO13" s="16"/>
      <c r="AP13" s="16">
        <v>0.22375690607734799</v>
      </c>
      <c r="AQ13" s="16">
        <v>0.27200000000000002</v>
      </c>
      <c r="AR13" s="16">
        <v>0</v>
      </c>
      <c r="AS13" s="16"/>
      <c r="AT13" s="16">
        <v>0.234848484848485</v>
      </c>
      <c r="AU13" s="16">
        <v>0.23472668810289399</v>
      </c>
      <c r="AV13" s="16">
        <v>0.155555555555556</v>
      </c>
      <c r="AW13" s="16">
        <v>0.2</v>
      </c>
      <c r="AX13" s="16"/>
      <c r="AY13" s="16">
        <v>0.18918918918918901</v>
      </c>
      <c r="AZ13" s="16">
        <v>0.22929936305732501</v>
      </c>
      <c r="BA13" s="16"/>
      <c r="BB13" s="16">
        <v>0.30555555555555602</v>
      </c>
      <c r="BC13" s="16">
        <v>0.14285714285714299</v>
      </c>
      <c r="BD13" s="16">
        <v>0.23987538940809999</v>
      </c>
      <c r="BE13" s="16">
        <v>0.22388059701492499</v>
      </c>
      <c r="BF13" s="16"/>
      <c r="BG13" s="16">
        <v>0.41935483870967699</v>
      </c>
      <c r="BH13" s="16">
        <v>0.30612244897959201</v>
      </c>
      <c r="BI13" s="16">
        <v>9.45945945945946E-2</v>
      </c>
      <c r="BJ13" s="16">
        <v>0</v>
      </c>
      <c r="BK13" s="16">
        <v>0</v>
      </c>
      <c r="BL13" s="16">
        <v>0</v>
      </c>
    </row>
    <row r="14" spans="2:64" x14ac:dyDescent="0.35">
      <c r="B14" s="17" t="s">
        <v>300</v>
      </c>
      <c r="C14" s="16">
        <v>0.17913385826771699</v>
      </c>
      <c r="D14" s="16">
        <v>0.31034482758620702</v>
      </c>
      <c r="E14" s="16">
        <v>0.1875</v>
      </c>
      <c r="F14" s="16">
        <v>0.22340425531914901</v>
      </c>
      <c r="G14" s="16">
        <v>0.16564417177914101</v>
      </c>
      <c r="H14" s="16">
        <v>0.139240506329114</v>
      </c>
      <c r="I14" s="16"/>
      <c r="J14" s="16">
        <v>0.16433566433566399</v>
      </c>
      <c r="K14" s="16">
        <v>0.19909502262443399</v>
      </c>
      <c r="L14" s="16"/>
      <c r="M14" s="16">
        <v>0.197368421052632</v>
      </c>
      <c r="N14" s="16">
        <v>0.13</v>
      </c>
      <c r="O14" s="16">
        <v>0.2</v>
      </c>
      <c r="P14" s="16">
        <v>0.125</v>
      </c>
      <c r="Q14" s="16"/>
      <c r="R14" s="16">
        <v>0.22</v>
      </c>
      <c r="S14" s="16">
        <v>0.11111111111111099</v>
      </c>
      <c r="T14" s="16">
        <v>0.15032679738562099</v>
      </c>
      <c r="U14" s="16">
        <v>0.16666666666666699</v>
      </c>
      <c r="V14" s="16"/>
      <c r="W14" s="16">
        <v>0.18918918918918901</v>
      </c>
      <c r="X14" s="16">
        <v>0.15463917525773199</v>
      </c>
      <c r="Y14" s="16">
        <v>9.6153846153846201E-2</v>
      </c>
      <c r="Z14" s="16">
        <v>0.15217391304347799</v>
      </c>
      <c r="AA14" s="16">
        <v>0.135135135135135</v>
      </c>
      <c r="AB14" s="16">
        <v>0.22448979591836701</v>
      </c>
      <c r="AC14" s="16">
        <v>0.34693877551020402</v>
      </c>
      <c r="AD14" s="16">
        <v>0.16666666666666699</v>
      </c>
      <c r="AE14" s="16">
        <v>0.17142857142857101</v>
      </c>
      <c r="AF14" s="16">
        <v>0.107142857142857</v>
      </c>
      <c r="AG14" s="16">
        <v>0.2</v>
      </c>
      <c r="AH14" s="16">
        <v>0.33333333333333298</v>
      </c>
      <c r="AI14" s="16"/>
      <c r="AJ14" s="16">
        <v>0.17910447761194001</v>
      </c>
      <c r="AK14" s="16">
        <v>0.2</v>
      </c>
      <c r="AL14" s="16">
        <v>0.17241379310344801</v>
      </c>
      <c r="AM14" s="16">
        <v>0.170212765957447</v>
      </c>
      <c r="AN14" s="16">
        <v>0.18518518518518501</v>
      </c>
      <c r="AO14" s="16"/>
      <c r="AP14" s="16">
        <v>0.16022099447513799</v>
      </c>
      <c r="AQ14" s="16">
        <v>0.216</v>
      </c>
      <c r="AR14" s="16">
        <v>0.28571428571428598</v>
      </c>
      <c r="AS14" s="16"/>
      <c r="AT14" s="16">
        <v>0.204545454545455</v>
      </c>
      <c r="AU14" s="16">
        <v>0.173633440514469</v>
      </c>
      <c r="AV14" s="16">
        <v>0.22222222222222199</v>
      </c>
      <c r="AW14" s="16">
        <v>0</v>
      </c>
      <c r="AX14" s="16"/>
      <c r="AY14" s="16">
        <v>0.162162162162162</v>
      </c>
      <c r="AZ14" s="16">
        <v>0.18046709129511701</v>
      </c>
      <c r="BA14" s="16"/>
      <c r="BB14" s="16">
        <v>0.25</v>
      </c>
      <c r="BC14" s="16">
        <v>0.15476190476190499</v>
      </c>
      <c r="BD14" s="16">
        <v>0.19003115264797499</v>
      </c>
      <c r="BE14" s="16">
        <v>0.119402985074627</v>
      </c>
      <c r="BF14" s="16"/>
      <c r="BG14" s="16">
        <v>0.225806451612903</v>
      </c>
      <c r="BH14" s="16">
        <v>0.17551020408163301</v>
      </c>
      <c r="BI14" s="16">
        <v>0.14864864864864899</v>
      </c>
      <c r="BJ14" s="16">
        <v>0.217391304347826</v>
      </c>
      <c r="BK14" s="16">
        <v>0.25925925925925902</v>
      </c>
      <c r="BL14" s="16">
        <v>0</v>
      </c>
    </row>
    <row r="15" spans="2:64" x14ac:dyDescent="0.35">
      <c r="B15" s="17" t="s">
        <v>301</v>
      </c>
      <c r="C15" s="16">
        <v>0.127952755905512</v>
      </c>
      <c r="D15" s="16">
        <v>0.17241379310344801</v>
      </c>
      <c r="E15" s="16">
        <v>0.1875</v>
      </c>
      <c r="F15" s="16">
        <v>0.12765957446808501</v>
      </c>
      <c r="G15" s="16">
        <v>0.104294478527607</v>
      </c>
      <c r="H15" s="16">
        <v>0.120253164556962</v>
      </c>
      <c r="I15" s="16"/>
      <c r="J15" s="16">
        <v>0.12237762237762199</v>
      </c>
      <c r="K15" s="16">
        <v>0.13574660633484201</v>
      </c>
      <c r="L15" s="16"/>
      <c r="M15" s="16">
        <v>0.12828947368421101</v>
      </c>
      <c r="N15" s="16">
        <v>0.13</v>
      </c>
      <c r="O15" s="16">
        <v>0.15</v>
      </c>
      <c r="P15" s="16">
        <v>0.1</v>
      </c>
      <c r="Q15" s="16"/>
      <c r="R15" s="16">
        <v>0.14000000000000001</v>
      </c>
      <c r="S15" s="16">
        <v>0.12345679012345701</v>
      </c>
      <c r="T15" s="16">
        <v>0.12418300653594801</v>
      </c>
      <c r="U15" s="16">
        <v>4.1666666666666699E-2</v>
      </c>
      <c r="V15" s="16"/>
      <c r="W15" s="16">
        <v>0.121621621621622</v>
      </c>
      <c r="X15" s="16">
        <v>8.2474226804123696E-2</v>
      </c>
      <c r="Y15" s="16">
        <v>0.230769230769231</v>
      </c>
      <c r="Z15" s="16">
        <v>0.108695652173913</v>
      </c>
      <c r="AA15" s="16">
        <v>0.162162162162162</v>
      </c>
      <c r="AB15" s="16">
        <v>0.16326530612244899</v>
      </c>
      <c r="AC15" s="16">
        <v>0.16326530612244899</v>
      </c>
      <c r="AD15" s="16">
        <v>0.11111111111111099</v>
      </c>
      <c r="AE15" s="16">
        <v>8.5714285714285701E-2</v>
      </c>
      <c r="AF15" s="16">
        <v>7.1428571428571397E-2</v>
      </c>
      <c r="AG15" s="16">
        <v>0.1</v>
      </c>
      <c r="AH15" s="16">
        <v>0</v>
      </c>
      <c r="AI15" s="16"/>
      <c r="AJ15" s="16">
        <v>0.104477611940299</v>
      </c>
      <c r="AK15" s="16">
        <v>0.133333333333333</v>
      </c>
      <c r="AL15" s="16">
        <v>0.12068965517241401</v>
      </c>
      <c r="AM15" s="16">
        <v>0.170212765957447</v>
      </c>
      <c r="AN15" s="16">
        <v>0.11111111111111099</v>
      </c>
      <c r="AO15" s="16"/>
      <c r="AP15" s="16">
        <v>0.116022099447514</v>
      </c>
      <c r="AQ15" s="16">
        <v>0.14399999999999999</v>
      </c>
      <c r="AR15" s="16">
        <v>0.238095238095238</v>
      </c>
      <c r="AS15" s="16"/>
      <c r="AT15" s="16">
        <v>0.16666666666666699</v>
      </c>
      <c r="AU15" s="16">
        <v>0.102893890675241</v>
      </c>
      <c r="AV15" s="16">
        <v>0.2</v>
      </c>
      <c r="AW15" s="16">
        <v>0.1</v>
      </c>
      <c r="AX15" s="16"/>
      <c r="AY15" s="16">
        <v>0.135135135135135</v>
      </c>
      <c r="AZ15" s="16">
        <v>0.12738853503184699</v>
      </c>
      <c r="BA15" s="16"/>
      <c r="BB15" s="16">
        <v>0.11111111111111099</v>
      </c>
      <c r="BC15" s="16">
        <v>0.14285714285714299</v>
      </c>
      <c r="BD15" s="16">
        <v>0.11214953271028</v>
      </c>
      <c r="BE15" s="16">
        <v>0.19402985074626899</v>
      </c>
      <c r="BF15" s="16"/>
      <c r="BG15" s="16">
        <v>0.12903225806451599</v>
      </c>
      <c r="BH15" s="16">
        <v>0.159183673469388</v>
      </c>
      <c r="BI15" s="16">
        <v>0.108108108108108</v>
      </c>
      <c r="BJ15" s="16">
        <v>0</v>
      </c>
      <c r="BK15" s="16">
        <v>3.7037037037037E-2</v>
      </c>
      <c r="BL15" s="16">
        <v>0.33333333333333298</v>
      </c>
    </row>
    <row r="16" spans="2:64" x14ac:dyDescent="0.35">
      <c r="B16" s="17" t="s">
        <v>302</v>
      </c>
      <c r="C16" s="16">
        <v>0.122047244094488</v>
      </c>
      <c r="D16" s="16">
        <v>0.13793103448275901</v>
      </c>
      <c r="E16" s="16">
        <v>0.203125</v>
      </c>
      <c r="F16" s="16">
        <v>0.180851063829787</v>
      </c>
      <c r="G16" s="16">
        <v>0.104294478527607</v>
      </c>
      <c r="H16" s="16">
        <v>6.9620253164557E-2</v>
      </c>
      <c r="I16" s="16"/>
      <c r="J16" s="16">
        <v>0.13986013986014001</v>
      </c>
      <c r="K16" s="16">
        <v>9.9547511312217202E-2</v>
      </c>
      <c r="L16" s="16"/>
      <c r="M16" s="16">
        <v>0.13157894736842099</v>
      </c>
      <c r="N16" s="16">
        <v>0.09</v>
      </c>
      <c r="O16" s="16">
        <v>0.15</v>
      </c>
      <c r="P16" s="16">
        <v>0.1</v>
      </c>
      <c r="Q16" s="16"/>
      <c r="R16" s="16">
        <v>0.16400000000000001</v>
      </c>
      <c r="S16" s="16">
        <v>0.13580246913580199</v>
      </c>
      <c r="T16" s="16">
        <v>5.8823529411764698E-2</v>
      </c>
      <c r="U16" s="16">
        <v>4.1666666666666699E-2</v>
      </c>
      <c r="V16" s="16"/>
      <c r="W16" s="16">
        <v>0.162162162162162</v>
      </c>
      <c r="X16" s="16">
        <v>0.10309278350515499</v>
      </c>
      <c r="Y16" s="16">
        <v>9.6153846153846201E-2</v>
      </c>
      <c r="Z16" s="16">
        <v>6.5217391304347797E-2</v>
      </c>
      <c r="AA16" s="16">
        <v>0.135135135135135</v>
      </c>
      <c r="AB16" s="16">
        <v>0.20408163265306101</v>
      </c>
      <c r="AC16" s="16">
        <v>0.16326530612244899</v>
      </c>
      <c r="AD16" s="16">
        <v>0.16666666666666699</v>
      </c>
      <c r="AE16" s="16">
        <v>8.5714285714285701E-2</v>
      </c>
      <c r="AF16" s="16">
        <v>3.5714285714285698E-2</v>
      </c>
      <c r="AG16" s="16">
        <v>0.1</v>
      </c>
      <c r="AH16" s="16">
        <v>0</v>
      </c>
      <c r="AI16" s="16"/>
      <c r="AJ16" s="16">
        <v>7.4626865671641798E-2</v>
      </c>
      <c r="AK16" s="16">
        <v>0.16</v>
      </c>
      <c r="AL16" s="16">
        <v>0.10344827586206901</v>
      </c>
      <c r="AM16" s="16">
        <v>0.13829787234042601</v>
      </c>
      <c r="AN16" s="16">
        <v>0.18518518518518501</v>
      </c>
      <c r="AO16" s="16"/>
      <c r="AP16" s="16">
        <v>0.12707182320442001</v>
      </c>
      <c r="AQ16" s="16">
        <v>0.112</v>
      </c>
      <c r="AR16" s="16">
        <v>9.5238095238095205E-2</v>
      </c>
      <c r="AS16" s="16"/>
      <c r="AT16" s="16">
        <v>0.14393939393939401</v>
      </c>
      <c r="AU16" s="16">
        <v>0.10610932475884199</v>
      </c>
      <c r="AV16" s="16">
        <v>0.17777777777777801</v>
      </c>
      <c r="AW16" s="16">
        <v>0.1</v>
      </c>
      <c r="AX16" s="16"/>
      <c r="AY16" s="16">
        <v>0.108108108108108</v>
      </c>
      <c r="AZ16" s="16">
        <v>0.12314225053078599</v>
      </c>
      <c r="BA16" s="16"/>
      <c r="BB16" s="16">
        <v>0.22222222222222199</v>
      </c>
      <c r="BC16" s="16">
        <v>0.119047619047619</v>
      </c>
      <c r="BD16" s="16">
        <v>0.118380062305296</v>
      </c>
      <c r="BE16" s="16">
        <v>8.9552238805970102E-2</v>
      </c>
      <c r="BF16" s="16"/>
      <c r="BG16" s="16">
        <v>6.4516129032258104E-2</v>
      </c>
      <c r="BH16" s="16">
        <v>0.15102040816326501</v>
      </c>
      <c r="BI16" s="16">
        <v>0.12837837837837801</v>
      </c>
      <c r="BJ16" s="16">
        <v>8.6956521739130405E-2</v>
      </c>
      <c r="BK16" s="16">
        <v>0</v>
      </c>
      <c r="BL16" s="16">
        <v>0</v>
      </c>
    </row>
    <row r="17" spans="2:64" x14ac:dyDescent="0.35">
      <c r="B17" s="17" t="s">
        <v>303</v>
      </c>
      <c r="C17" s="16">
        <v>0.104330708661417</v>
      </c>
      <c r="D17" s="16">
        <v>0.13793103448275901</v>
      </c>
      <c r="E17" s="16">
        <v>7.8125E-2</v>
      </c>
      <c r="F17" s="16">
        <v>8.5106382978723402E-2</v>
      </c>
      <c r="G17" s="16">
        <v>0.13496932515337401</v>
      </c>
      <c r="H17" s="16">
        <v>8.8607594936708903E-2</v>
      </c>
      <c r="I17" s="16"/>
      <c r="J17" s="16">
        <v>0.12237762237762199</v>
      </c>
      <c r="K17" s="16">
        <v>8.1447963800904993E-2</v>
      </c>
      <c r="L17" s="16"/>
      <c r="M17" s="16">
        <v>0.118421052631579</v>
      </c>
      <c r="N17" s="16">
        <v>0.09</v>
      </c>
      <c r="O17" s="16">
        <v>8.3333333333333301E-2</v>
      </c>
      <c r="P17" s="16">
        <v>7.4999999999999997E-2</v>
      </c>
      <c r="Q17" s="16"/>
      <c r="R17" s="16">
        <v>0.1</v>
      </c>
      <c r="S17" s="16">
        <v>0.11111111111111099</v>
      </c>
      <c r="T17" s="16">
        <v>0.11111111111111099</v>
      </c>
      <c r="U17" s="16">
        <v>8.3333333333333301E-2</v>
      </c>
      <c r="V17" s="16"/>
      <c r="W17" s="16">
        <v>0.162162162162162</v>
      </c>
      <c r="X17" s="16">
        <v>7.2164948453608199E-2</v>
      </c>
      <c r="Y17" s="16">
        <v>7.69230769230769E-2</v>
      </c>
      <c r="Z17" s="16">
        <v>0.19565217391304299</v>
      </c>
      <c r="AA17" s="16">
        <v>5.4054054054054099E-2</v>
      </c>
      <c r="AB17" s="16">
        <v>4.08163265306122E-2</v>
      </c>
      <c r="AC17" s="16">
        <v>0.102040816326531</v>
      </c>
      <c r="AD17" s="16">
        <v>0.11111111111111099</v>
      </c>
      <c r="AE17" s="16">
        <v>0.114285714285714</v>
      </c>
      <c r="AF17" s="16">
        <v>0.107142857142857</v>
      </c>
      <c r="AG17" s="16">
        <v>0.15</v>
      </c>
      <c r="AH17" s="16">
        <v>0</v>
      </c>
      <c r="AI17" s="16"/>
      <c r="AJ17" s="16">
        <v>8.9552238805970102E-2</v>
      </c>
      <c r="AK17" s="16">
        <v>9.3333333333333296E-2</v>
      </c>
      <c r="AL17" s="16">
        <v>0.114942528735632</v>
      </c>
      <c r="AM17" s="16">
        <v>0.12765957446808501</v>
      </c>
      <c r="AN17" s="16">
        <v>0.11111111111111099</v>
      </c>
      <c r="AO17" s="16"/>
      <c r="AP17" s="16">
        <v>0.12707182320442001</v>
      </c>
      <c r="AQ17" s="16">
        <v>4.8000000000000001E-2</v>
      </c>
      <c r="AR17" s="16">
        <v>4.7619047619047603E-2</v>
      </c>
      <c r="AS17" s="16"/>
      <c r="AT17" s="16">
        <v>6.0606060606060601E-2</v>
      </c>
      <c r="AU17" s="16">
        <v>0.122186495176849</v>
      </c>
      <c r="AV17" s="16">
        <v>0.133333333333333</v>
      </c>
      <c r="AW17" s="16">
        <v>0.05</v>
      </c>
      <c r="AX17" s="16"/>
      <c r="AY17" s="16">
        <v>0.108108108108108</v>
      </c>
      <c r="AZ17" s="16">
        <v>0.104033970276008</v>
      </c>
      <c r="BA17" s="16"/>
      <c r="BB17" s="16">
        <v>0.11111111111111099</v>
      </c>
      <c r="BC17" s="16">
        <v>0.13095238095238099</v>
      </c>
      <c r="BD17" s="16">
        <v>9.34579439252336E-2</v>
      </c>
      <c r="BE17" s="16">
        <v>0.119402985074627</v>
      </c>
      <c r="BF17" s="16"/>
      <c r="BG17" s="16">
        <v>8.0645161290322606E-2</v>
      </c>
      <c r="BH17" s="16">
        <v>0.118367346938776</v>
      </c>
      <c r="BI17" s="16">
        <v>0.108108108108108</v>
      </c>
      <c r="BJ17" s="16">
        <v>0</v>
      </c>
      <c r="BK17" s="16">
        <v>0.11111111111111099</v>
      </c>
      <c r="BL17" s="16">
        <v>0</v>
      </c>
    </row>
    <row r="18" spans="2:64" x14ac:dyDescent="0.35">
      <c r="B18" s="17" t="s">
        <v>304</v>
      </c>
      <c r="C18" s="16">
        <v>7.0866141732283505E-2</v>
      </c>
      <c r="D18" s="16">
        <v>6.8965517241379296E-2</v>
      </c>
      <c r="E18" s="16">
        <v>1.5625E-2</v>
      </c>
      <c r="F18" s="16">
        <v>8.5106382978723402E-2</v>
      </c>
      <c r="G18" s="16">
        <v>5.5214723926380403E-2</v>
      </c>
      <c r="H18" s="16">
        <v>0.10126582278481</v>
      </c>
      <c r="I18" s="16"/>
      <c r="J18" s="16">
        <v>7.69230769230769E-2</v>
      </c>
      <c r="K18" s="16">
        <v>6.3348416289592799E-2</v>
      </c>
      <c r="L18" s="16"/>
      <c r="M18" s="16">
        <v>4.2763157894736802E-2</v>
      </c>
      <c r="N18" s="16">
        <v>0.09</v>
      </c>
      <c r="O18" s="16">
        <v>8.3333333333333301E-2</v>
      </c>
      <c r="P18" s="16">
        <v>0.2</v>
      </c>
      <c r="Q18" s="16"/>
      <c r="R18" s="16">
        <v>6.4000000000000001E-2</v>
      </c>
      <c r="S18" s="16">
        <v>3.7037037037037E-2</v>
      </c>
      <c r="T18" s="16">
        <v>9.8039215686274495E-2</v>
      </c>
      <c r="U18" s="16">
        <v>8.3333333333333301E-2</v>
      </c>
      <c r="V18" s="16"/>
      <c r="W18" s="16">
        <v>4.0540540540540501E-2</v>
      </c>
      <c r="X18" s="16">
        <v>0.11340206185567001</v>
      </c>
      <c r="Y18" s="16">
        <v>0.115384615384615</v>
      </c>
      <c r="Z18" s="16">
        <v>4.3478260869565202E-2</v>
      </c>
      <c r="AA18" s="16">
        <v>5.4054054054054099E-2</v>
      </c>
      <c r="AB18" s="16">
        <v>6.1224489795918401E-2</v>
      </c>
      <c r="AC18" s="16">
        <v>4.08163265306122E-2</v>
      </c>
      <c r="AD18" s="16">
        <v>0.11111111111111099</v>
      </c>
      <c r="AE18" s="16">
        <v>2.8571428571428598E-2</v>
      </c>
      <c r="AF18" s="16">
        <v>0.107142857142857</v>
      </c>
      <c r="AG18" s="16">
        <v>0.05</v>
      </c>
      <c r="AH18" s="16">
        <v>0</v>
      </c>
      <c r="AI18" s="16"/>
      <c r="AJ18" s="16">
        <v>8.9552238805970102E-2</v>
      </c>
      <c r="AK18" s="16">
        <v>0.133333333333333</v>
      </c>
      <c r="AL18" s="16">
        <v>5.1724137931034503E-2</v>
      </c>
      <c r="AM18" s="16">
        <v>4.2553191489361701E-2</v>
      </c>
      <c r="AN18" s="16">
        <v>7.4074074074074098E-2</v>
      </c>
      <c r="AO18" s="16"/>
      <c r="AP18" s="16">
        <v>8.0110497237569106E-2</v>
      </c>
      <c r="AQ18" s="16">
        <v>5.6000000000000001E-2</v>
      </c>
      <c r="AR18" s="16">
        <v>0</v>
      </c>
      <c r="AS18" s="16"/>
      <c r="AT18" s="16">
        <v>4.5454545454545497E-2</v>
      </c>
      <c r="AU18" s="16">
        <v>7.3954983922829606E-2</v>
      </c>
      <c r="AV18" s="16">
        <v>4.4444444444444398E-2</v>
      </c>
      <c r="AW18" s="16">
        <v>0.25</v>
      </c>
      <c r="AX18" s="16"/>
      <c r="AY18" s="16">
        <v>0.135135135135135</v>
      </c>
      <c r="AZ18" s="16">
        <v>6.5817409766454393E-2</v>
      </c>
      <c r="BA18" s="16"/>
      <c r="BB18" s="16">
        <v>5.5555555555555601E-2</v>
      </c>
      <c r="BC18" s="16">
        <v>8.3333333333333301E-2</v>
      </c>
      <c r="BD18" s="16">
        <v>6.8535825545171306E-2</v>
      </c>
      <c r="BE18" s="16">
        <v>7.4626865671641798E-2</v>
      </c>
      <c r="BF18" s="16"/>
      <c r="BG18" s="16">
        <v>6.4516129032258104E-2</v>
      </c>
      <c r="BH18" s="16">
        <v>5.3061224489795902E-2</v>
      </c>
      <c r="BI18" s="16">
        <v>6.7567567567567599E-2</v>
      </c>
      <c r="BJ18" s="16">
        <v>0.173913043478261</v>
      </c>
      <c r="BK18" s="16">
        <v>0.18518518518518501</v>
      </c>
      <c r="BL18" s="16">
        <v>0</v>
      </c>
    </row>
    <row r="19" spans="2:64" x14ac:dyDescent="0.35">
      <c r="B19" s="17" t="s">
        <v>159</v>
      </c>
      <c r="C19" s="16">
        <v>1.7716535433070901E-2</v>
      </c>
      <c r="D19" s="16">
        <v>0</v>
      </c>
      <c r="E19" s="16">
        <v>1.5625E-2</v>
      </c>
      <c r="F19" s="16">
        <v>1.0638297872340399E-2</v>
      </c>
      <c r="G19" s="16">
        <v>1.84049079754601E-2</v>
      </c>
      <c r="H19" s="16">
        <v>2.53164556962025E-2</v>
      </c>
      <c r="I19" s="16"/>
      <c r="J19" s="16">
        <v>1.7482517482517501E-2</v>
      </c>
      <c r="K19" s="16">
        <v>1.8099547511312201E-2</v>
      </c>
      <c r="L19" s="16"/>
      <c r="M19" s="16">
        <v>9.8684210526315801E-3</v>
      </c>
      <c r="N19" s="16">
        <v>0.06</v>
      </c>
      <c r="O19" s="16">
        <v>0</v>
      </c>
      <c r="P19" s="16">
        <v>0</v>
      </c>
      <c r="Q19" s="16"/>
      <c r="R19" s="16">
        <v>1.2E-2</v>
      </c>
      <c r="S19" s="16">
        <v>2.4691358024691398E-2</v>
      </c>
      <c r="T19" s="16">
        <v>2.61437908496732E-2</v>
      </c>
      <c r="U19" s="16">
        <v>0</v>
      </c>
      <c r="V19" s="16"/>
      <c r="W19" s="16">
        <v>1.35135135135135E-2</v>
      </c>
      <c r="X19" s="16">
        <v>0</v>
      </c>
      <c r="Y19" s="16">
        <v>0</v>
      </c>
      <c r="Z19" s="16">
        <v>2.1739130434782601E-2</v>
      </c>
      <c r="AA19" s="16">
        <v>0</v>
      </c>
      <c r="AB19" s="16">
        <v>4.08163265306122E-2</v>
      </c>
      <c r="AC19" s="16">
        <v>0</v>
      </c>
      <c r="AD19" s="16">
        <v>0</v>
      </c>
      <c r="AE19" s="16">
        <v>2.8571428571428598E-2</v>
      </c>
      <c r="AF19" s="16">
        <v>0.107142857142857</v>
      </c>
      <c r="AG19" s="16">
        <v>0</v>
      </c>
      <c r="AH19" s="16">
        <v>0.33333333333333298</v>
      </c>
      <c r="AI19" s="16"/>
      <c r="AJ19" s="16">
        <v>0</v>
      </c>
      <c r="AK19" s="16">
        <v>5.3333333333333302E-2</v>
      </c>
      <c r="AL19" s="16">
        <v>0</v>
      </c>
      <c r="AM19" s="16">
        <v>2.1276595744680899E-2</v>
      </c>
      <c r="AN19" s="16">
        <v>0</v>
      </c>
      <c r="AO19" s="16"/>
      <c r="AP19" s="16">
        <v>2.4861878453038701E-2</v>
      </c>
      <c r="AQ19" s="16">
        <v>0</v>
      </c>
      <c r="AR19" s="16">
        <v>0</v>
      </c>
      <c r="AS19" s="16"/>
      <c r="AT19" s="16">
        <v>7.5757575757575803E-3</v>
      </c>
      <c r="AU19" s="16">
        <v>1.9292604501607701E-2</v>
      </c>
      <c r="AV19" s="16">
        <v>0</v>
      </c>
      <c r="AW19" s="16">
        <v>0.1</v>
      </c>
      <c r="AX19" s="16"/>
      <c r="AY19" s="16">
        <v>2.7027027027027001E-2</v>
      </c>
      <c r="AZ19" s="16">
        <v>1.6985138004246302E-2</v>
      </c>
      <c r="BA19" s="16"/>
      <c r="BB19" s="16">
        <v>0</v>
      </c>
      <c r="BC19" s="16">
        <v>0</v>
      </c>
      <c r="BD19" s="16">
        <v>1.5576323987538899E-2</v>
      </c>
      <c r="BE19" s="16">
        <v>5.9701492537313397E-2</v>
      </c>
      <c r="BF19" s="16"/>
      <c r="BG19" s="16">
        <v>3.2258064516128997E-2</v>
      </c>
      <c r="BH19" s="16">
        <v>1.6326530612244899E-2</v>
      </c>
      <c r="BI19" s="16">
        <v>6.7567567567567597E-3</v>
      </c>
      <c r="BJ19" s="16">
        <v>0</v>
      </c>
      <c r="BK19" s="16">
        <v>3.7037037037037E-2</v>
      </c>
      <c r="BL19" s="16">
        <v>0.33333333333333298</v>
      </c>
    </row>
    <row r="20" spans="2:64" x14ac:dyDescent="0.35">
      <c r="B20" s="17" t="s">
        <v>143</v>
      </c>
      <c r="C20" s="18">
        <v>2.16535433070866E-2</v>
      </c>
      <c r="D20" s="18">
        <v>0</v>
      </c>
      <c r="E20" s="18">
        <v>0</v>
      </c>
      <c r="F20" s="18">
        <v>1.0638297872340399E-2</v>
      </c>
      <c r="G20" s="18">
        <v>4.2944785276073601E-2</v>
      </c>
      <c r="H20" s="18">
        <v>1.8987341772151899E-2</v>
      </c>
      <c r="I20" s="18"/>
      <c r="J20" s="18">
        <v>2.44755244755245E-2</v>
      </c>
      <c r="K20" s="18">
        <v>1.8099547511312201E-2</v>
      </c>
      <c r="L20" s="18"/>
      <c r="M20" s="18">
        <v>1.3157894736842099E-2</v>
      </c>
      <c r="N20" s="18">
        <v>0.06</v>
      </c>
      <c r="O20" s="18">
        <v>0</v>
      </c>
      <c r="P20" s="18">
        <v>2.5000000000000001E-2</v>
      </c>
      <c r="Q20" s="18"/>
      <c r="R20" s="18">
        <v>0.02</v>
      </c>
      <c r="S20" s="18">
        <v>0</v>
      </c>
      <c r="T20" s="18">
        <v>2.61437908496732E-2</v>
      </c>
      <c r="U20" s="18">
        <v>8.3333333333333301E-2</v>
      </c>
      <c r="V20" s="18"/>
      <c r="W20" s="18">
        <v>0</v>
      </c>
      <c r="X20" s="18">
        <v>4.1237113402061903E-2</v>
      </c>
      <c r="Y20" s="18">
        <v>1.9230769230769201E-2</v>
      </c>
      <c r="Z20" s="18">
        <v>6.5217391304347797E-2</v>
      </c>
      <c r="AA20" s="18">
        <v>2.7027027027027001E-2</v>
      </c>
      <c r="AB20" s="18">
        <v>2.04081632653061E-2</v>
      </c>
      <c r="AC20" s="18">
        <v>2.04081632653061E-2</v>
      </c>
      <c r="AD20" s="18">
        <v>0</v>
      </c>
      <c r="AE20" s="18">
        <v>0</v>
      </c>
      <c r="AF20" s="18">
        <v>0</v>
      </c>
      <c r="AG20" s="18">
        <v>0</v>
      </c>
      <c r="AH20" s="18">
        <v>0</v>
      </c>
      <c r="AI20" s="18"/>
      <c r="AJ20" s="18">
        <v>1.49253731343284E-2</v>
      </c>
      <c r="AK20" s="18">
        <v>0.04</v>
      </c>
      <c r="AL20" s="18">
        <v>1.72413793103448E-2</v>
      </c>
      <c r="AM20" s="18">
        <v>3.1914893617021302E-2</v>
      </c>
      <c r="AN20" s="18">
        <v>3.7037037037037E-2</v>
      </c>
      <c r="AO20" s="18"/>
      <c r="AP20" s="18">
        <v>2.4861878453038701E-2</v>
      </c>
      <c r="AQ20" s="18">
        <v>8.0000000000000002E-3</v>
      </c>
      <c r="AR20" s="18">
        <v>4.7619047619047603E-2</v>
      </c>
      <c r="AS20" s="18"/>
      <c r="AT20" s="18">
        <v>1.5151515151515201E-2</v>
      </c>
      <c r="AU20" s="18">
        <v>2.57234726688103E-2</v>
      </c>
      <c r="AV20" s="18">
        <v>2.2222222222222199E-2</v>
      </c>
      <c r="AW20" s="18">
        <v>0</v>
      </c>
      <c r="AX20" s="18"/>
      <c r="AY20" s="18">
        <v>0</v>
      </c>
      <c r="AZ20" s="18">
        <v>2.3354564755838601E-2</v>
      </c>
      <c r="BA20" s="18"/>
      <c r="BB20" s="18">
        <v>5.5555555555555601E-2</v>
      </c>
      <c r="BC20" s="18">
        <v>3.5714285714285698E-2</v>
      </c>
      <c r="BD20" s="18">
        <v>1.86915887850467E-2</v>
      </c>
      <c r="BE20" s="18">
        <v>0</v>
      </c>
      <c r="BF20" s="18"/>
      <c r="BG20" s="18">
        <v>3.2258064516128997E-2</v>
      </c>
      <c r="BH20" s="18">
        <v>1.6326530612244899E-2</v>
      </c>
      <c r="BI20" s="18">
        <v>2.0270270270270299E-2</v>
      </c>
      <c r="BJ20" s="18">
        <v>4.3478260869565202E-2</v>
      </c>
      <c r="BK20" s="18">
        <v>3.7037037037037E-2</v>
      </c>
      <c r="BL20" s="18">
        <v>0</v>
      </c>
    </row>
    <row r="21" spans="2:64" x14ac:dyDescent="0.35">
      <c r="B21" s="15"/>
    </row>
    <row r="22" spans="2:64" x14ac:dyDescent="0.35">
      <c r="B22" t="s">
        <v>637</v>
      </c>
    </row>
    <row r="23" spans="2:64" x14ac:dyDescent="0.35">
      <c r="B23" t="s">
        <v>98</v>
      </c>
    </row>
    <row r="25" spans="2:64" x14ac:dyDescent="0.35">
      <c r="B2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314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306</v>
      </c>
      <c r="C8" s="16">
        <v>0.54527559055118102</v>
      </c>
      <c r="D8" s="16">
        <v>0.48275862068965503</v>
      </c>
      <c r="E8" s="16">
        <v>0.421875</v>
      </c>
      <c r="F8" s="16">
        <v>0.5</v>
      </c>
      <c r="G8" s="16">
        <v>0.58282208588957096</v>
      </c>
      <c r="H8" s="16">
        <v>0.594936708860759</v>
      </c>
      <c r="I8" s="16"/>
      <c r="J8" s="16">
        <v>0.534965034965035</v>
      </c>
      <c r="K8" s="16">
        <v>0.56108597285067896</v>
      </c>
      <c r="L8" s="16"/>
      <c r="M8" s="16">
        <v>0.56907894736842102</v>
      </c>
      <c r="N8" s="16">
        <v>0.55000000000000004</v>
      </c>
      <c r="O8" s="16">
        <v>0.46666666666666701</v>
      </c>
      <c r="P8" s="16">
        <v>0.5</v>
      </c>
      <c r="Q8" s="16"/>
      <c r="R8" s="16">
        <v>0.52</v>
      </c>
      <c r="S8" s="16">
        <v>0.51851851851851805</v>
      </c>
      <c r="T8" s="16">
        <v>0.60130718954248397</v>
      </c>
      <c r="U8" s="16">
        <v>0.54166666666666696</v>
      </c>
      <c r="V8" s="16"/>
      <c r="W8" s="16">
        <v>0.45945945945945899</v>
      </c>
      <c r="X8" s="16">
        <v>0.57731958762886604</v>
      </c>
      <c r="Y8" s="16">
        <v>0.63461538461538503</v>
      </c>
      <c r="Z8" s="16">
        <v>0.565217391304348</v>
      </c>
      <c r="AA8" s="16">
        <v>0.59459459459459496</v>
      </c>
      <c r="AB8" s="16">
        <v>0.469387755102041</v>
      </c>
      <c r="AC8" s="16">
        <v>0.48979591836734698</v>
      </c>
      <c r="AD8" s="16">
        <v>0.5</v>
      </c>
      <c r="AE8" s="16">
        <v>0.54285714285714304</v>
      </c>
      <c r="AF8" s="16">
        <v>0.46428571428571402</v>
      </c>
      <c r="AG8" s="16">
        <v>0.8</v>
      </c>
      <c r="AH8" s="16">
        <v>0.66666666666666696</v>
      </c>
      <c r="AI8" s="16"/>
      <c r="AJ8" s="16">
        <v>0.462686567164179</v>
      </c>
      <c r="AK8" s="16">
        <v>0.48</v>
      </c>
      <c r="AL8" s="16">
        <v>0.59770114942528696</v>
      </c>
      <c r="AM8" s="16">
        <v>0.53191489361702105</v>
      </c>
      <c r="AN8" s="16">
        <v>0.592592592592593</v>
      </c>
      <c r="AO8" s="16"/>
      <c r="AP8" s="16">
        <v>0.50552486187845302</v>
      </c>
      <c r="AQ8" s="16">
        <v>0.64</v>
      </c>
      <c r="AR8" s="16">
        <v>0.66666666666666696</v>
      </c>
      <c r="AS8" s="16"/>
      <c r="AT8" s="16">
        <v>0.51515151515151503</v>
      </c>
      <c r="AU8" s="16">
        <v>0.57556270096463003</v>
      </c>
      <c r="AV8" s="16">
        <v>0.57777777777777795</v>
      </c>
      <c r="AW8" s="16">
        <v>0.2</v>
      </c>
      <c r="AX8" s="16"/>
      <c r="AY8" s="16">
        <v>0.40540540540540498</v>
      </c>
      <c r="AZ8" s="16">
        <v>0.55626326963906603</v>
      </c>
      <c r="BA8" s="16"/>
      <c r="BB8" s="16">
        <v>0.44444444444444398</v>
      </c>
      <c r="BC8" s="16">
        <v>0.48809523809523803</v>
      </c>
      <c r="BD8" s="16">
        <v>0.579439252336449</v>
      </c>
      <c r="BE8" s="16">
        <v>0.50746268656716398</v>
      </c>
      <c r="BF8" s="16"/>
      <c r="BG8" s="16">
        <v>0.64516129032258096</v>
      </c>
      <c r="BH8" s="16">
        <v>0.61632653061224496</v>
      </c>
      <c r="BI8" s="16">
        <v>0.47297297297297303</v>
      </c>
      <c r="BJ8" s="16">
        <v>0.34782608695652201</v>
      </c>
      <c r="BK8" s="16">
        <v>0.296296296296296</v>
      </c>
      <c r="BL8" s="16">
        <v>0</v>
      </c>
    </row>
    <row r="9" spans="2:64" x14ac:dyDescent="0.35">
      <c r="B9" s="17" t="s">
        <v>307</v>
      </c>
      <c r="C9" s="16">
        <v>0.46850393700787402</v>
      </c>
      <c r="D9" s="16">
        <v>0.44827586206896602</v>
      </c>
      <c r="E9" s="16">
        <v>0.5625</v>
      </c>
      <c r="F9" s="16">
        <v>0.44680851063829802</v>
      </c>
      <c r="G9" s="16">
        <v>0.496932515337423</v>
      </c>
      <c r="H9" s="16">
        <v>0.417721518987342</v>
      </c>
      <c r="I9" s="16"/>
      <c r="J9" s="16">
        <v>0.447552447552448</v>
      </c>
      <c r="K9" s="16">
        <v>0.49773755656108598</v>
      </c>
      <c r="L9" s="16"/>
      <c r="M9" s="16">
        <v>0.47368421052631599</v>
      </c>
      <c r="N9" s="16">
        <v>0.44</v>
      </c>
      <c r="O9" s="16">
        <v>0.483333333333333</v>
      </c>
      <c r="P9" s="16">
        <v>0.45</v>
      </c>
      <c r="Q9" s="16"/>
      <c r="R9" s="16">
        <v>0.47599999999999998</v>
      </c>
      <c r="S9" s="16">
        <v>0.48148148148148101</v>
      </c>
      <c r="T9" s="16">
        <v>0.43790849673202598</v>
      </c>
      <c r="U9" s="16">
        <v>0.54166666666666696</v>
      </c>
      <c r="V9" s="16"/>
      <c r="W9" s="16">
        <v>0.41891891891891903</v>
      </c>
      <c r="X9" s="16">
        <v>0.45360824742268002</v>
      </c>
      <c r="Y9" s="16">
        <v>0.53846153846153799</v>
      </c>
      <c r="Z9" s="16">
        <v>0.54347826086956497</v>
      </c>
      <c r="AA9" s="16">
        <v>0.54054054054054101</v>
      </c>
      <c r="AB9" s="16">
        <v>0.42857142857142899</v>
      </c>
      <c r="AC9" s="16">
        <v>0.40816326530612201</v>
      </c>
      <c r="AD9" s="16">
        <v>0.72222222222222199</v>
      </c>
      <c r="AE9" s="16">
        <v>0.51428571428571401</v>
      </c>
      <c r="AF9" s="16">
        <v>0.35714285714285698</v>
      </c>
      <c r="AG9" s="16">
        <v>0.35</v>
      </c>
      <c r="AH9" s="16">
        <v>0.33333333333333298</v>
      </c>
      <c r="AI9" s="16"/>
      <c r="AJ9" s="16">
        <v>0.41791044776119401</v>
      </c>
      <c r="AK9" s="16">
        <v>0.4</v>
      </c>
      <c r="AL9" s="16">
        <v>0.56321839080459801</v>
      </c>
      <c r="AM9" s="16">
        <v>0.43617021276595702</v>
      </c>
      <c r="AN9" s="16">
        <v>0.44444444444444398</v>
      </c>
      <c r="AO9" s="16"/>
      <c r="AP9" s="16">
        <v>0.44198895027624302</v>
      </c>
      <c r="AQ9" s="16">
        <v>0.52</v>
      </c>
      <c r="AR9" s="16">
        <v>0.61904761904761896</v>
      </c>
      <c r="AS9" s="16"/>
      <c r="AT9" s="16">
        <v>0.47727272727272702</v>
      </c>
      <c r="AU9" s="16">
        <v>0.49196141479099698</v>
      </c>
      <c r="AV9" s="16">
        <v>0.37777777777777799</v>
      </c>
      <c r="AW9" s="16">
        <v>0.25</v>
      </c>
      <c r="AX9" s="16"/>
      <c r="AY9" s="16">
        <v>0.43243243243243201</v>
      </c>
      <c r="AZ9" s="16">
        <v>0.47133757961783401</v>
      </c>
      <c r="BA9" s="16"/>
      <c r="BB9" s="16">
        <v>0.55555555555555602</v>
      </c>
      <c r="BC9" s="16">
        <v>0.44047619047619002</v>
      </c>
      <c r="BD9" s="16">
        <v>0.48909657320872302</v>
      </c>
      <c r="BE9" s="16">
        <v>0.35820895522388102</v>
      </c>
      <c r="BF9" s="16"/>
      <c r="BG9" s="16">
        <v>0.532258064516129</v>
      </c>
      <c r="BH9" s="16">
        <v>0.49795918367346897</v>
      </c>
      <c r="BI9" s="16">
        <v>0.43243243243243201</v>
      </c>
      <c r="BJ9" s="16">
        <v>0.34782608695652201</v>
      </c>
      <c r="BK9" s="16">
        <v>0.37037037037037002</v>
      </c>
      <c r="BL9" s="16">
        <v>0.33333333333333298</v>
      </c>
    </row>
    <row r="10" spans="2:64" x14ac:dyDescent="0.35">
      <c r="B10" s="17" t="s">
        <v>308</v>
      </c>
      <c r="C10" s="16">
        <v>0.37007874015747999</v>
      </c>
      <c r="D10" s="16">
        <v>0.24137931034482801</v>
      </c>
      <c r="E10" s="16">
        <v>0.34375</v>
      </c>
      <c r="F10" s="16">
        <v>0.329787234042553</v>
      </c>
      <c r="G10" s="16">
        <v>0.42331288343558299</v>
      </c>
      <c r="H10" s="16">
        <v>0.373417721518987</v>
      </c>
      <c r="I10" s="16"/>
      <c r="J10" s="16">
        <v>0.41258741258741299</v>
      </c>
      <c r="K10" s="16">
        <v>0.31674208144796401</v>
      </c>
      <c r="L10" s="16"/>
      <c r="M10" s="16">
        <v>0.43421052631578899</v>
      </c>
      <c r="N10" s="16">
        <v>0.27</v>
      </c>
      <c r="O10" s="16">
        <v>0.3</v>
      </c>
      <c r="P10" s="16">
        <v>0.22500000000000001</v>
      </c>
      <c r="Q10" s="16"/>
      <c r="R10" s="16">
        <v>0.38400000000000001</v>
      </c>
      <c r="S10" s="16">
        <v>0.38271604938271597</v>
      </c>
      <c r="T10" s="16">
        <v>0.35947712418300698</v>
      </c>
      <c r="U10" s="16">
        <v>0.25</v>
      </c>
      <c r="V10" s="16"/>
      <c r="W10" s="16">
        <v>0.445945945945946</v>
      </c>
      <c r="X10" s="16">
        <v>0.30927835051546398</v>
      </c>
      <c r="Y10" s="16">
        <v>0.38461538461538503</v>
      </c>
      <c r="Z10" s="16">
        <v>0.34782608695652201</v>
      </c>
      <c r="AA10" s="16">
        <v>0.48648648648648701</v>
      </c>
      <c r="AB10" s="16">
        <v>0.22448979591836701</v>
      </c>
      <c r="AC10" s="16">
        <v>0.469387755102041</v>
      </c>
      <c r="AD10" s="16">
        <v>0.5</v>
      </c>
      <c r="AE10" s="16">
        <v>0.28571428571428598</v>
      </c>
      <c r="AF10" s="16">
        <v>0.35714285714285698</v>
      </c>
      <c r="AG10" s="16">
        <v>0.4</v>
      </c>
      <c r="AH10" s="16">
        <v>0</v>
      </c>
      <c r="AI10" s="16"/>
      <c r="AJ10" s="16">
        <v>0.28358208955223901</v>
      </c>
      <c r="AK10" s="16">
        <v>0.24</v>
      </c>
      <c r="AL10" s="16">
        <v>0.40804597701149398</v>
      </c>
      <c r="AM10" s="16">
        <v>0.45744680851063801</v>
      </c>
      <c r="AN10" s="16">
        <v>0.407407407407407</v>
      </c>
      <c r="AO10" s="16"/>
      <c r="AP10" s="16">
        <v>0.33977900552486201</v>
      </c>
      <c r="AQ10" s="16">
        <v>0.432</v>
      </c>
      <c r="AR10" s="16">
        <v>0.52380952380952395</v>
      </c>
      <c r="AS10" s="16"/>
      <c r="AT10" s="16">
        <v>0.42424242424242398</v>
      </c>
      <c r="AU10" s="16">
        <v>0.36334405144694498</v>
      </c>
      <c r="AV10" s="16">
        <v>0.33333333333333298</v>
      </c>
      <c r="AW10" s="16">
        <v>0.2</v>
      </c>
      <c r="AX10" s="16"/>
      <c r="AY10" s="16">
        <v>0.40540540540540498</v>
      </c>
      <c r="AZ10" s="16">
        <v>0.36730360934182599</v>
      </c>
      <c r="BA10" s="16"/>
      <c r="BB10" s="16">
        <v>0.5</v>
      </c>
      <c r="BC10" s="16">
        <v>0.38095238095238099</v>
      </c>
      <c r="BD10" s="16">
        <v>0.38940809968847401</v>
      </c>
      <c r="BE10" s="16">
        <v>0.19402985074626899</v>
      </c>
      <c r="BF10" s="16"/>
      <c r="BG10" s="16">
        <v>0.38709677419354799</v>
      </c>
      <c r="BH10" s="16">
        <v>0.37959183673469399</v>
      </c>
      <c r="BI10" s="16">
        <v>0.36486486486486502</v>
      </c>
      <c r="BJ10" s="16">
        <v>0.34782608695652201</v>
      </c>
      <c r="BK10" s="16">
        <v>0.33333333333333298</v>
      </c>
      <c r="BL10" s="16">
        <v>0</v>
      </c>
    </row>
    <row r="11" spans="2:64" x14ac:dyDescent="0.35">
      <c r="B11" s="17" t="s">
        <v>309</v>
      </c>
      <c r="C11" s="16">
        <v>0.28149606299212598</v>
      </c>
      <c r="D11" s="16">
        <v>0.31034482758620702</v>
      </c>
      <c r="E11" s="16">
        <v>0.3125</v>
      </c>
      <c r="F11" s="16">
        <v>0.38297872340425498</v>
      </c>
      <c r="G11" s="16">
        <v>0.251533742331288</v>
      </c>
      <c r="H11" s="16">
        <v>0.234177215189873</v>
      </c>
      <c r="I11" s="16"/>
      <c r="J11" s="16">
        <v>0.23426573426573399</v>
      </c>
      <c r="K11" s="16">
        <v>0.34389140271493202</v>
      </c>
      <c r="L11" s="16"/>
      <c r="M11" s="16">
        <v>0.29934210526315802</v>
      </c>
      <c r="N11" s="16">
        <v>0.21</v>
      </c>
      <c r="O11" s="16">
        <v>0.2</v>
      </c>
      <c r="P11" s="16">
        <v>0.45</v>
      </c>
      <c r="Q11" s="16"/>
      <c r="R11" s="16">
        <v>0.3</v>
      </c>
      <c r="S11" s="16">
        <v>0.28395061728395099</v>
      </c>
      <c r="T11" s="16">
        <v>0.24183006535947699</v>
      </c>
      <c r="U11" s="16">
        <v>0.33333333333333298</v>
      </c>
      <c r="V11" s="16"/>
      <c r="W11" s="16">
        <v>0.31081081081081102</v>
      </c>
      <c r="X11" s="16">
        <v>0.268041237113402</v>
      </c>
      <c r="Y11" s="16">
        <v>0.230769230769231</v>
      </c>
      <c r="Z11" s="16">
        <v>0.26086956521739102</v>
      </c>
      <c r="AA11" s="16">
        <v>0.29729729729729698</v>
      </c>
      <c r="AB11" s="16">
        <v>0.26530612244898</v>
      </c>
      <c r="AC11" s="16">
        <v>0.34693877551020402</v>
      </c>
      <c r="AD11" s="16">
        <v>0.22222222222222199</v>
      </c>
      <c r="AE11" s="16">
        <v>0.314285714285714</v>
      </c>
      <c r="AF11" s="16">
        <v>0.25</v>
      </c>
      <c r="AG11" s="16">
        <v>0.35</v>
      </c>
      <c r="AH11" s="16">
        <v>0</v>
      </c>
      <c r="AI11" s="16"/>
      <c r="AJ11" s="16">
        <v>0.22388059701492499</v>
      </c>
      <c r="AK11" s="16">
        <v>0.30666666666666698</v>
      </c>
      <c r="AL11" s="16">
        <v>0.28160919540229901</v>
      </c>
      <c r="AM11" s="16">
        <v>0.28723404255319201</v>
      </c>
      <c r="AN11" s="16">
        <v>0.37037037037037002</v>
      </c>
      <c r="AO11" s="16"/>
      <c r="AP11" s="16">
        <v>0.24861878453038699</v>
      </c>
      <c r="AQ11" s="16">
        <v>0.38400000000000001</v>
      </c>
      <c r="AR11" s="16">
        <v>0.238095238095238</v>
      </c>
      <c r="AS11" s="16"/>
      <c r="AT11" s="16">
        <v>0.32575757575757602</v>
      </c>
      <c r="AU11" s="16">
        <v>0.27331189710610898</v>
      </c>
      <c r="AV11" s="16">
        <v>0.28888888888888897</v>
      </c>
      <c r="AW11" s="16">
        <v>0.1</v>
      </c>
      <c r="AX11" s="16"/>
      <c r="AY11" s="16">
        <v>0.24324324324324301</v>
      </c>
      <c r="AZ11" s="16">
        <v>0.28450106157112498</v>
      </c>
      <c r="BA11" s="16"/>
      <c r="BB11" s="16">
        <v>0.36111111111111099</v>
      </c>
      <c r="BC11" s="16">
        <v>0.238095238095238</v>
      </c>
      <c r="BD11" s="16">
        <v>0.289719626168224</v>
      </c>
      <c r="BE11" s="16">
        <v>0.25373134328358199</v>
      </c>
      <c r="BF11" s="16"/>
      <c r="BG11" s="16">
        <v>0.241935483870968</v>
      </c>
      <c r="BH11" s="16">
        <v>0.318367346938775</v>
      </c>
      <c r="BI11" s="16">
        <v>0.27027027027027001</v>
      </c>
      <c r="BJ11" s="16">
        <v>0.26086956521739102</v>
      </c>
      <c r="BK11" s="16">
        <v>0.148148148148148</v>
      </c>
      <c r="BL11" s="16">
        <v>0</v>
      </c>
    </row>
    <row r="12" spans="2:64" x14ac:dyDescent="0.35">
      <c r="B12" s="17" t="s">
        <v>310</v>
      </c>
      <c r="C12" s="16">
        <v>0.14370078740157499</v>
      </c>
      <c r="D12" s="16">
        <v>0.34482758620689702</v>
      </c>
      <c r="E12" s="16">
        <v>0.375</v>
      </c>
      <c r="F12" s="16">
        <v>0.180851063829787</v>
      </c>
      <c r="G12" s="16">
        <v>8.5889570552147201E-2</v>
      </c>
      <c r="H12" s="16">
        <v>5.0632911392405097E-2</v>
      </c>
      <c r="I12" s="16"/>
      <c r="J12" s="16">
        <v>0.160839160839161</v>
      </c>
      <c r="K12" s="16">
        <v>0.122171945701357</v>
      </c>
      <c r="L12" s="16"/>
      <c r="M12" s="16">
        <v>0.15131578947368399</v>
      </c>
      <c r="N12" s="16">
        <v>0.09</v>
      </c>
      <c r="O12" s="16">
        <v>0.21666666666666701</v>
      </c>
      <c r="P12" s="16">
        <v>0.1</v>
      </c>
      <c r="Q12" s="16"/>
      <c r="R12" s="16">
        <v>0.23200000000000001</v>
      </c>
      <c r="S12" s="16">
        <v>7.4074074074074098E-2</v>
      </c>
      <c r="T12" s="16">
        <v>4.5751633986928102E-2</v>
      </c>
      <c r="U12" s="16">
        <v>8.3333333333333301E-2</v>
      </c>
      <c r="V12" s="16"/>
      <c r="W12" s="16">
        <v>0.27027027027027001</v>
      </c>
      <c r="X12" s="16">
        <v>0.14432989690721601</v>
      </c>
      <c r="Y12" s="16">
        <v>7.69230769230769E-2</v>
      </c>
      <c r="Z12" s="16">
        <v>0.15217391304347799</v>
      </c>
      <c r="AA12" s="16">
        <v>8.1081081081081099E-2</v>
      </c>
      <c r="AB12" s="16">
        <v>0.102040816326531</v>
      </c>
      <c r="AC12" s="16">
        <v>0.20408163265306101</v>
      </c>
      <c r="AD12" s="16">
        <v>5.5555555555555601E-2</v>
      </c>
      <c r="AE12" s="16">
        <v>0.14285714285714299</v>
      </c>
      <c r="AF12" s="16">
        <v>3.5714285714285698E-2</v>
      </c>
      <c r="AG12" s="16">
        <v>0.15</v>
      </c>
      <c r="AH12" s="16">
        <v>0</v>
      </c>
      <c r="AI12" s="16"/>
      <c r="AJ12" s="16">
        <v>0.119402985074627</v>
      </c>
      <c r="AK12" s="16">
        <v>0.12</v>
      </c>
      <c r="AL12" s="16">
        <v>0.160919540229885</v>
      </c>
      <c r="AM12" s="16">
        <v>0.12765957446808501</v>
      </c>
      <c r="AN12" s="16">
        <v>0.11111111111111099</v>
      </c>
      <c r="AO12" s="16"/>
      <c r="AP12" s="16">
        <v>0.15193370165745901</v>
      </c>
      <c r="AQ12" s="16">
        <v>0.128</v>
      </c>
      <c r="AR12" s="16">
        <v>9.5238095238095205E-2</v>
      </c>
      <c r="AS12" s="16"/>
      <c r="AT12" s="16">
        <v>0.18181818181818199</v>
      </c>
      <c r="AU12" s="16">
        <v>0.118971061093248</v>
      </c>
      <c r="AV12" s="16">
        <v>0.22222222222222199</v>
      </c>
      <c r="AW12" s="16">
        <v>0.1</v>
      </c>
      <c r="AX12" s="16"/>
      <c r="AY12" s="16">
        <v>0.18918918918918901</v>
      </c>
      <c r="AZ12" s="16">
        <v>0.14012738853503201</v>
      </c>
      <c r="BA12" s="16"/>
      <c r="BB12" s="16">
        <v>0.30555555555555602</v>
      </c>
      <c r="BC12" s="16">
        <v>0.16666666666666699</v>
      </c>
      <c r="BD12" s="16">
        <v>0.11526479750778799</v>
      </c>
      <c r="BE12" s="16">
        <v>0.164179104477612</v>
      </c>
      <c r="BF12" s="16"/>
      <c r="BG12" s="16">
        <v>0.19354838709677399</v>
      </c>
      <c r="BH12" s="16">
        <v>0.130612244897959</v>
      </c>
      <c r="BI12" s="16">
        <v>0.162162162162162</v>
      </c>
      <c r="BJ12" s="16">
        <v>0</v>
      </c>
      <c r="BK12" s="16">
        <v>0.148148148148148</v>
      </c>
      <c r="BL12" s="16">
        <v>0.33333333333333298</v>
      </c>
    </row>
    <row r="13" spans="2:64" x14ac:dyDescent="0.35">
      <c r="B13" s="17" t="s">
        <v>311</v>
      </c>
      <c r="C13" s="16">
        <v>0.104330708661417</v>
      </c>
      <c r="D13" s="16">
        <v>0.20689655172413801</v>
      </c>
      <c r="E13" s="16">
        <v>9.375E-2</v>
      </c>
      <c r="F13" s="16">
        <v>0.159574468085106</v>
      </c>
      <c r="G13" s="16">
        <v>9.8159509202454004E-2</v>
      </c>
      <c r="H13" s="16">
        <v>6.3291139240506306E-2</v>
      </c>
      <c r="I13" s="16"/>
      <c r="J13" s="16">
        <v>0.115384615384615</v>
      </c>
      <c r="K13" s="16">
        <v>8.5972850678733004E-2</v>
      </c>
      <c r="L13" s="16"/>
      <c r="M13" s="16">
        <v>8.55263157894737E-2</v>
      </c>
      <c r="N13" s="16">
        <v>0.13</v>
      </c>
      <c r="O13" s="16">
        <v>0.2</v>
      </c>
      <c r="P13" s="16">
        <v>0.05</v>
      </c>
      <c r="Q13" s="16"/>
      <c r="R13" s="16">
        <v>0.14799999999999999</v>
      </c>
      <c r="S13" s="16">
        <v>7.4074074074074098E-2</v>
      </c>
      <c r="T13" s="16">
        <v>3.9215686274509803E-2</v>
      </c>
      <c r="U13" s="16">
        <v>0.16666666666666699</v>
      </c>
      <c r="V13" s="16"/>
      <c r="W13" s="16">
        <v>0.135135135135135</v>
      </c>
      <c r="X13" s="16">
        <v>8.2474226804123696E-2</v>
      </c>
      <c r="Y13" s="16">
        <v>5.7692307692307702E-2</v>
      </c>
      <c r="Z13" s="16">
        <v>6.5217391304347797E-2</v>
      </c>
      <c r="AA13" s="16">
        <v>0.108108108108108</v>
      </c>
      <c r="AB13" s="16">
        <v>8.1632653061224497E-2</v>
      </c>
      <c r="AC13" s="16">
        <v>0.22448979591836701</v>
      </c>
      <c r="AD13" s="16">
        <v>0.11111111111111099</v>
      </c>
      <c r="AE13" s="16">
        <v>8.5714285714285701E-2</v>
      </c>
      <c r="AF13" s="16">
        <v>0</v>
      </c>
      <c r="AG13" s="16">
        <v>0.25</v>
      </c>
      <c r="AH13" s="16">
        <v>0</v>
      </c>
      <c r="AI13" s="16"/>
      <c r="AJ13" s="16">
        <v>8.9552238805970102E-2</v>
      </c>
      <c r="AK13" s="16">
        <v>9.3333333333333296E-2</v>
      </c>
      <c r="AL13" s="16">
        <v>0.10344827586206901</v>
      </c>
      <c r="AM13" s="16">
        <v>0.10638297872340401</v>
      </c>
      <c r="AN13" s="16">
        <v>0.18518518518518501</v>
      </c>
      <c r="AO13" s="16"/>
      <c r="AP13" s="16">
        <v>0.113259668508287</v>
      </c>
      <c r="AQ13" s="16">
        <v>8.7999999999999995E-2</v>
      </c>
      <c r="AR13" s="16">
        <v>4.7619047619047603E-2</v>
      </c>
      <c r="AS13" s="16"/>
      <c r="AT13" s="16">
        <v>0.11363636363636399</v>
      </c>
      <c r="AU13" s="16">
        <v>8.6816720257234706E-2</v>
      </c>
      <c r="AV13" s="16">
        <v>0.22222222222222199</v>
      </c>
      <c r="AW13" s="16">
        <v>0.05</v>
      </c>
      <c r="AX13" s="16"/>
      <c r="AY13" s="16">
        <v>0.162162162162162</v>
      </c>
      <c r="AZ13" s="16">
        <v>9.9787685774946899E-2</v>
      </c>
      <c r="BA13" s="16"/>
      <c r="BB13" s="16">
        <v>8.3333333333333301E-2</v>
      </c>
      <c r="BC13" s="16">
        <v>8.3333333333333301E-2</v>
      </c>
      <c r="BD13" s="16">
        <v>0.109034267912773</v>
      </c>
      <c r="BE13" s="16">
        <v>0.119402985074627</v>
      </c>
      <c r="BF13" s="16"/>
      <c r="BG13" s="16">
        <v>0.12903225806451599</v>
      </c>
      <c r="BH13" s="16">
        <v>0.14693877551020401</v>
      </c>
      <c r="BI13" s="16">
        <v>5.4054054054054099E-2</v>
      </c>
      <c r="BJ13" s="16">
        <v>4.3478260869565202E-2</v>
      </c>
      <c r="BK13" s="16">
        <v>0</v>
      </c>
      <c r="BL13" s="16">
        <v>0</v>
      </c>
    </row>
    <row r="14" spans="2:64" x14ac:dyDescent="0.35">
      <c r="B14" s="17" t="s">
        <v>312</v>
      </c>
      <c r="C14" s="16">
        <v>9.2519685039370095E-2</v>
      </c>
      <c r="D14" s="16">
        <v>0.20689655172413801</v>
      </c>
      <c r="E14" s="16">
        <v>0.109375</v>
      </c>
      <c r="F14" s="16">
        <v>8.5106382978723402E-2</v>
      </c>
      <c r="G14" s="16">
        <v>9.2024539877300596E-2</v>
      </c>
      <c r="H14" s="16">
        <v>6.9620253164557E-2</v>
      </c>
      <c r="I14" s="16"/>
      <c r="J14" s="16">
        <v>8.7412587412587395E-2</v>
      </c>
      <c r="K14" s="16">
        <v>9.9547511312217202E-2</v>
      </c>
      <c r="L14" s="16"/>
      <c r="M14" s="16">
        <v>0.11184210526315801</v>
      </c>
      <c r="N14" s="16">
        <v>0.08</v>
      </c>
      <c r="O14" s="16">
        <v>3.3333333333333298E-2</v>
      </c>
      <c r="P14" s="16">
        <v>7.4999999999999997E-2</v>
      </c>
      <c r="Q14" s="16"/>
      <c r="R14" s="16">
        <v>9.6000000000000002E-2</v>
      </c>
      <c r="S14" s="16">
        <v>0.172839506172839</v>
      </c>
      <c r="T14" s="16">
        <v>3.9215686274509803E-2</v>
      </c>
      <c r="U14" s="16">
        <v>0.125</v>
      </c>
      <c r="V14" s="16"/>
      <c r="W14" s="16">
        <v>8.1081081081081099E-2</v>
      </c>
      <c r="X14" s="16">
        <v>8.2474226804123696E-2</v>
      </c>
      <c r="Y14" s="16">
        <v>0.115384615384615</v>
      </c>
      <c r="Z14" s="16">
        <v>2.1739130434782601E-2</v>
      </c>
      <c r="AA14" s="16">
        <v>0.18918918918918901</v>
      </c>
      <c r="AB14" s="16">
        <v>0.183673469387755</v>
      </c>
      <c r="AC14" s="16">
        <v>6.1224489795918401E-2</v>
      </c>
      <c r="AD14" s="16">
        <v>5.5555555555555601E-2</v>
      </c>
      <c r="AE14" s="16">
        <v>5.7142857142857099E-2</v>
      </c>
      <c r="AF14" s="16">
        <v>3.5714285714285698E-2</v>
      </c>
      <c r="AG14" s="16">
        <v>0.05</v>
      </c>
      <c r="AH14" s="16">
        <v>0.66666666666666696</v>
      </c>
      <c r="AI14" s="16"/>
      <c r="AJ14" s="16">
        <v>5.9701492537313397E-2</v>
      </c>
      <c r="AK14" s="16">
        <v>9.3333333333333296E-2</v>
      </c>
      <c r="AL14" s="16">
        <v>9.7701149425287404E-2</v>
      </c>
      <c r="AM14" s="16">
        <v>0.14893617021276601</v>
      </c>
      <c r="AN14" s="16">
        <v>3.7037037037037E-2</v>
      </c>
      <c r="AO14" s="16"/>
      <c r="AP14" s="16">
        <v>7.18232044198895E-2</v>
      </c>
      <c r="AQ14" s="16">
        <v>0.112</v>
      </c>
      <c r="AR14" s="16">
        <v>0.33333333333333298</v>
      </c>
      <c r="AS14" s="16"/>
      <c r="AT14" s="16">
        <v>9.8484848484848495E-2</v>
      </c>
      <c r="AU14" s="16">
        <v>7.3954983922829606E-2</v>
      </c>
      <c r="AV14" s="16">
        <v>0.17777777777777801</v>
      </c>
      <c r="AW14" s="16">
        <v>0.15</v>
      </c>
      <c r="AX14" s="16"/>
      <c r="AY14" s="16">
        <v>0.162162162162162</v>
      </c>
      <c r="AZ14" s="16">
        <v>8.7048832271762203E-2</v>
      </c>
      <c r="BA14" s="16"/>
      <c r="BB14" s="16">
        <v>0.194444444444444</v>
      </c>
      <c r="BC14" s="16">
        <v>0.119047619047619</v>
      </c>
      <c r="BD14" s="16">
        <v>8.4112149532710304E-2</v>
      </c>
      <c r="BE14" s="16">
        <v>4.47761194029851E-2</v>
      </c>
      <c r="BF14" s="16"/>
      <c r="BG14" s="16">
        <v>8.0645161290322606E-2</v>
      </c>
      <c r="BH14" s="16">
        <v>0.106122448979592</v>
      </c>
      <c r="BI14" s="16">
        <v>7.4324324324324301E-2</v>
      </c>
      <c r="BJ14" s="16">
        <v>0.13043478260869601</v>
      </c>
      <c r="BK14" s="16">
        <v>7.4074074074074098E-2</v>
      </c>
      <c r="BL14" s="16">
        <v>0</v>
      </c>
    </row>
    <row r="15" spans="2:64" x14ac:dyDescent="0.35">
      <c r="B15" s="17" t="s">
        <v>313</v>
      </c>
      <c r="C15" s="16">
        <v>8.0708661417322802E-2</v>
      </c>
      <c r="D15" s="16">
        <v>0</v>
      </c>
      <c r="E15" s="16">
        <v>1.5625E-2</v>
      </c>
      <c r="F15" s="16">
        <v>8.5106382978723402E-2</v>
      </c>
      <c r="G15" s="16">
        <v>9.2024539877300596E-2</v>
      </c>
      <c r="H15" s="16">
        <v>0.107594936708861</v>
      </c>
      <c r="I15" s="16"/>
      <c r="J15" s="16">
        <v>9.4405594405594401E-2</v>
      </c>
      <c r="K15" s="16">
        <v>6.3348416289592799E-2</v>
      </c>
      <c r="L15" s="16"/>
      <c r="M15" s="16">
        <v>5.9210526315789498E-2</v>
      </c>
      <c r="N15" s="16">
        <v>0.14000000000000001</v>
      </c>
      <c r="O15" s="16">
        <v>8.3333333333333301E-2</v>
      </c>
      <c r="P15" s="16">
        <v>7.4999999999999997E-2</v>
      </c>
      <c r="Q15" s="16"/>
      <c r="R15" s="16">
        <v>6.4000000000000001E-2</v>
      </c>
      <c r="S15" s="16">
        <v>6.1728395061728399E-2</v>
      </c>
      <c r="T15" s="16">
        <v>0.12418300653594801</v>
      </c>
      <c r="U15" s="16">
        <v>4.1666666666666699E-2</v>
      </c>
      <c r="V15" s="16"/>
      <c r="W15" s="16">
        <v>2.7027027027027001E-2</v>
      </c>
      <c r="X15" s="16">
        <v>9.2783505154639206E-2</v>
      </c>
      <c r="Y15" s="16">
        <v>9.6153846153846201E-2</v>
      </c>
      <c r="Z15" s="16">
        <v>0.13043478260869601</v>
      </c>
      <c r="AA15" s="16">
        <v>2.7027027027027001E-2</v>
      </c>
      <c r="AB15" s="16">
        <v>6.1224489795918401E-2</v>
      </c>
      <c r="AC15" s="16">
        <v>6.1224489795918401E-2</v>
      </c>
      <c r="AD15" s="16">
        <v>0.11111111111111099</v>
      </c>
      <c r="AE15" s="16">
        <v>8.5714285714285701E-2</v>
      </c>
      <c r="AF15" s="16">
        <v>0.214285714285714</v>
      </c>
      <c r="AG15" s="16">
        <v>0.05</v>
      </c>
      <c r="AH15" s="16">
        <v>0</v>
      </c>
      <c r="AI15" s="16"/>
      <c r="AJ15" s="16">
        <v>0.104477611940299</v>
      </c>
      <c r="AK15" s="16">
        <v>0.133333333333333</v>
      </c>
      <c r="AL15" s="16">
        <v>3.4482758620689703E-2</v>
      </c>
      <c r="AM15" s="16">
        <v>6.3829787234042507E-2</v>
      </c>
      <c r="AN15" s="16">
        <v>7.4074074074074098E-2</v>
      </c>
      <c r="AO15" s="16"/>
      <c r="AP15" s="16">
        <v>8.8397790055248601E-2</v>
      </c>
      <c r="AQ15" s="16">
        <v>5.6000000000000001E-2</v>
      </c>
      <c r="AR15" s="16">
        <v>9.5238095238095205E-2</v>
      </c>
      <c r="AS15" s="16"/>
      <c r="AT15" s="16">
        <v>3.7878787878787901E-2</v>
      </c>
      <c r="AU15" s="16">
        <v>9.9678456591639902E-2</v>
      </c>
      <c r="AV15" s="16">
        <v>4.4444444444444398E-2</v>
      </c>
      <c r="AW15" s="16">
        <v>0.15</v>
      </c>
      <c r="AX15" s="16"/>
      <c r="AY15" s="16">
        <v>0.135135135135135</v>
      </c>
      <c r="AZ15" s="16">
        <v>7.6433121019108305E-2</v>
      </c>
      <c r="BA15" s="16"/>
      <c r="BB15" s="16">
        <v>5.5555555555555601E-2</v>
      </c>
      <c r="BC15" s="16">
        <v>0.14285714285714299</v>
      </c>
      <c r="BD15" s="16">
        <v>6.2305295950155798E-2</v>
      </c>
      <c r="BE15" s="16">
        <v>0.104477611940299</v>
      </c>
      <c r="BF15" s="16"/>
      <c r="BG15" s="16">
        <v>8.0645161290322606E-2</v>
      </c>
      <c r="BH15" s="16">
        <v>3.6734693877551003E-2</v>
      </c>
      <c r="BI15" s="16">
        <v>0.101351351351351</v>
      </c>
      <c r="BJ15" s="16">
        <v>0.217391304347826</v>
      </c>
      <c r="BK15" s="16">
        <v>0.25925925925925902</v>
      </c>
      <c r="BL15" s="16">
        <v>0</v>
      </c>
    </row>
    <row r="16" spans="2:64" x14ac:dyDescent="0.35">
      <c r="B16" s="17" t="s">
        <v>159</v>
      </c>
      <c r="C16" s="18">
        <v>4.1338582677165399E-2</v>
      </c>
      <c r="D16" s="18">
        <v>0</v>
      </c>
      <c r="E16" s="18">
        <v>4.6875E-2</v>
      </c>
      <c r="F16" s="18">
        <v>1.0638297872340399E-2</v>
      </c>
      <c r="G16" s="18">
        <v>4.9079754601227002E-2</v>
      </c>
      <c r="H16" s="18">
        <v>5.6962025316455701E-2</v>
      </c>
      <c r="I16" s="18"/>
      <c r="J16" s="18">
        <v>2.7972027972028E-2</v>
      </c>
      <c r="K16" s="18">
        <v>5.8823529411764698E-2</v>
      </c>
      <c r="L16" s="18"/>
      <c r="M16" s="18">
        <v>2.9605263157894701E-2</v>
      </c>
      <c r="N16" s="18">
        <v>0.06</v>
      </c>
      <c r="O16" s="18">
        <v>0.05</v>
      </c>
      <c r="P16" s="18">
        <v>7.4999999999999997E-2</v>
      </c>
      <c r="Q16" s="18"/>
      <c r="R16" s="18">
        <v>2.4E-2</v>
      </c>
      <c r="S16" s="18">
        <v>4.9382716049382699E-2</v>
      </c>
      <c r="T16" s="18">
        <v>6.5359477124182996E-2</v>
      </c>
      <c r="U16" s="18">
        <v>4.1666666666666699E-2</v>
      </c>
      <c r="V16" s="18"/>
      <c r="W16" s="18">
        <v>4.0540540540540501E-2</v>
      </c>
      <c r="X16" s="18">
        <v>1.03092783505155E-2</v>
      </c>
      <c r="Y16" s="18">
        <v>3.8461538461538498E-2</v>
      </c>
      <c r="Z16" s="18">
        <v>0</v>
      </c>
      <c r="AA16" s="18">
        <v>5.4054054054054099E-2</v>
      </c>
      <c r="AB16" s="18">
        <v>0.102040816326531</v>
      </c>
      <c r="AC16" s="18">
        <v>4.08163265306122E-2</v>
      </c>
      <c r="AD16" s="18">
        <v>0</v>
      </c>
      <c r="AE16" s="18">
        <v>8.5714285714285701E-2</v>
      </c>
      <c r="AF16" s="18">
        <v>7.1428571428571397E-2</v>
      </c>
      <c r="AG16" s="18">
        <v>0</v>
      </c>
      <c r="AH16" s="18">
        <v>0.33333333333333298</v>
      </c>
      <c r="AI16" s="18"/>
      <c r="AJ16" s="18">
        <v>8.9552238805970102E-2</v>
      </c>
      <c r="AK16" s="18">
        <v>0.08</v>
      </c>
      <c r="AL16" s="18">
        <v>3.4482758620689703E-2</v>
      </c>
      <c r="AM16" s="18">
        <v>2.1276595744680899E-2</v>
      </c>
      <c r="AN16" s="18">
        <v>0</v>
      </c>
      <c r="AO16" s="18"/>
      <c r="AP16" s="18">
        <v>4.6961325966850799E-2</v>
      </c>
      <c r="AQ16" s="18">
        <v>3.2000000000000001E-2</v>
      </c>
      <c r="AR16" s="18">
        <v>0</v>
      </c>
      <c r="AS16" s="18"/>
      <c r="AT16" s="18">
        <v>2.27272727272727E-2</v>
      </c>
      <c r="AU16" s="18">
        <v>3.8585209003215402E-2</v>
      </c>
      <c r="AV16" s="18">
        <v>2.2222222222222199E-2</v>
      </c>
      <c r="AW16" s="18">
        <v>0.25</v>
      </c>
      <c r="AX16" s="18"/>
      <c r="AY16" s="18">
        <v>2.7027027027027001E-2</v>
      </c>
      <c r="AZ16" s="18">
        <v>4.2462845010615702E-2</v>
      </c>
      <c r="BA16" s="18"/>
      <c r="BB16" s="18">
        <v>0</v>
      </c>
      <c r="BC16" s="18">
        <v>1.1904761904761901E-2</v>
      </c>
      <c r="BD16" s="18">
        <v>4.0498442367601202E-2</v>
      </c>
      <c r="BE16" s="18">
        <v>0.104477611940299</v>
      </c>
      <c r="BF16" s="18"/>
      <c r="BG16" s="18">
        <v>3.2258064516128997E-2</v>
      </c>
      <c r="BH16" s="18">
        <v>4.08163265306122E-2</v>
      </c>
      <c r="BI16" s="18">
        <v>4.0540540540540501E-2</v>
      </c>
      <c r="BJ16" s="18">
        <v>4.3478260869565202E-2</v>
      </c>
      <c r="BK16" s="18">
        <v>3.7037037037037E-2</v>
      </c>
      <c r="BL16" s="18">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L24"/>
  <sheetViews>
    <sheetView showGridLines="0" workbookViewId="0">
      <pane xSplit="2" topLeftCell="C1" activePane="topRight" state="frozen"/>
      <selection activeCell="B21" sqref="B21"/>
      <selection pane="topRight" activeCell="B24" sqref="B24"/>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315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149</v>
      </c>
      <c r="C8" s="16">
        <v>0.79330708661417304</v>
      </c>
      <c r="D8" s="16">
        <v>0.58620689655172398</v>
      </c>
      <c r="E8" s="16">
        <v>0.734375</v>
      </c>
      <c r="F8" s="16">
        <v>0.82978723404255295</v>
      </c>
      <c r="G8" s="16">
        <v>0.83435582822085896</v>
      </c>
      <c r="H8" s="16">
        <v>0.791139240506329</v>
      </c>
      <c r="I8" s="16"/>
      <c r="J8" s="16">
        <v>0.77972027972028002</v>
      </c>
      <c r="K8" s="16">
        <v>0.80995475113122195</v>
      </c>
      <c r="L8" s="16"/>
      <c r="M8" s="16">
        <v>0.78289473684210498</v>
      </c>
      <c r="N8" s="16">
        <v>0.81</v>
      </c>
      <c r="O8" s="16">
        <v>0.81666666666666698</v>
      </c>
      <c r="P8" s="16">
        <v>0.82499999999999996</v>
      </c>
      <c r="Q8" s="16"/>
      <c r="R8" s="16">
        <v>0.76800000000000002</v>
      </c>
      <c r="S8" s="16">
        <v>0.79012345679012297</v>
      </c>
      <c r="T8" s="16">
        <v>0.81045751633986896</v>
      </c>
      <c r="U8" s="16">
        <v>0.95833333333333304</v>
      </c>
      <c r="V8" s="16"/>
      <c r="W8" s="16">
        <v>0.64864864864864902</v>
      </c>
      <c r="X8" s="16">
        <v>0.88659793814432997</v>
      </c>
      <c r="Y8" s="16">
        <v>0.76923076923076905</v>
      </c>
      <c r="Z8" s="16">
        <v>0.84782608695652195</v>
      </c>
      <c r="AA8" s="16">
        <v>0.64864864864864902</v>
      </c>
      <c r="AB8" s="16">
        <v>0.81632653061224503</v>
      </c>
      <c r="AC8" s="16">
        <v>0.79591836734693899</v>
      </c>
      <c r="AD8" s="16">
        <v>0.83333333333333304</v>
      </c>
      <c r="AE8" s="16">
        <v>0.88571428571428601</v>
      </c>
      <c r="AF8" s="16">
        <v>0.71428571428571397</v>
      </c>
      <c r="AG8" s="16">
        <v>0.9</v>
      </c>
      <c r="AH8" s="16">
        <v>1</v>
      </c>
      <c r="AI8" s="16"/>
      <c r="AJ8" s="16">
        <v>0.83582089552238803</v>
      </c>
      <c r="AK8" s="16">
        <v>0.78666666666666696</v>
      </c>
      <c r="AL8" s="16">
        <v>0.79310344827586199</v>
      </c>
      <c r="AM8" s="16">
        <v>0.70212765957446799</v>
      </c>
      <c r="AN8" s="16">
        <v>0.70370370370370405</v>
      </c>
      <c r="AO8" s="16"/>
      <c r="AP8" s="16">
        <v>0.79281767955801097</v>
      </c>
      <c r="AQ8" s="16">
        <v>0.8</v>
      </c>
      <c r="AR8" s="16">
        <v>0.76190476190476197</v>
      </c>
      <c r="AS8" s="16"/>
      <c r="AT8" s="16">
        <v>0.77272727272727304</v>
      </c>
      <c r="AU8" s="16">
        <v>0.83601286173633405</v>
      </c>
      <c r="AV8" s="16">
        <v>0.62222222222222201</v>
      </c>
      <c r="AW8" s="16">
        <v>0.65</v>
      </c>
      <c r="AX8" s="16"/>
      <c r="AY8" s="16">
        <v>0.72972972972973005</v>
      </c>
      <c r="AZ8" s="16">
        <v>0.79830148619957497</v>
      </c>
      <c r="BA8" s="16"/>
      <c r="BB8" s="16">
        <v>0.66666666666666696</v>
      </c>
      <c r="BC8" s="16">
        <v>0.77380952380952395</v>
      </c>
      <c r="BD8" s="16">
        <v>0.81931464174454804</v>
      </c>
      <c r="BE8" s="16">
        <v>0.76119402985074602</v>
      </c>
      <c r="BF8" s="16"/>
      <c r="BG8" s="16">
        <v>0.82258064516129004</v>
      </c>
      <c r="BH8" s="16">
        <v>0.8</v>
      </c>
      <c r="BI8" s="16">
        <v>0.76351351351351304</v>
      </c>
      <c r="BJ8" s="16">
        <v>0.86956521739130399</v>
      </c>
      <c r="BK8" s="16">
        <v>0.77777777777777801</v>
      </c>
      <c r="BL8" s="16">
        <v>0.66666666666666696</v>
      </c>
    </row>
    <row r="9" spans="2:64" x14ac:dyDescent="0.35">
      <c r="B9" s="17" t="s">
        <v>150</v>
      </c>
      <c r="C9" s="16">
        <v>0.77755905511810997</v>
      </c>
      <c r="D9" s="16">
        <v>0.58620689655172398</v>
      </c>
      <c r="E9" s="16">
        <v>0.640625</v>
      </c>
      <c r="F9" s="16">
        <v>0.819148936170213</v>
      </c>
      <c r="G9" s="16">
        <v>0.84049079754601197</v>
      </c>
      <c r="H9" s="16">
        <v>0.778481012658228</v>
      </c>
      <c r="I9" s="16"/>
      <c r="J9" s="16">
        <v>0.77272727272727304</v>
      </c>
      <c r="K9" s="16">
        <v>0.78733031674208098</v>
      </c>
      <c r="L9" s="16"/>
      <c r="M9" s="16">
        <v>0.77960526315789502</v>
      </c>
      <c r="N9" s="16">
        <v>0.78</v>
      </c>
      <c r="O9" s="16">
        <v>0.76666666666666705</v>
      </c>
      <c r="P9" s="16">
        <v>0.77500000000000002</v>
      </c>
      <c r="Q9" s="16"/>
      <c r="R9" s="16">
        <v>0.752</v>
      </c>
      <c r="S9" s="16">
        <v>0.76543209876543195</v>
      </c>
      <c r="T9" s="16">
        <v>0.81045751633986896</v>
      </c>
      <c r="U9" s="16">
        <v>0.875</v>
      </c>
      <c r="V9" s="16"/>
      <c r="W9" s="16">
        <v>0.62162162162162204</v>
      </c>
      <c r="X9" s="16">
        <v>0.81443298969072198</v>
      </c>
      <c r="Y9" s="16">
        <v>0.71153846153846201</v>
      </c>
      <c r="Z9" s="16">
        <v>0.82608695652173902</v>
      </c>
      <c r="AA9" s="16">
        <v>0.72972972972973005</v>
      </c>
      <c r="AB9" s="16">
        <v>0.81632653061224503</v>
      </c>
      <c r="AC9" s="16">
        <v>0.85714285714285698</v>
      </c>
      <c r="AD9" s="16">
        <v>0.77777777777777801</v>
      </c>
      <c r="AE9" s="16">
        <v>0.91428571428571404</v>
      </c>
      <c r="AF9" s="16">
        <v>0.75</v>
      </c>
      <c r="AG9" s="16">
        <v>0.8</v>
      </c>
      <c r="AH9" s="16">
        <v>1</v>
      </c>
      <c r="AI9" s="16"/>
      <c r="AJ9" s="16">
        <v>0.89552238805970197</v>
      </c>
      <c r="AK9" s="16">
        <v>0.74666666666666703</v>
      </c>
      <c r="AL9" s="16">
        <v>0.75862068965517204</v>
      </c>
      <c r="AM9" s="16">
        <v>0.72340425531914898</v>
      </c>
      <c r="AN9" s="16">
        <v>0.85185185185185197</v>
      </c>
      <c r="AO9" s="16"/>
      <c r="AP9" s="16">
        <v>0.77348066298342499</v>
      </c>
      <c r="AQ9" s="16">
        <v>0.76800000000000002</v>
      </c>
      <c r="AR9" s="16">
        <v>0.90476190476190499</v>
      </c>
      <c r="AS9" s="16"/>
      <c r="AT9" s="16">
        <v>0.75</v>
      </c>
      <c r="AU9" s="16">
        <v>0.81350482315112504</v>
      </c>
      <c r="AV9" s="16">
        <v>0.71111111111111103</v>
      </c>
      <c r="AW9" s="16">
        <v>0.55000000000000004</v>
      </c>
      <c r="AX9" s="16"/>
      <c r="AY9" s="16">
        <v>0.75675675675675702</v>
      </c>
      <c r="AZ9" s="16">
        <v>0.77919320594479802</v>
      </c>
      <c r="BA9" s="16"/>
      <c r="BB9" s="16">
        <v>0.61111111111111105</v>
      </c>
      <c r="BC9" s="16">
        <v>0.77380952380952395</v>
      </c>
      <c r="BD9" s="16">
        <v>0.81931464174454804</v>
      </c>
      <c r="BE9" s="16">
        <v>0.67164179104477595</v>
      </c>
      <c r="BF9" s="16"/>
      <c r="BG9" s="16">
        <v>0.85483870967741904</v>
      </c>
      <c r="BH9" s="16">
        <v>0.75510204081632604</v>
      </c>
      <c r="BI9" s="16">
        <v>0.81756756756756799</v>
      </c>
      <c r="BJ9" s="16">
        <v>0.65217391304347805</v>
      </c>
      <c r="BK9" s="16">
        <v>0.74074074074074103</v>
      </c>
      <c r="BL9" s="16">
        <v>0.33333333333333298</v>
      </c>
    </row>
    <row r="10" spans="2:64" x14ac:dyDescent="0.35">
      <c r="B10" s="17" t="s">
        <v>151</v>
      </c>
      <c r="C10" s="16">
        <v>0.61023622047244097</v>
      </c>
      <c r="D10" s="16">
        <v>0.41379310344827602</v>
      </c>
      <c r="E10" s="16">
        <v>0.59375</v>
      </c>
      <c r="F10" s="16">
        <v>0.659574468085106</v>
      </c>
      <c r="G10" s="16">
        <v>0.60122699386503098</v>
      </c>
      <c r="H10" s="16">
        <v>0.632911392405063</v>
      </c>
      <c r="I10" s="16"/>
      <c r="J10" s="16">
        <v>0.63286713286713303</v>
      </c>
      <c r="K10" s="16">
        <v>0.58371040723981904</v>
      </c>
      <c r="L10" s="16"/>
      <c r="M10" s="16">
        <v>0.59868421052631604</v>
      </c>
      <c r="N10" s="16">
        <v>0.61</v>
      </c>
      <c r="O10" s="16">
        <v>0.65</v>
      </c>
      <c r="P10" s="16">
        <v>0.625</v>
      </c>
      <c r="Q10" s="16"/>
      <c r="R10" s="16">
        <v>0.57199999999999995</v>
      </c>
      <c r="S10" s="16">
        <v>0.65432098765432101</v>
      </c>
      <c r="T10" s="16">
        <v>0.62745098039215697</v>
      </c>
      <c r="U10" s="16">
        <v>0.75</v>
      </c>
      <c r="V10" s="16"/>
      <c r="W10" s="16">
        <v>0.337837837837838</v>
      </c>
      <c r="X10" s="16">
        <v>0.71134020618556704</v>
      </c>
      <c r="Y10" s="16">
        <v>0.71153846153846201</v>
      </c>
      <c r="Z10" s="16">
        <v>0.69565217391304301</v>
      </c>
      <c r="AA10" s="16">
        <v>0.64864864864864902</v>
      </c>
      <c r="AB10" s="16">
        <v>0.61224489795918402</v>
      </c>
      <c r="AC10" s="16">
        <v>0.65306122448979598</v>
      </c>
      <c r="AD10" s="16">
        <v>0.66666666666666696</v>
      </c>
      <c r="AE10" s="16">
        <v>0.628571428571429</v>
      </c>
      <c r="AF10" s="16">
        <v>0.46428571428571402</v>
      </c>
      <c r="AG10" s="16">
        <v>0.55000000000000004</v>
      </c>
      <c r="AH10" s="16">
        <v>1</v>
      </c>
      <c r="AI10" s="16"/>
      <c r="AJ10" s="16">
        <v>0.68656716417910402</v>
      </c>
      <c r="AK10" s="16">
        <v>0.61333333333333295</v>
      </c>
      <c r="AL10" s="16">
        <v>0.56321839080459801</v>
      </c>
      <c r="AM10" s="16">
        <v>0.54255319148936199</v>
      </c>
      <c r="AN10" s="16">
        <v>0.55555555555555602</v>
      </c>
      <c r="AO10" s="16"/>
      <c r="AP10" s="16">
        <v>0.599447513812155</v>
      </c>
      <c r="AQ10" s="16">
        <v>0.63200000000000001</v>
      </c>
      <c r="AR10" s="16">
        <v>0.66666666666666696</v>
      </c>
      <c r="AS10" s="16"/>
      <c r="AT10" s="16">
        <v>0.61363636363636398</v>
      </c>
      <c r="AU10" s="16">
        <v>0.62700964630225098</v>
      </c>
      <c r="AV10" s="16">
        <v>0.57777777777777795</v>
      </c>
      <c r="AW10" s="16">
        <v>0.4</v>
      </c>
      <c r="AX10" s="16"/>
      <c r="AY10" s="16">
        <v>0.67567567567567599</v>
      </c>
      <c r="AZ10" s="16">
        <v>0.60509554140127397</v>
      </c>
      <c r="BA10" s="16"/>
      <c r="BB10" s="16">
        <v>0.44444444444444398</v>
      </c>
      <c r="BC10" s="16">
        <v>0.59523809523809501</v>
      </c>
      <c r="BD10" s="16">
        <v>0.63862928348909698</v>
      </c>
      <c r="BE10" s="16">
        <v>0.58208955223880599</v>
      </c>
      <c r="BF10" s="16"/>
      <c r="BG10" s="16">
        <v>0.70967741935483897</v>
      </c>
      <c r="BH10" s="16">
        <v>0.60816326530612197</v>
      </c>
      <c r="BI10" s="16">
        <v>0.58783783783783805</v>
      </c>
      <c r="BJ10" s="16">
        <v>0.565217391304348</v>
      </c>
      <c r="BK10" s="16">
        <v>0.592592592592593</v>
      </c>
      <c r="BL10" s="16">
        <v>0.33333333333333298</v>
      </c>
    </row>
    <row r="11" spans="2:64" x14ac:dyDescent="0.35">
      <c r="B11" s="17" t="s">
        <v>153</v>
      </c>
      <c r="C11" s="16">
        <v>0.41535433070866101</v>
      </c>
      <c r="D11" s="16">
        <v>0.44827586206896602</v>
      </c>
      <c r="E11" s="16">
        <v>0.359375</v>
      </c>
      <c r="F11" s="16">
        <v>0.44680851063829802</v>
      </c>
      <c r="G11" s="16">
        <v>0.35582822085889598</v>
      </c>
      <c r="H11" s="16">
        <v>0.474683544303797</v>
      </c>
      <c r="I11" s="16"/>
      <c r="J11" s="16">
        <v>0.44055944055944102</v>
      </c>
      <c r="K11" s="16">
        <v>0.38009049773755699</v>
      </c>
      <c r="L11" s="16"/>
      <c r="M11" s="16">
        <v>0.43421052631578899</v>
      </c>
      <c r="N11" s="16">
        <v>0.36</v>
      </c>
      <c r="O11" s="16">
        <v>0.35</v>
      </c>
      <c r="P11" s="16">
        <v>0.52500000000000002</v>
      </c>
      <c r="Q11" s="16"/>
      <c r="R11" s="16">
        <v>0.42</v>
      </c>
      <c r="S11" s="16">
        <v>0.30864197530864201</v>
      </c>
      <c r="T11" s="16">
        <v>0.48366013071895397</v>
      </c>
      <c r="U11" s="16">
        <v>0.29166666666666702</v>
      </c>
      <c r="V11" s="16"/>
      <c r="W11" s="16">
        <v>0.22972972972972999</v>
      </c>
      <c r="X11" s="16">
        <v>0.49484536082474201</v>
      </c>
      <c r="Y11" s="16">
        <v>0.42307692307692302</v>
      </c>
      <c r="Z11" s="16">
        <v>0.5</v>
      </c>
      <c r="AA11" s="16">
        <v>0.37837837837837801</v>
      </c>
      <c r="AB11" s="16">
        <v>0.36734693877551</v>
      </c>
      <c r="AC11" s="16">
        <v>0.38775510204081598</v>
      </c>
      <c r="AD11" s="16">
        <v>0.61111111111111105</v>
      </c>
      <c r="AE11" s="16">
        <v>0.54285714285714304</v>
      </c>
      <c r="AF11" s="16">
        <v>0.32142857142857101</v>
      </c>
      <c r="AG11" s="16">
        <v>0.45</v>
      </c>
      <c r="AH11" s="16">
        <v>0.66666666666666696</v>
      </c>
      <c r="AI11" s="16"/>
      <c r="AJ11" s="16">
        <v>0.462686567164179</v>
      </c>
      <c r="AK11" s="16">
        <v>0.45333333333333298</v>
      </c>
      <c r="AL11" s="16">
        <v>0.37931034482758602</v>
      </c>
      <c r="AM11" s="16">
        <v>0.40425531914893598</v>
      </c>
      <c r="AN11" s="16">
        <v>0.55555555555555602</v>
      </c>
      <c r="AO11" s="16"/>
      <c r="AP11" s="16">
        <v>0.41436464088397801</v>
      </c>
      <c r="AQ11" s="16">
        <v>0.432</v>
      </c>
      <c r="AR11" s="16">
        <v>0.33333333333333298</v>
      </c>
      <c r="AS11" s="16"/>
      <c r="AT11" s="16">
        <v>0.32575757575757602</v>
      </c>
      <c r="AU11" s="16">
        <v>0.45016077170418001</v>
      </c>
      <c r="AV11" s="16">
        <v>0.46666666666666701</v>
      </c>
      <c r="AW11" s="16">
        <v>0.35</v>
      </c>
      <c r="AX11" s="16"/>
      <c r="AY11" s="16">
        <v>0.37837837837837801</v>
      </c>
      <c r="AZ11" s="16">
        <v>0.418259023354565</v>
      </c>
      <c r="BA11" s="16"/>
      <c r="BB11" s="16">
        <v>0.33333333333333298</v>
      </c>
      <c r="BC11" s="16">
        <v>0.41666666666666702</v>
      </c>
      <c r="BD11" s="16">
        <v>0.43925233644859801</v>
      </c>
      <c r="BE11" s="16">
        <v>0.34328358208955201</v>
      </c>
      <c r="BF11" s="16"/>
      <c r="BG11" s="16">
        <v>0.532258064516129</v>
      </c>
      <c r="BH11" s="16">
        <v>0.38775510204081598</v>
      </c>
      <c r="BI11" s="16">
        <v>0.42567567567567599</v>
      </c>
      <c r="BJ11" s="16">
        <v>0.30434782608695699</v>
      </c>
      <c r="BK11" s="16">
        <v>0.407407407407407</v>
      </c>
      <c r="BL11" s="16">
        <v>0.66666666666666696</v>
      </c>
    </row>
    <row r="12" spans="2:64" x14ac:dyDescent="0.35">
      <c r="B12" s="17" t="s">
        <v>152</v>
      </c>
      <c r="C12" s="16">
        <v>0.38976377952755897</v>
      </c>
      <c r="D12" s="16">
        <v>0.51724137931034497</v>
      </c>
      <c r="E12" s="16">
        <v>0.515625</v>
      </c>
      <c r="F12" s="16">
        <v>0.40425531914893598</v>
      </c>
      <c r="G12" s="16">
        <v>0.380368098159509</v>
      </c>
      <c r="H12" s="16">
        <v>0.316455696202532</v>
      </c>
      <c r="I12" s="16"/>
      <c r="J12" s="16">
        <v>0.41608391608391598</v>
      </c>
      <c r="K12" s="16">
        <v>0.35294117647058798</v>
      </c>
      <c r="L12" s="16"/>
      <c r="M12" s="16">
        <v>0.40131578947368401</v>
      </c>
      <c r="N12" s="16">
        <v>0.34</v>
      </c>
      <c r="O12" s="16">
        <v>0.43333333333333302</v>
      </c>
      <c r="P12" s="16">
        <v>0.4</v>
      </c>
      <c r="Q12" s="16"/>
      <c r="R12" s="16">
        <v>0.42</v>
      </c>
      <c r="S12" s="16">
        <v>0.39506172839506198</v>
      </c>
      <c r="T12" s="16">
        <v>0.34640522875816998</v>
      </c>
      <c r="U12" s="16">
        <v>0.33333333333333298</v>
      </c>
      <c r="V12" s="16"/>
      <c r="W12" s="16">
        <v>0.37837837837837801</v>
      </c>
      <c r="X12" s="16">
        <v>0.38144329896907198</v>
      </c>
      <c r="Y12" s="16">
        <v>0.42307692307692302</v>
      </c>
      <c r="Z12" s="16">
        <v>0.39130434782608697</v>
      </c>
      <c r="AA12" s="16">
        <v>0.40540540540540498</v>
      </c>
      <c r="AB12" s="16">
        <v>0.34693877551020402</v>
      </c>
      <c r="AC12" s="16">
        <v>0.36734693877551</v>
      </c>
      <c r="AD12" s="16">
        <v>0.61111111111111105</v>
      </c>
      <c r="AE12" s="16">
        <v>0.48571428571428599</v>
      </c>
      <c r="AF12" s="16">
        <v>0.214285714285714</v>
      </c>
      <c r="AG12" s="16">
        <v>0.45</v>
      </c>
      <c r="AH12" s="16">
        <v>0</v>
      </c>
      <c r="AI12" s="16"/>
      <c r="AJ12" s="16">
        <v>0.38805970149253699</v>
      </c>
      <c r="AK12" s="16">
        <v>0.34666666666666701</v>
      </c>
      <c r="AL12" s="16">
        <v>0.37356321839080497</v>
      </c>
      <c r="AM12" s="16">
        <v>0.36170212765957399</v>
      </c>
      <c r="AN12" s="16">
        <v>0.51851851851851805</v>
      </c>
      <c r="AO12" s="16"/>
      <c r="AP12" s="16">
        <v>0.386740331491713</v>
      </c>
      <c r="AQ12" s="16">
        <v>0.40799999999999997</v>
      </c>
      <c r="AR12" s="16">
        <v>0.33333333333333298</v>
      </c>
      <c r="AS12" s="16"/>
      <c r="AT12" s="16">
        <v>0.40909090909090901</v>
      </c>
      <c r="AU12" s="16">
        <v>0.40192926045016097</v>
      </c>
      <c r="AV12" s="16">
        <v>0.31111111111111101</v>
      </c>
      <c r="AW12" s="16">
        <v>0.25</v>
      </c>
      <c r="AX12" s="16"/>
      <c r="AY12" s="16">
        <v>0.40540540540540498</v>
      </c>
      <c r="AZ12" s="16">
        <v>0.388535031847134</v>
      </c>
      <c r="BA12" s="16"/>
      <c r="BB12" s="16">
        <v>0.47222222222222199</v>
      </c>
      <c r="BC12" s="16">
        <v>0.41666666666666702</v>
      </c>
      <c r="BD12" s="16">
        <v>0.37694704049844202</v>
      </c>
      <c r="BE12" s="16">
        <v>0.37313432835820898</v>
      </c>
      <c r="BF12" s="16"/>
      <c r="BG12" s="16">
        <v>0.38709677419354799</v>
      </c>
      <c r="BH12" s="16">
        <v>0.40408163265306102</v>
      </c>
      <c r="BI12" s="16">
        <v>0.412162162162162</v>
      </c>
      <c r="BJ12" s="16">
        <v>0.30434782608695699</v>
      </c>
      <c r="BK12" s="16">
        <v>0.18518518518518501</v>
      </c>
      <c r="BL12" s="16">
        <v>0.66666666666666696</v>
      </c>
    </row>
    <row r="13" spans="2:64" x14ac:dyDescent="0.35">
      <c r="B13" s="17" t="s">
        <v>154</v>
      </c>
      <c r="C13" s="16">
        <v>0.12992125984252001</v>
      </c>
      <c r="D13" s="16">
        <v>0.48275862068965503</v>
      </c>
      <c r="E13" s="16">
        <v>0.15625</v>
      </c>
      <c r="F13" s="16">
        <v>0.10638297872340401</v>
      </c>
      <c r="G13" s="16">
        <v>0.104294478527607</v>
      </c>
      <c r="H13" s="16">
        <v>9.49367088607595E-2</v>
      </c>
      <c r="I13" s="16"/>
      <c r="J13" s="16">
        <v>0.12237762237762199</v>
      </c>
      <c r="K13" s="16">
        <v>0.14027149321266999</v>
      </c>
      <c r="L13" s="16"/>
      <c r="M13" s="16">
        <v>0.12828947368421101</v>
      </c>
      <c r="N13" s="16">
        <v>0.15</v>
      </c>
      <c r="O13" s="16">
        <v>0.1</v>
      </c>
      <c r="P13" s="16">
        <v>0.15</v>
      </c>
      <c r="Q13" s="16"/>
      <c r="R13" s="16">
        <v>0.17599999999999999</v>
      </c>
      <c r="S13" s="16">
        <v>0.12345679012345701</v>
      </c>
      <c r="T13" s="16">
        <v>7.1895424836601302E-2</v>
      </c>
      <c r="U13" s="16">
        <v>4.1666666666666699E-2</v>
      </c>
      <c r="V13" s="16"/>
      <c r="W13" s="16">
        <v>0.121621621621622</v>
      </c>
      <c r="X13" s="16">
        <v>0.10309278350515499</v>
      </c>
      <c r="Y13" s="16">
        <v>0.134615384615385</v>
      </c>
      <c r="Z13" s="16">
        <v>0.15217391304347799</v>
      </c>
      <c r="AA13" s="16">
        <v>0.108108108108108</v>
      </c>
      <c r="AB13" s="16">
        <v>0.14285714285714299</v>
      </c>
      <c r="AC13" s="16">
        <v>0.16326530612244899</v>
      </c>
      <c r="AD13" s="16">
        <v>5.5555555555555601E-2</v>
      </c>
      <c r="AE13" s="16">
        <v>0.2</v>
      </c>
      <c r="AF13" s="16">
        <v>0.107142857142857</v>
      </c>
      <c r="AG13" s="16">
        <v>0.15</v>
      </c>
      <c r="AH13" s="16">
        <v>0</v>
      </c>
      <c r="AI13" s="16"/>
      <c r="AJ13" s="16">
        <v>8.9552238805970102E-2</v>
      </c>
      <c r="AK13" s="16">
        <v>5.3333333333333302E-2</v>
      </c>
      <c r="AL13" s="16">
        <v>0.160919540229885</v>
      </c>
      <c r="AM13" s="16">
        <v>0.12765957446808501</v>
      </c>
      <c r="AN13" s="16">
        <v>0.18518518518518501</v>
      </c>
      <c r="AO13" s="16"/>
      <c r="AP13" s="16">
        <v>0.12983425414364599</v>
      </c>
      <c r="AQ13" s="16">
        <v>0.13600000000000001</v>
      </c>
      <c r="AR13" s="16">
        <v>9.5238095238095205E-2</v>
      </c>
      <c r="AS13" s="16"/>
      <c r="AT13" s="16">
        <v>0.18181818181818199</v>
      </c>
      <c r="AU13" s="16">
        <v>0.10610932475884199</v>
      </c>
      <c r="AV13" s="16">
        <v>0.17777777777777801</v>
      </c>
      <c r="AW13" s="16">
        <v>0.05</v>
      </c>
      <c r="AX13" s="16"/>
      <c r="AY13" s="16">
        <v>0.24324324324324301</v>
      </c>
      <c r="AZ13" s="16">
        <v>0.121019108280255</v>
      </c>
      <c r="BA13" s="16"/>
      <c r="BB13" s="16">
        <v>0.13888888888888901</v>
      </c>
      <c r="BC13" s="16">
        <v>0.16666666666666699</v>
      </c>
      <c r="BD13" s="16">
        <v>0.13395638629283499</v>
      </c>
      <c r="BE13" s="16">
        <v>5.9701492537313397E-2</v>
      </c>
      <c r="BF13" s="16"/>
      <c r="BG13" s="16">
        <v>0.14516129032258099</v>
      </c>
      <c r="BH13" s="16">
        <v>0.14285714285714299</v>
      </c>
      <c r="BI13" s="16">
        <v>0.12837837837837801</v>
      </c>
      <c r="BJ13" s="16">
        <v>4.3478260869565202E-2</v>
      </c>
      <c r="BK13" s="16">
        <v>7.4074074074074098E-2</v>
      </c>
      <c r="BL13" s="16">
        <v>0</v>
      </c>
    </row>
    <row r="14" spans="2:64" x14ac:dyDescent="0.35">
      <c r="B14" s="17" t="s">
        <v>156</v>
      </c>
      <c r="C14" s="16">
        <v>4.5275590551181098E-2</v>
      </c>
      <c r="D14" s="16">
        <v>0.24137931034482801</v>
      </c>
      <c r="E14" s="16">
        <v>7.8125E-2</v>
      </c>
      <c r="F14" s="16">
        <v>2.1276595744680899E-2</v>
      </c>
      <c r="G14" s="16">
        <v>3.6809815950920199E-2</v>
      </c>
      <c r="H14" s="16">
        <v>1.8987341772151899E-2</v>
      </c>
      <c r="I14" s="16"/>
      <c r="J14" s="16">
        <v>5.5944055944055902E-2</v>
      </c>
      <c r="K14" s="16">
        <v>3.1674208144796399E-2</v>
      </c>
      <c r="L14" s="16"/>
      <c r="M14" s="16">
        <v>5.9210526315789498E-2</v>
      </c>
      <c r="N14" s="16">
        <v>0.02</v>
      </c>
      <c r="O14" s="16">
        <v>1.6666666666666701E-2</v>
      </c>
      <c r="P14" s="16">
        <v>0.05</v>
      </c>
      <c r="Q14" s="16"/>
      <c r="R14" s="16">
        <v>6.8000000000000005E-2</v>
      </c>
      <c r="S14" s="16">
        <v>1.2345679012345699E-2</v>
      </c>
      <c r="T14" s="16">
        <v>3.2679738562091498E-2</v>
      </c>
      <c r="U14" s="16">
        <v>0</v>
      </c>
      <c r="V14" s="16"/>
      <c r="W14" s="16">
        <v>4.0540540540540501E-2</v>
      </c>
      <c r="X14" s="16">
        <v>3.09278350515464E-2</v>
      </c>
      <c r="Y14" s="16">
        <v>3.8461538461538498E-2</v>
      </c>
      <c r="Z14" s="16">
        <v>0</v>
      </c>
      <c r="AA14" s="16">
        <v>5.4054054054054099E-2</v>
      </c>
      <c r="AB14" s="16">
        <v>4.08163265306122E-2</v>
      </c>
      <c r="AC14" s="16">
        <v>6.1224489795918401E-2</v>
      </c>
      <c r="AD14" s="16">
        <v>5.5555555555555601E-2</v>
      </c>
      <c r="AE14" s="16">
        <v>5.7142857142857099E-2</v>
      </c>
      <c r="AF14" s="16">
        <v>0.107142857142857</v>
      </c>
      <c r="AG14" s="16">
        <v>0.1</v>
      </c>
      <c r="AH14" s="16">
        <v>0</v>
      </c>
      <c r="AI14" s="16"/>
      <c r="AJ14" s="16">
        <v>1.49253731343284E-2</v>
      </c>
      <c r="AK14" s="16">
        <v>2.66666666666667E-2</v>
      </c>
      <c r="AL14" s="16">
        <v>4.0229885057471299E-2</v>
      </c>
      <c r="AM14" s="16">
        <v>8.5106382978723402E-2</v>
      </c>
      <c r="AN14" s="16">
        <v>3.7037037037037E-2</v>
      </c>
      <c r="AO14" s="16"/>
      <c r="AP14" s="16">
        <v>4.1436464088397802E-2</v>
      </c>
      <c r="AQ14" s="16">
        <v>6.4000000000000001E-2</v>
      </c>
      <c r="AR14" s="16">
        <v>0</v>
      </c>
      <c r="AS14" s="16"/>
      <c r="AT14" s="16">
        <v>7.5757575757575803E-3</v>
      </c>
      <c r="AU14" s="16">
        <v>5.1446945337620599E-2</v>
      </c>
      <c r="AV14" s="16">
        <v>0.133333333333333</v>
      </c>
      <c r="AW14" s="16">
        <v>0</v>
      </c>
      <c r="AX14" s="16"/>
      <c r="AY14" s="16">
        <v>5.4054054054054099E-2</v>
      </c>
      <c r="AZ14" s="16">
        <v>4.4585987261146501E-2</v>
      </c>
      <c r="BA14" s="16"/>
      <c r="BB14" s="16">
        <v>0.13888888888888901</v>
      </c>
      <c r="BC14" s="16">
        <v>4.7619047619047603E-2</v>
      </c>
      <c r="BD14" s="16">
        <v>3.4267912772585701E-2</v>
      </c>
      <c r="BE14" s="16">
        <v>4.47761194029851E-2</v>
      </c>
      <c r="BF14" s="16"/>
      <c r="BG14" s="16">
        <v>3.2258064516128997E-2</v>
      </c>
      <c r="BH14" s="16">
        <v>5.7142857142857099E-2</v>
      </c>
      <c r="BI14" s="16">
        <v>3.37837837837838E-2</v>
      </c>
      <c r="BJ14" s="16">
        <v>0</v>
      </c>
      <c r="BK14" s="16">
        <v>3.7037037037037E-2</v>
      </c>
      <c r="BL14" s="16">
        <v>0.33333333333333298</v>
      </c>
    </row>
    <row r="15" spans="2:64" x14ac:dyDescent="0.35">
      <c r="B15" s="17" t="s">
        <v>157</v>
      </c>
      <c r="C15" s="16">
        <v>4.33070866141732E-2</v>
      </c>
      <c r="D15" s="16">
        <v>0.20689655172413801</v>
      </c>
      <c r="E15" s="16">
        <v>0.140625</v>
      </c>
      <c r="F15" s="16">
        <v>3.1914893617021302E-2</v>
      </c>
      <c r="G15" s="16">
        <v>1.84049079754601E-2</v>
      </c>
      <c r="H15" s="16">
        <v>6.3291139240506302E-3</v>
      </c>
      <c r="I15" s="16"/>
      <c r="J15" s="16">
        <v>3.4965034965035002E-2</v>
      </c>
      <c r="K15" s="16">
        <v>4.9773755656108601E-2</v>
      </c>
      <c r="L15" s="16"/>
      <c r="M15" s="16">
        <v>4.9342105263157902E-2</v>
      </c>
      <c r="N15" s="16">
        <v>0.03</v>
      </c>
      <c r="O15" s="16">
        <v>3.3333333333333298E-2</v>
      </c>
      <c r="P15" s="16">
        <v>0.05</v>
      </c>
      <c r="Q15" s="16"/>
      <c r="R15" s="16">
        <v>7.1999999999999995E-2</v>
      </c>
      <c r="S15" s="16">
        <v>2.4691358024691398E-2</v>
      </c>
      <c r="T15" s="16">
        <v>6.5359477124183E-3</v>
      </c>
      <c r="U15" s="16">
        <v>4.1666666666666699E-2</v>
      </c>
      <c r="V15" s="16"/>
      <c r="W15" s="16">
        <v>0.108108108108108</v>
      </c>
      <c r="X15" s="16">
        <v>4.1237113402061903E-2</v>
      </c>
      <c r="Y15" s="16">
        <v>1.9230769230769201E-2</v>
      </c>
      <c r="Z15" s="16">
        <v>0</v>
      </c>
      <c r="AA15" s="16">
        <v>5.4054054054054099E-2</v>
      </c>
      <c r="AB15" s="16">
        <v>0</v>
      </c>
      <c r="AC15" s="16">
        <v>4.08163265306122E-2</v>
      </c>
      <c r="AD15" s="16">
        <v>0</v>
      </c>
      <c r="AE15" s="16">
        <v>2.8571428571428598E-2</v>
      </c>
      <c r="AF15" s="16">
        <v>3.5714285714285698E-2</v>
      </c>
      <c r="AG15" s="16">
        <v>0.15</v>
      </c>
      <c r="AH15" s="16">
        <v>0</v>
      </c>
      <c r="AI15" s="16"/>
      <c r="AJ15" s="16">
        <v>2.9850746268656699E-2</v>
      </c>
      <c r="AK15" s="16">
        <v>0.04</v>
      </c>
      <c r="AL15" s="16">
        <v>4.0229885057471299E-2</v>
      </c>
      <c r="AM15" s="16">
        <v>7.4468085106383003E-2</v>
      </c>
      <c r="AN15" s="16">
        <v>7.4074074074074098E-2</v>
      </c>
      <c r="AO15" s="16"/>
      <c r="AP15" s="16">
        <v>4.6961325966850799E-2</v>
      </c>
      <c r="AQ15" s="16">
        <v>0.04</v>
      </c>
      <c r="AR15" s="16">
        <v>0</v>
      </c>
      <c r="AS15" s="16"/>
      <c r="AT15" s="16">
        <v>2.27272727272727E-2</v>
      </c>
      <c r="AU15" s="16">
        <v>3.8585209003215402E-2</v>
      </c>
      <c r="AV15" s="16">
        <v>0.155555555555556</v>
      </c>
      <c r="AW15" s="16">
        <v>0</v>
      </c>
      <c r="AX15" s="16"/>
      <c r="AY15" s="16">
        <v>0.18918918918918901</v>
      </c>
      <c r="AZ15" s="16">
        <v>3.1847133757961797E-2</v>
      </c>
      <c r="BA15" s="16"/>
      <c r="BB15" s="16">
        <v>0.13888888888888901</v>
      </c>
      <c r="BC15" s="16">
        <v>5.95238095238095E-2</v>
      </c>
      <c r="BD15" s="16">
        <v>3.7383177570093497E-2</v>
      </c>
      <c r="BE15" s="16">
        <v>0</v>
      </c>
      <c r="BF15" s="16"/>
      <c r="BG15" s="16">
        <v>6.4516129032258104E-2</v>
      </c>
      <c r="BH15" s="16">
        <v>3.6734693877551003E-2</v>
      </c>
      <c r="BI15" s="16">
        <v>4.72972972972973E-2</v>
      </c>
      <c r="BJ15" s="16">
        <v>8.6956521739130405E-2</v>
      </c>
      <c r="BK15" s="16">
        <v>0</v>
      </c>
      <c r="BL15" s="16">
        <v>0</v>
      </c>
    </row>
    <row r="16" spans="2:64" x14ac:dyDescent="0.35">
      <c r="B16" s="17" t="s">
        <v>155</v>
      </c>
      <c r="C16" s="16">
        <v>4.33070866141732E-2</v>
      </c>
      <c r="D16" s="16">
        <v>0.20689655172413801</v>
      </c>
      <c r="E16" s="16">
        <v>0.109375</v>
      </c>
      <c r="F16" s="16">
        <v>4.2553191489361701E-2</v>
      </c>
      <c r="G16" s="16">
        <v>1.22699386503067E-2</v>
      </c>
      <c r="H16" s="16">
        <v>1.8987341772151899E-2</v>
      </c>
      <c r="I16" s="16"/>
      <c r="J16" s="16">
        <v>5.5944055944055902E-2</v>
      </c>
      <c r="K16" s="16">
        <v>2.7149321266968299E-2</v>
      </c>
      <c r="L16" s="16"/>
      <c r="M16" s="16">
        <v>4.9342105263157902E-2</v>
      </c>
      <c r="N16" s="16">
        <v>0</v>
      </c>
      <c r="O16" s="16">
        <v>0.1</v>
      </c>
      <c r="P16" s="16">
        <v>2.5000000000000001E-2</v>
      </c>
      <c r="Q16" s="16"/>
      <c r="R16" s="16">
        <v>6.8000000000000005E-2</v>
      </c>
      <c r="S16" s="16">
        <v>3.7037037037037E-2</v>
      </c>
      <c r="T16" s="16">
        <v>1.30718954248366E-2</v>
      </c>
      <c r="U16" s="16">
        <v>0</v>
      </c>
      <c r="V16" s="16"/>
      <c r="W16" s="16">
        <v>9.45945945945946E-2</v>
      </c>
      <c r="X16" s="16">
        <v>3.09278350515464E-2</v>
      </c>
      <c r="Y16" s="16">
        <v>1.9230769230769201E-2</v>
      </c>
      <c r="Z16" s="16">
        <v>2.1739130434782601E-2</v>
      </c>
      <c r="AA16" s="16">
        <v>2.7027027027027001E-2</v>
      </c>
      <c r="AB16" s="16">
        <v>2.04081632653061E-2</v>
      </c>
      <c r="AC16" s="16">
        <v>2.04081632653061E-2</v>
      </c>
      <c r="AD16" s="16">
        <v>5.5555555555555601E-2</v>
      </c>
      <c r="AE16" s="16">
        <v>5.7142857142857099E-2</v>
      </c>
      <c r="AF16" s="16">
        <v>7.1428571428571397E-2</v>
      </c>
      <c r="AG16" s="16">
        <v>0.1</v>
      </c>
      <c r="AH16" s="16">
        <v>0</v>
      </c>
      <c r="AI16" s="16"/>
      <c r="AJ16" s="16">
        <v>5.9701492537313397E-2</v>
      </c>
      <c r="AK16" s="16">
        <v>2.66666666666667E-2</v>
      </c>
      <c r="AL16" s="16">
        <v>1.72413793103448E-2</v>
      </c>
      <c r="AM16" s="16">
        <v>8.5106382978723402E-2</v>
      </c>
      <c r="AN16" s="16">
        <v>7.4074074074074098E-2</v>
      </c>
      <c r="AO16" s="16"/>
      <c r="AP16" s="16">
        <v>3.5911602209944701E-2</v>
      </c>
      <c r="AQ16" s="16">
        <v>6.4000000000000001E-2</v>
      </c>
      <c r="AR16" s="16">
        <v>4.7619047619047603E-2</v>
      </c>
      <c r="AS16" s="16"/>
      <c r="AT16" s="16">
        <v>6.0606060606060601E-2</v>
      </c>
      <c r="AU16" s="16">
        <v>3.53697749196141E-2</v>
      </c>
      <c r="AV16" s="16">
        <v>6.6666666666666693E-2</v>
      </c>
      <c r="AW16" s="16">
        <v>0</v>
      </c>
      <c r="AX16" s="16"/>
      <c r="AY16" s="16">
        <v>0.108108108108108</v>
      </c>
      <c r="AZ16" s="16">
        <v>3.8216560509554097E-2</v>
      </c>
      <c r="BA16" s="16"/>
      <c r="BB16" s="16">
        <v>8.3333333333333301E-2</v>
      </c>
      <c r="BC16" s="16">
        <v>5.95238095238095E-2</v>
      </c>
      <c r="BD16" s="16">
        <v>4.0498442367601202E-2</v>
      </c>
      <c r="BE16" s="16">
        <v>1.49253731343284E-2</v>
      </c>
      <c r="BF16" s="16"/>
      <c r="BG16" s="16">
        <v>6.4516129032258104E-2</v>
      </c>
      <c r="BH16" s="16">
        <v>6.1224489795918401E-2</v>
      </c>
      <c r="BI16" s="16">
        <v>2.0270270270270299E-2</v>
      </c>
      <c r="BJ16" s="16">
        <v>0</v>
      </c>
      <c r="BK16" s="16">
        <v>0</v>
      </c>
      <c r="BL16" s="16">
        <v>0</v>
      </c>
    </row>
    <row r="17" spans="2:64" x14ac:dyDescent="0.35">
      <c r="B17" s="17" t="s">
        <v>159</v>
      </c>
      <c r="C17" s="16">
        <v>1.5748031496062999E-2</v>
      </c>
      <c r="D17" s="16">
        <v>0</v>
      </c>
      <c r="E17" s="16">
        <v>1.5625E-2</v>
      </c>
      <c r="F17" s="16">
        <v>2.1276595744680899E-2</v>
      </c>
      <c r="G17" s="16">
        <v>1.84049079754601E-2</v>
      </c>
      <c r="H17" s="16">
        <v>1.26582278481013E-2</v>
      </c>
      <c r="I17" s="16"/>
      <c r="J17" s="16">
        <v>1.7482517482517501E-2</v>
      </c>
      <c r="K17" s="16">
        <v>1.35746606334842E-2</v>
      </c>
      <c r="L17" s="16"/>
      <c r="M17" s="16">
        <v>9.8684210526315801E-3</v>
      </c>
      <c r="N17" s="16">
        <v>0.04</v>
      </c>
      <c r="O17" s="16">
        <v>1.6666666666666701E-2</v>
      </c>
      <c r="P17" s="16">
        <v>0</v>
      </c>
      <c r="Q17" s="16"/>
      <c r="R17" s="16">
        <v>1.6E-2</v>
      </c>
      <c r="S17" s="16">
        <v>1.2345679012345699E-2</v>
      </c>
      <c r="T17" s="16">
        <v>1.9607843137254902E-2</v>
      </c>
      <c r="U17" s="16">
        <v>0</v>
      </c>
      <c r="V17" s="16"/>
      <c r="W17" s="16">
        <v>1.35135135135135E-2</v>
      </c>
      <c r="X17" s="16">
        <v>0</v>
      </c>
      <c r="Y17" s="16">
        <v>0</v>
      </c>
      <c r="Z17" s="16">
        <v>4.3478260869565202E-2</v>
      </c>
      <c r="AA17" s="16">
        <v>5.4054054054054099E-2</v>
      </c>
      <c r="AB17" s="16">
        <v>2.04081632653061E-2</v>
      </c>
      <c r="AC17" s="16">
        <v>0</v>
      </c>
      <c r="AD17" s="16">
        <v>0</v>
      </c>
      <c r="AE17" s="16">
        <v>0</v>
      </c>
      <c r="AF17" s="16">
        <v>7.1428571428571397E-2</v>
      </c>
      <c r="AG17" s="16">
        <v>0</v>
      </c>
      <c r="AH17" s="16">
        <v>0</v>
      </c>
      <c r="AI17" s="16"/>
      <c r="AJ17" s="16">
        <v>1.49253731343284E-2</v>
      </c>
      <c r="AK17" s="16">
        <v>2.66666666666667E-2</v>
      </c>
      <c r="AL17" s="16">
        <v>1.72413793103448E-2</v>
      </c>
      <c r="AM17" s="16">
        <v>2.1276595744680899E-2</v>
      </c>
      <c r="AN17" s="16">
        <v>0</v>
      </c>
      <c r="AO17" s="16"/>
      <c r="AP17" s="16">
        <v>1.38121546961326E-2</v>
      </c>
      <c r="AQ17" s="16">
        <v>2.4E-2</v>
      </c>
      <c r="AR17" s="16">
        <v>0</v>
      </c>
      <c r="AS17" s="16"/>
      <c r="AT17" s="16">
        <v>1.5151515151515201E-2</v>
      </c>
      <c r="AU17" s="16">
        <v>1.2861736334405099E-2</v>
      </c>
      <c r="AV17" s="16">
        <v>2.2222222222222199E-2</v>
      </c>
      <c r="AW17" s="16">
        <v>0.05</v>
      </c>
      <c r="AX17" s="16"/>
      <c r="AY17" s="16">
        <v>2.7027027027027001E-2</v>
      </c>
      <c r="AZ17" s="16">
        <v>1.4861995753715501E-2</v>
      </c>
      <c r="BA17" s="16"/>
      <c r="BB17" s="16">
        <v>0</v>
      </c>
      <c r="BC17" s="16">
        <v>0</v>
      </c>
      <c r="BD17" s="16">
        <v>1.86915887850467E-2</v>
      </c>
      <c r="BE17" s="16">
        <v>2.9850746268656699E-2</v>
      </c>
      <c r="BF17" s="16"/>
      <c r="BG17" s="16">
        <v>0</v>
      </c>
      <c r="BH17" s="16">
        <v>1.6326530612244899E-2</v>
      </c>
      <c r="BI17" s="16">
        <v>2.7027027027027001E-2</v>
      </c>
      <c r="BJ17" s="16">
        <v>0</v>
      </c>
      <c r="BK17" s="16">
        <v>0</v>
      </c>
      <c r="BL17" s="16">
        <v>0</v>
      </c>
    </row>
    <row r="18" spans="2:64" x14ac:dyDescent="0.35">
      <c r="B18" s="17" t="s">
        <v>158</v>
      </c>
      <c r="C18" s="16">
        <v>1.3779527559055101E-2</v>
      </c>
      <c r="D18" s="16">
        <v>6.8965517241379296E-2</v>
      </c>
      <c r="E18" s="16">
        <v>4.6875E-2</v>
      </c>
      <c r="F18" s="16">
        <v>0</v>
      </c>
      <c r="G18" s="16">
        <v>6.13496932515337E-3</v>
      </c>
      <c r="H18" s="16">
        <v>6.3291139240506302E-3</v>
      </c>
      <c r="I18" s="16"/>
      <c r="J18" s="16">
        <v>1.04895104895105E-2</v>
      </c>
      <c r="K18" s="16">
        <v>1.8099547511312201E-2</v>
      </c>
      <c r="L18" s="16"/>
      <c r="M18" s="16">
        <v>1.6447368421052599E-2</v>
      </c>
      <c r="N18" s="16">
        <v>0.01</v>
      </c>
      <c r="O18" s="16">
        <v>1.6666666666666701E-2</v>
      </c>
      <c r="P18" s="16">
        <v>0</v>
      </c>
      <c r="Q18" s="16"/>
      <c r="R18" s="16">
        <v>1.6E-2</v>
      </c>
      <c r="S18" s="16">
        <v>1.2345679012345699E-2</v>
      </c>
      <c r="T18" s="16">
        <v>1.30718954248366E-2</v>
      </c>
      <c r="U18" s="16">
        <v>0</v>
      </c>
      <c r="V18" s="16"/>
      <c r="W18" s="16">
        <v>4.0540540540540501E-2</v>
      </c>
      <c r="X18" s="16">
        <v>1.03092783505155E-2</v>
      </c>
      <c r="Y18" s="16">
        <v>0</v>
      </c>
      <c r="Z18" s="16">
        <v>0</v>
      </c>
      <c r="AA18" s="16">
        <v>5.4054054054054099E-2</v>
      </c>
      <c r="AB18" s="16">
        <v>0</v>
      </c>
      <c r="AC18" s="16">
        <v>0</v>
      </c>
      <c r="AD18" s="16">
        <v>0</v>
      </c>
      <c r="AE18" s="16">
        <v>2.8571428571428598E-2</v>
      </c>
      <c r="AF18" s="16">
        <v>0</v>
      </c>
      <c r="AG18" s="16">
        <v>0</v>
      </c>
      <c r="AH18" s="16">
        <v>0</v>
      </c>
      <c r="AI18" s="16"/>
      <c r="AJ18" s="16">
        <v>0</v>
      </c>
      <c r="AK18" s="16">
        <v>0</v>
      </c>
      <c r="AL18" s="16">
        <v>1.72413793103448E-2</v>
      </c>
      <c r="AM18" s="16">
        <v>2.1276595744680899E-2</v>
      </c>
      <c r="AN18" s="16">
        <v>3.7037037037037E-2</v>
      </c>
      <c r="AO18" s="16"/>
      <c r="AP18" s="16">
        <v>1.6574585635359101E-2</v>
      </c>
      <c r="AQ18" s="16">
        <v>8.0000000000000002E-3</v>
      </c>
      <c r="AR18" s="16">
        <v>0</v>
      </c>
      <c r="AS18" s="16"/>
      <c r="AT18" s="16">
        <v>2.27272727272727E-2</v>
      </c>
      <c r="AU18" s="16">
        <v>9.6463022508038593E-3</v>
      </c>
      <c r="AV18" s="16">
        <v>2.2222222222222199E-2</v>
      </c>
      <c r="AW18" s="16">
        <v>0</v>
      </c>
      <c r="AX18" s="16"/>
      <c r="AY18" s="16">
        <v>5.4054054054054099E-2</v>
      </c>
      <c r="AZ18" s="16">
        <v>1.0615711252653899E-2</v>
      </c>
      <c r="BA18" s="16"/>
      <c r="BB18" s="16">
        <v>2.7777777777777801E-2</v>
      </c>
      <c r="BC18" s="16">
        <v>4.7619047619047603E-2</v>
      </c>
      <c r="BD18" s="16">
        <v>6.2305295950155796E-3</v>
      </c>
      <c r="BE18" s="16">
        <v>0</v>
      </c>
      <c r="BF18" s="16"/>
      <c r="BG18" s="16">
        <v>0</v>
      </c>
      <c r="BH18" s="16">
        <v>2.4489795918367301E-2</v>
      </c>
      <c r="BI18" s="16">
        <v>6.7567567567567597E-3</v>
      </c>
      <c r="BJ18" s="16">
        <v>0</v>
      </c>
      <c r="BK18" s="16">
        <v>0</v>
      </c>
      <c r="BL18" s="16">
        <v>0</v>
      </c>
    </row>
    <row r="19" spans="2:64" x14ac:dyDescent="0.35">
      <c r="B19" s="17" t="s">
        <v>95</v>
      </c>
      <c r="C19" s="18">
        <v>3.3464566929133903E-2</v>
      </c>
      <c r="D19" s="18">
        <v>3.4482758620689703E-2</v>
      </c>
      <c r="E19" s="18">
        <v>1.5625E-2</v>
      </c>
      <c r="F19" s="18">
        <v>2.1276595744680899E-2</v>
      </c>
      <c r="G19" s="18">
        <v>2.4539877300613501E-2</v>
      </c>
      <c r="H19" s="18">
        <v>5.6962025316455701E-2</v>
      </c>
      <c r="I19" s="18"/>
      <c r="J19" s="18">
        <v>3.1468531468531499E-2</v>
      </c>
      <c r="K19" s="18">
        <v>3.6199095022624403E-2</v>
      </c>
      <c r="L19" s="18"/>
      <c r="M19" s="18">
        <v>1.6447368421052599E-2</v>
      </c>
      <c r="N19" s="18">
        <v>0.04</v>
      </c>
      <c r="O19" s="18">
        <v>0.1</v>
      </c>
      <c r="P19" s="18">
        <v>2.5000000000000001E-2</v>
      </c>
      <c r="Q19" s="18"/>
      <c r="R19" s="18">
        <v>3.5999999999999997E-2</v>
      </c>
      <c r="S19" s="18">
        <v>1.2345679012345699E-2</v>
      </c>
      <c r="T19" s="18">
        <v>4.5751633986928102E-2</v>
      </c>
      <c r="U19" s="18">
        <v>0</v>
      </c>
      <c r="V19" s="18"/>
      <c r="W19" s="18">
        <v>6.7567567567567599E-2</v>
      </c>
      <c r="X19" s="18">
        <v>2.06185567010309E-2</v>
      </c>
      <c r="Y19" s="18">
        <v>9.6153846153846201E-2</v>
      </c>
      <c r="Z19" s="18">
        <v>4.3478260869565202E-2</v>
      </c>
      <c r="AA19" s="18">
        <v>0</v>
      </c>
      <c r="AB19" s="18">
        <v>0</v>
      </c>
      <c r="AC19" s="18">
        <v>2.04081632653061E-2</v>
      </c>
      <c r="AD19" s="18">
        <v>0</v>
      </c>
      <c r="AE19" s="18">
        <v>0</v>
      </c>
      <c r="AF19" s="18">
        <v>3.5714285714285698E-2</v>
      </c>
      <c r="AG19" s="18">
        <v>0.05</v>
      </c>
      <c r="AH19" s="18">
        <v>0</v>
      </c>
      <c r="AI19" s="18"/>
      <c r="AJ19" s="18">
        <v>2.9850746268656699E-2</v>
      </c>
      <c r="AK19" s="18">
        <v>6.6666666666666693E-2</v>
      </c>
      <c r="AL19" s="18">
        <v>1.72413793103448E-2</v>
      </c>
      <c r="AM19" s="18">
        <v>4.2553191489361701E-2</v>
      </c>
      <c r="AN19" s="18">
        <v>3.7037037037037E-2</v>
      </c>
      <c r="AO19" s="18"/>
      <c r="AP19" s="18">
        <v>3.0386740331491701E-2</v>
      </c>
      <c r="AQ19" s="18">
        <v>4.8000000000000001E-2</v>
      </c>
      <c r="AR19" s="18">
        <v>0</v>
      </c>
      <c r="AS19" s="18"/>
      <c r="AT19" s="18">
        <v>1.5151515151515201E-2</v>
      </c>
      <c r="AU19" s="18">
        <v>2.57234726688103E-2</v>
      </c>
      <c r="AV19" s="18">
        <v>6.6666666666666693E-2</v>
      </c>
      <c r="AW19" s="18">
        <v>0.2</v>
      </c>
      <c r="AX19" s="18"/>
      <c r="AY19" s="18">
        <v>2.7027027027027001E-2</v>
      </c>
      <c r="AZ19" s="18">
        <v>3.3970276008492603E-2</v>
      </c>
      <c r="BA19" s="18"/>
      <c r="BB19" s="18">
        <v>0</v>
      </c>
      <c r="BC19" s="18">
        <v>4.7619047619047603E-2</v>
      </c>
      <c r="BD19" s="18">
        <v>2.4922118380062301E-2</v>
      </c>
      <c r="BE19" s="18">
        <v>7.4626865671641798E-2</v>
      </c>
      <c r="BF19" s="18"/>
      <c r="BG19" s="18">
        <v>1.6129032258064498E-2</v>
      </c>
      <c r="BH19" s="18">
        <v>1.6326530612244899E-2</v>
      </c>
      <c r="BI19" s="18">
        <v>5.4054054054054099E-2</v>
      </c>
      <c r="BJ19" s="18">
        <v>0</v>
      </c>
      <c r="BK19" s="18">
        <v>0.148148148148148</v>
      </c>
      <c r="BL19" s="18">
        <v>0</v>
      </c>
    </row>
    <row r="20" spans="2:64" x14ac:dyDescent="0.35">
      <c r="B20" s="15"/>
    </row>
    <row r="21" spans="2:64" x14ac:dyDescent="0.35">
      <c r="B21" t="s">
        <v>637</v>
      </c>
    </row>
    <row r="22" spans="2:64" x14ac:dyDescent="0.35">
      <c r="B22" t="s">
        <v>98</v>
      </c>
    </row>
    <row r="24" spans="2:64" x14ac:dyDescent="0.35">
      <c r="B24"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316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483</v>
      </c>
      <c r="D7" s="9">
        <v>28</v>
      </c>
      <c r="E7" s="9">
        <v>62</v>
      </c>
      <c r="F7" s="9">
        <v>90</v>
      </c>
      <c r="G7" s="9">
        <v>156</v>
      </c>
      <c r="H7" s="9">
        <v>147</v>
      </c>
      <c r="I7" s="9"/>
      <c r="J7" s="9">
        <v>272</v>
      </c>
      <c r="K7" s="9">
        <v>210</v>
      </c>
      <c r="L7" s="9"/>
      <c r="M7" s="9">
        <v>296</v>
      </c>
      <c r="N7" s="9">
        <v>92</v>
      </c>
      <c r="O7" s="9">
        <v>53</v>
      </c>
      <c r="P7" s="9">
        <v>39</v>
      </c>
      <c r="Q7" s="9"/>
      <c r="R7" s="9">
        <v>237</v>
      </c>
      <c r="S7" s="9">
        <v>79</v>
      </c>
      <c r="T7" s="9">
        <v>143</v>
      </c>
      <c r="U7" s="9">
        <v>24</v>
      </c>
      <c r="V7" s="9"/>
      <c r="W7" s="9">
        <v>68</v>
      </c>
      <c r="X7" s="9">
        <v>95</v>
      </c>
      <c r="Y7" s="9">
        <v>47</v>
      </c>
      <c r="Z7" s="9">
        <v>42</v>
      </c>
      <c r="AA7" s="9">
        <v>35</v>
      </c>
      <c r="AB7" s="9">
        <v>48</v>
      </c>
      <c r="AC7" s="9">
        <v>48</v>
      </c>
      <c r="AD7" s="9">
        <v>18</v>
      </c>
      <c r="AE7" s="9">
        <v>35</v>
      </c>
      <c r="AF7" s="9">
        <v>25</v>
      </c>
      <c r="AG7" s="9">
        <v>19</v>
      </c>
      <c r="AH7" s="9">
        <v>3</v>
      </c>
      <c r="AI7" s="9"/>
      <c r="AJ7" s="9">
        <v>64</v>
      </c>
      <c r="AK7" s="9">
        <v>68</v>
      </c>
      <c r="AL7" s="9">
        <v>168</v>
      </c>
      <c r="AM7" s="9">
        <v>88</v>
      </c>
      <c r="AN7" s="9">
        <v>26</v>
      </c>
      <c r="AO7" s="9"/>
      <c r="AP7" s="9">
        <v>346</v>
      </c>
      <c r="AQ7" s="9">
        <v>116</v>
      </c>
      <c r="AR7" s="9">
        <v>21</v>
      </c>
      <c r="AS7" s="9"/>
      <c r="AT7" s="9">
        <v>128</v>
      </c>
      <c r="AU7" s="9">
        <v>299</v>
      </c>
      <c r="AV7" s="9">
        <v>41</v>
      </c>
      <c r="AW7" s="9">
        <v>15</v>
      </c>
      <c r="AX7" s="9"/>
      <c r="AY7" s="9">
        <v>35</v>
      </c>
      <c r="AZ7" s="9">
        <v>448</v>
      </c>
      <c r="BA7" s="9"/>
      <c r="BB7" s="9">
        <v>36</v>
      </c>
      <c r="BC7" s="9">
        <v>80</v>
      </c>
      <c r="BD7" s="9">
        <v>307</v>
      </c>
      <c r="BE7" s="9">
        <v>60</v>
      </c>
      <c r="BF7" s="9"/>
      <c r="BG7" s="9">
        <v>61</v>
      </c>
      <c r="BH7" s="9">
        <v>237</v>
      </c>
      <c r="BI7" s="9">
        <v>136</v>
      </c>
      <c r="BJ7" s="9">
        <v>23</v>
      </c>
      <c r="BK7" s="9">
        <v>23</v>
      </c>
      <c r="BL7" s="9">
        <v>3</v>
      </c>
    </row>
    <row r="8" spans="2:64" x14ac:dyDescent="0.35">
      <c r="B8" s="17" t="s">
        <v>152</v>
      </c>
      <c r="C8" s="16">
        <v>0.26293995859213198</v>
      </c>
      <c r="D8" s="16">
        <v>0.28571428571428598</v>
      </c>
      <c r="E8" s="16">
        <v>0.30645161290322598</v>
      </c>
      <c r="F8" s="16">
        <v>0.27777777777777801</v>
      </c>
      <c r="G8" s="16">
        <v>0.29487179487179499</v>
      </c>
      <c r="H8" s="16">
        <v>0.19727891156462601</v>
      </c>
      <c r="I8" s="16"/>
      <c r="J8" s="16">
        <v>0.27205882352941202</v>
      </c>
      <c r="K8" s="16">
        <v>0.25238095238095198</v>
      </c>
      <c r="L8" s="16"/>
      <c r="M8" s="16">
        <v>0.25337837837837801</v>
      </c>
      <c r="N8" s="16">
        <v>0.29347826086956502</v>
      </c>
      <c r="O8" s="16">
        <v>0.28301886792452802</v>
      </c>
      <c r="P8" s="16">
        <v>0.256410256410256</v>
      </c>
      <c r="Q8" s="16"/>
      <c r="R8" s="16">
        <v>0.29957805907173002</v>
      </c>
      <c r="S8" s="16">
        <v>0.265822784810127</v>
      </c>
      <c r="T8" s="16">
        <v>0.20979020979021001</v>
      </c>
      <c r="U8" s="16">
        <v>0.20833333333333301</v>
      </c>
      <c r="V8" s="16"/>
      <c r="W8" s="16">
        <v>0.27941176470588203</v>
      </c>
      <c r="X8" s="16">
        <v>0.231578947368421</v>
      </c>
      <c r="Y8" s="16">
        <v>0.40425531914893598</v>
      </c>
      <c r="Z8" s="16">
        <v>0.26190476190476197</v>
      </c>
      <c r="AA8" s="16">
        <v>0.22857142857142901</v>
      </c>
      <c r="AB8" s="16">
        <v>0.20833333333333301</v>
      </c>
      <c r="AC8" s="16">
        <v>0.22916666666666699</v>
      </c>
      <c r="AD8" s="16">
        <v>0.44444444444444398</v>
      </c>
      <c r="AE8" s="16">
        <v>0.28571428571428598</v>
      </c>
      <c r="AF8" s="16">
        <v>0.12</v>
      </c>
      <c r="AG8" s="16">
        <v>0.31578947368421101</v>
      </c>
      <c r="AH8" s="16">
        <v>0</v>
      </c>
      <c r="AI8" s="16"/>
      <c r="AJ8" s="16">
        <v>0.21875</v>
      </c>
      <c r="AK8" s="16">
        <v>0.25</v>
      </c>
      <c r="AL8" s="16">
        <v>0.24404761904761901</v>
      </c>
      <c r="AM8" s="16">
        <v>0.25</v>
      </c>
      <c r="AN8" s="16">
        <v>0.42307692307692302</v>
      </c>
      <c r="AO8" s="16"/>
      <c r="AP8" s="16">
        <v>0.25722543352601202</v>
      </c>
      <c r="AQ8" s="16">
        <v>0.28448275862069</v>
      </c>
      <c r="AR8" s="16">
        <v>0.238095238095238</v>
      </c>
      <c r="AS8" s="16"/>
      <c r="AT8" s="16">
        <v>0.2734375</v>
      </c>
      <c r="AU8" s="16">
        <v>0.26086956521739102</v>
      </c>
      <c r="AV8" s="16">
        <v>0.24390243902438999</v>
      </c>
      <c r="AW8" s="16">
        <v>0.266666666666667</v>
      </c>
      <c r="AX8" s="16"/>
      <c r="AY8" s="16">
        <v>0.25714285714285701</v>
      </c>
      <c r="AZ8" s="16">
        <v>0.26339285714285698</v>
      </c>
      <c r="BA8" s="16"/>
      <c r="BB8" s="16">
        <v>0.27777777777777801</v>
      </c>
      <c r="BC8" s="16">
        <v>0.26250000000000001</v>
      </c>
      <c r="BD8" s="16">
        <v>0.25407166123778502</v>
      </c>
      <c r="BE8" s="16">
        <v>0.3</v>
      </c>
      <c r="BF8" s="16"/>
      <c r="BG8" s="16">
        <v>0.19672131147541</v>
      </c>
      <c r="BH8" s="16">
        <v>0.28270042194092798</v>
      </c>
      <c r="BI8" s="16">
        <v>0.28676470588235298</v>
      </c>
      <c r="BJ8" s="16">
        <v>0.173913043478261</v>
      </c>
      <c r="BK8" s="16">
        <v>0.173913043478261</v>
      </c>
      <c r="BL8" s="16">
        <v>0.33333333333333298</v>
      </c>
    </row>
    <row r="9" spans="2:64" x14ac:dyDescent="0.35">
      <c r="B9" s="17" t="s">
        <v>149</v>
      </c>
      <c r="C9" s="16">
        <v>0.202898550724638</v>
      </c>
      <c r="D9" s="16">
        <v>0.17857142857142899</v>
      </c>
      <c r="E9" s="16">
        <v>0.209677419354839</v>
      </c>
      <c r="F9" s="16">
        <v>0.211111111111111</v>
      </c>
      <c r="G9" s="16">
        <v>0.19230769230769201</v>
      </c>
      <c r="H9" s="16">
        <v>0.210884353741497</v>
      </c>
      <c r="I9" s="16"/>
      <c r="J9" s="16">
        <v>0.19852941176470601</v>
      </c>
      <c r="K9" s="16">
        <v>0.20952380952381</v>
      </c>
      <c r="L9" s="16"/>
      <c r="M9" s="16">
        <v>0.21621621621621601</v>
      </c>
      <c r="N9" s="16">
        <v>0.184782608695652</v>
      </c>
      <c r="O9" s="16">
        <v>0.18867924528301899</v>
      </c>
      <c r="P9" s="16">
        <v>0.17948717948717899</v>
      </c>
      <c r="Q9" s="16"/>
      <c r="R9" s="16">
        <v>0.19831223628691999</v>
      </c>
      <c r="S9" s="16">
        <v>0.164556962025316</v>
      </c>
      <c r="T9" s="16">
        <v>0.20979020979021001</v>
      </c>
      <c r="U9" s="16">
        <v>0.33333333333333298</v>
      </c>
      <c r="V9" s="16"/>
      <c r="W9" s="16">
        <v>0.25</v>
      </c>
      <c r="X9" s="16">
        <v>0.221052631578947</v>
      </c>
      <c r="Y9" s="16">
        <v>6.3829787234042507E-2</v>
      </c>
      <c r="Z9" s="16">
        <v>0.30952380952380998</v>
      </c>
      <c r="AA9" s="16">
        <v>0.114285714285714</v>
      </c>
      <c r="AB9" s="16">
        <v>0.29166666666666702</v>
      </c>
      <c r="AC9" s="16">
        <v>0.104166666666667</v>
      </c>
      <c r="AD9" s="16">
        <v>0.11111111111111099</v>
      </c>
      <c r="AE9" s="16">
        <v>0.17142857142857101</v>
      </c>
      <c r="AF9" s="16">
        <v>0.32</v>
      </c>
      <c r="AG9" s="16">
        <v>0.21052631578947401</v>
      </c>
      <c r="AH9" s="16">
        <v>0.33333333333333298</v>
      </c>
      <c r="AI9" s="16"/>
      <c r="AJ9" s="16">
        <v>0.203125</v>
      </c>
      <c r="AK9" s="16">
        <v>0.13235294117647101</v>
      </c>
      <c r="AL9" s="16">
        <v>0.25</v>
      </c>
      <c r="AM9" s="16">
        <v>0.19318181818181801</v>
      </c>
      <c r="AN9" s="16">
        <v>3.8461538461538498E-2</v>
      </c>
      <c r="AO9" s="16"/>
      <c r="AP9" s="16">
        <v>0.20809248554913301</v>
      </c>
      <c r="AQ9" s="16">
        <v>0.198275862068966</v>
      </c>
      <c r="AR9" s="16">
        <v>0.14285714285714299</v>
      </c>
      <c r="AS9" s="16"/>
      <c r="AT9" s="16">
        <v>0.21875</v>
      </c>
      <c r="AU9" s="16">
        <v>0.214046822742475</v>
      </c>
      <c r="AV9" s="16">
        <v>9.7560975609756101E-2</v>
      </c>
      <c r="AW9" s="16">
        <v>0.133333333333333</v>
      </c>
      <c r="AX9" s="16"/>
      <c r="AY9" s="16">
        <v>0.2</v>
      </c>
      <c r="AZ9" s="16">
        <v>0.203125</v>
      </c>
      <c r="BA9" s="16"/>
      <c r="BB9" s="16">
        <v>0.25</v>
      </c>
      <c r="BC9" s="16">
        <v>0.15</v>
      </c>
      <c r="BD9" s="16">
        <v>0.218241042345277</v>
      </c>
      <c r="BE9" s="16">
        <v>0.16666666666666699</v>
      </c>
      <c r="BF9" s="16"/>
      <c r="BG9" s="16">
        <v>0.16393442622950799</v>
      </c>
      <c r="BH9" s="16">
        <v>0.227848101265823</v>
      </c>
      <c r="BI9" s="16">
        <v>0.16911764705882401</v>
      </c>
      <c r="BJ9" s="16">
        <v>0.173913043478261</v>
      </c>
      <c r="BK9" s="16">
        <v>0.26086956521739102</v>
      </c>
      <c r="BL9" s="16">
        <v>0.33333333333333298</v>
      </c>
    </row>
    <row r="10" spans="2:64" x14ac:dyDescent="0.35">
      <c r="B10" s="17" t="s">
        <v>157</v>
      </c>
      <c r="C10" s="16">
        <v>1.8633540372670801E-2</v>
      </c>
      <c r="D10" s="16">
        <v>3.5714285714285698E-2</v>
      </c>
      <c r="E10" s="16">
        <v>3.2258064516128997E-2</v>
      </c>
      <c r="F10" s="16">
        <v>3.3333333333333298E-2</v>
      </c>
      <c r="G10" s="16">
        <v>1.9230769230769201E-2</v>
      </c>
      <c r="H10" s="16">
        <v>0</v>
      </c>
      <c r="I10" s="16"/>
      <c r="J10" s="16">
        <v>1.4705882352941201E-2</v>
      </c>
      <c r="K10" s="16">
        <v>1.9047619047619001E-2</v>
      </c>
      <c r="L10" s="16"/>
      <c r="M10" s="16">
        <v>2.3648648648648601E-2</v>
      </c>
      <c r="N10" s="16">
        <v>1.0869565217391301E-2</v>
      </c>
      <c r="O10" s="16">
        <v>0</v>
      </c>
      <c r="P10" s="16">
        <v>2.5641025641025599E-2</v>
      </c>
      <c r="Q10" s="16"/>
      <c r="R10" s="16">
        <v>2.53164556962025E-2</v>
      </c>
      <c r="S10" s="16">
        <v>2.53164556962025E-2</v>
      </c>
      <c r="T10" s="16">
        <v>0</v>
      </c>
      <c r="U10" s="16">
        <v>4.1666666666666699E-2</v>
      </c>
      <c r="V10" s="16"/>
      <c r="W10" s="16">
        <v>1.4705882352941201E-2</v>
      </c>
      <c r="X10" s="16">
        <v>2.1052631578947399E-2</v>
      </c>
      <c r="Y10" s="16">
        <v>2.1276595744680899E-2</v>
      </c>
      <c r="Z10" s="16">
        <v>0</v>
      </c>
      <c r="AA10" s="16">
        <v>2.8571428571428598E-2</v>
      </c>
      <c r="AB10" s="16">
        <v>0</v>
      </c>
      <c r="AC10" s="16">
        <v>2.0833333333333301E-2</v>
      </c>
      <c r="AD10" s="16">
        <v>0</v>
      </c>
      <c r="AE10" s="16">
        <v>2.8571428571428598E-2</v>
      </c>
      <c r="AF10" s="16">
        <v>0</v>
      </c>
      <c r="AG10" s="16">
        <v>0.105263157894737</v>
      </c>
      <c r="AH10" s="16">
        <v>0</v>
      </c>
      <c r="AI10" s="16"/>
      <c r="AJ10" s="16">
        <v>0</v>
      </c>
      <c r="AK10" s="16">
        <v>2.9411764705882401E-2</v>
      </c>
      <c r="AL10" s="16">
        <v>1.1904761904761901E-2</v>
      </c>
      <c r="AM10" s="16">
        <v>3.4090909090909102E-2</v>
      </c>
      <c r="AN10" s="16">
        <v>3.8461538461538498E-2</v>
      </c>
      <c r="AO10" s="16"/>
      <c r="AP10" s="16">
        <v>2.6011560693641599E-2</v>
      </c>
      <c r="AQ10" s="16">
        <v>0</v>
      </c>
      <c r="AR10" s="16">
        <v>0</v>
      </c>
      <c r="AS10" s="16"/>
      <c r="AT10" s="16">
        <v>1.5625E-2</v>
      </c>
      <c r="AU10" s="16">
        <v>1.6722408026755901E-2</v>
      </c>
      <c r="AV10" s="16">
        <v>4.8780487804878099E-2</v>
      </c>
      <c r="AW10" s="16">
        <v>0</v>
      </c>
      <c r="AX10" s="16"/>
      <c r="AY10" s="16">
        <v>8.5714285714285701E-2</v>
      </c>
      <c r="AZ10" s="16">
        <v>1.33928571428571E-2</v>
      </c>
      <c r="BA10" s="16"/>
      <c r="BB10" s="16">
        <v>2.7777777777777801E-2</v>
      </c>
      <c r="BC10" s="16">
        <v>2.5000000000000001E-2</v>
      </c>
      <c r="BD10" s="16">
        <v>1.9543973941368101E-2</v>
      </c>
      <c r="BE10" s="16">
        <v>0</v>
      </c>
      <c r="BF10" s="16"/>
      <c r="BG10" s="16">
        <v>3.2786885245901599E-2</v>
      </c>
      <c r="BH10" s="16">
        <v>1.26582278481013E-2</v>
      </c>
      <c r="BI10" s="16">
        <v>1.4705882352941201E-2</v>
      </c>
      <c r="BJ10" s="16">
        <v>8.6956521739130405E-2</v>
      </c>
      <c r="BK10" s="16">
        <v>0</v>
      </c>
      <c r="BL10" s="16">
        <v>0</v>
      </c>
    </row>
    <row r="11" spans="2:64" x14ac:dyDescent="0.35">
      <c r="B11" s="17" t="s">
        <v>158</v>
      </c>
      <c r="C11" s="16">
        <v>4.1407867494824002E-3</v>
      </c>
      <c r="D11" s="16">
        <v>0</v>
      </c>
      <c r="E11" s="16">
        <v>0</v>
      </c>
      <c r="F11" s="16">
        <v>0</v>
      </c>
      <c r="G11" s="16">
        <v>6.41025641025641E-3</v>
      </c>
      <c r="H11" s="16">
        <v>6.8027210884353704E-3</v>
      </c>
      <c r="I11" s="16"/>
      <c r="J11" s="16">
        <v>3.6764705882352902E-3</v>
      </c>
      <c r="K11" s="16">
        <v>4.7619047619047597E-3</v>
      </c>
      <c r="L11" s="16"/>
      <c r="M11" s="16">
        <v>3.3783783783783799E-3</v>
      </c>
      <c r="N11" s="16">
        <v>0</v>
      </c>
      <c r="O11" s="16">
        <v>1.88679245283019E-2</v>
      </c>
      <c r="P11" s="16">
        <v>0</v>
      </c>
      <c r="Q11" s="16"/>
      <c r="R11" s="16">
        <v>0</v>
      </c>
      <c r="S11" s="16">
        <v>0</v>
      </c>
      <c r="T11" s="16">
        <v>1.3986013986014E-2</v>
      </c>
      <c r="U11" s="16">
        <v>0</v>
      </c>
      <c r="V11" s="16"/>
      <c r="W11" s="16">
        <v>0</v>
      </c>
      <c r="X11" s="16">
        <v>1.05263157894737E-2</v>
      </c>
      <c r="Y11" s="16">
        <v>0</v>
      </c>
      <c r="Z11" s="16">
        <v>0</v>
      </c>
      <c r="AA11" s="16">
        <v>2.8571428571428598E-2</v>
      </c>
      <c r="AB11" s="16">
        <v>0</v>
      </c>
      <c r="AC11" s="16">
        <v>0</v>
      </c>
      <c r="AD11" s="16">
        <v>0</v>
      </c>
      <c r="AE11" s="16">
        <v>0</v>
      </c>
      <c r="AF11" s="16">
        <v>0</v>
      </c>
      <c r="AG11" s="16">
        <v>0</v>
      </c>
      <c r="AH11" s="16">
        <v>0</v>
      </c>
      <c r="AI11" s="16"/>
      <c r="AJ11" s="16">
        <v>0</v>
      </c>
      <c r="AK11" s="16">
        <v>0</v>
      </c>
      <c r="AL11" s="16">
        <v>5.9523809523809503E-3</v>
      </c>
      <c r="AM11" s="16">
        <v>0</v>
      </c>
      <c r="AN11" s="16">
        <v>0</v>
      </c>
      <c r="AO11" s="16"/>
      <c r="AP11" s="16">
        <v>5.78034682080925E-3</v>
      </c>
      <c r="AQ11" s="16">
        <v>0</v>
      </c>
      <c r="AR11" s="16">
        <v>0</v>
      </c>
      <c r="AS11" s="16"/>
      <c r="AT11" s="16">
        <v>0</v>
      </c>
      <c r="AU11" s="16">
        <v>6.6889632107023402E-3</v>
      </c>
      <c r="AV11" s="16">
        <v>0</v>
      </c>
      <c r="AW11" s="16">
        <v>0</v>
      </c>
      <c r="AX11" s="16"/>
      <c r="AY11" s="16">
        <v>0</v>
      </c>
      <c r="AZ11" s="16">
        <v>4.4642857142857097E-3</v>
      </c>
      <c r="BA11" s="16"/>
      <c r="BB11" s="16">
        <v>0</v>
      </c>
      <c r="BC11" s="16">
        <v>2.5000000000000001E-2</v>
      </c>
      <c r="BD11" s="16">
        <v>0</v>
      </c>
      <c r="BE11" s="16">
        <v>0</v>
      </c>
      <c r="BF11" s="16"/>
      <c r="BG11" s="16">
        <v>0</v>
      </c>
      <c r="BH11" s="16">
        <v>4.2194092827004199E-3</v>
      </c>
      <c r="BI11" s="16">
        <v>7.3529411764705899E-3</v>
      </c>
      <c r="BJ11" s="16">
        <v>0</v>
      </c>
      <c r="BK11" s="16">
        <v>0</v>
      </c>
      <c r="BL11" s="16">
        <v>0</v>
      </c>
    </row>
    <row r="12" spans="2:64" x14ac:dyDescent="0.35">
      <c r="B12" s="17" t="s">
        <v>150</v>
      </c>
      <c r="C12" s="16">
        <v>0.11387163561076601</v>
      </c>
      <c r="D12" s="16">
        <v>3.5714285714285698E-2</v>
      </c>
      <c r="E12" s="16">
        <v>6.4516129032258104E-2</v>
      </c>
      <c r="F12" s="16">
        <v>0.14444444444444399</v>
      </c>
      <c r="G12" s="16">
        <v>0.108974358974359</v>
      </c>
      <c r="H12" s="16">
        <v>0.136054421768707</v>
      </c>
      <c r="I12" s="16"/>
      <c r="J12" s="16">
        <v>0.11764705882352899</v>
      </c>
      <c r="K12" s="16">
        <v>0.10952380952381</v>
      </c>
      <c r="L12" s="16"/>
      <c r="M12" s="16">
        <v>0.11824324324324299</v>
      </c>
      <c r="N12" s="16">
        <v>0.108695652173913</v>
      </c>
      <c r="O12" s="16">
        <v>7.5471698113207503E-2</v>
      </c>
      <c r="P12" s="16">
        <v>0.102564102564103</v>
      </c>
      <c r="Q12" s="16"/>
      <c r="R12" s="16">
        <v>0.113924050632911</v>
      </c>
      <c r="S12" s="16">
        <v>0.126582278481013</v>
      </c>
      <c r="T12" s="16">
        <v>0.11888111888111901</v>
      </c>
      <c r="U12" s="16">
        <v>4.1666666666666699E-2</v>
      </c>
      <c r="V12" s="16"/>
      <c r="W12" s="16">
        <v>0.10294117647058799</v>
      </c>
      <c r="X12" s="16">
        <v>8.42105263157895E-2</v>
      </c>
      <c r="Y12" s="16">
        <v>4.2553191489361701E-2</v>
      </c>
      <c r="Z12" s="16">
        <v>4.7619047619047603E-2</v>
      </c>
      <c r="AA12" s="16">
        <v>0.14285714285714299</v>
      </c>
      <c r="AB12" s="16">
        <v>0.16666666666666699</v>
      </c>
      <c r="AC12" s="16">
        <v>0.16666666666666699</v>
      </c>
      <c r="AD12" s="16">
        <v>0</v>
      </c>
      <c r="AE12" s="16">
        <v>0.14285714285714299</v>
      </c>
      <c r="AF12" s="16">
        <v>0.24</v>
      </c>
      <c r="AG12" s="16">
        <v>0.21052631578947401</v>
      </c>
      <c r="AH12" s="16">
        <v>0</v>
      </c>
      <c r="AI12" s="16"/>
      <c r="AJ12" s="16">
        <v>0.15625</v>
      </c>
      <c r="AK12" s="16">
        <v>0.11764705882352899</v>
      </c>
      <c r="AL12" s="16">
        <v>0.113095238095238</v>
      </c>
      <c r="AM12" s="16">
        <v>0.11363636363636399</v>
      </c>
      <c r="AN12" s="16">
        <v>0.115384615384615</v>
      </c>
      <c r="AO12" s="16"/>
      <c r="AP12" s="16">
        <v>0.106936416184971</v>
      </c>
      <c r="AQ12" s="16">
        <v>0.12931034482758599</v>
      </c>
      <c r="AR12" s="16">
        <v>0.14285714285714299</v>
      </c>
      <c r="AS12" s="16"/>
      <c r="AT12" s="16">
        <v>9.375E-2</v>
      </c>
      <c r="AU12" s="16">
        <v>0.11371237458194</v>
      </c>
      <c r="AV12" s="16">
        <v>0.17073170731707299</v>
      </c>
      <c r="AW12" s="16">
        <v>0.133333333333333</v>
      </c>
      <c r="AX12" s="16"/>
      <c r="AY12" s="16">
        <v>0.17142857142857101</v>
      </c>
      <c r="AZ12" s="16">
        <v>0.109375</v>
      </c>
      <c r="BA12" s="16"/>
      <c r="BB12" s="16">
        <v>0.16666666666666699</v>
      </c>
      <c r="BC12" s="16">
        <v>0.13750000000000001</v>
      </c>
      <c r="BD12" s="16">
        <v>0.11726384364820799</v>
      </c>
      <c r="BE12" s="16">
        <v>3.3333333333333298E-2</v>
      </c>
      <c r="BF12" s="16"/>
      <c r="BG12" s="16">
        <v>0.18032786885245899</v>
      </c>
      <c r="BH12" s="16">
        <v>7.1729957805907199E-2</v>
      </c>
      <c r="BI12" s="16">
        <v>0.13970588235294101</v>
      </c>
      <c r="BJ12" s="16">
        <v>0.217391304347826</v>
      </c>
      <c r="BK12" s="16">
        <v>0.13043478260869601</v>
      </c>
      <c r="BL12" s="16">
        <v>0</v>
      </c>
    </row>
    <row r="13" spans="2:64" x14ac:dyDescent="0.35">
      <c r="B13" s="17" t="s">
        <v>153</v>
      </c>
      <c r="C13" s="16">
        <v>3.9337474120082802E-2</v>
      </c>
      <c r="D13" s="16">
        <v>3.5714285714285698E-2</v>
      </c>
      <c r="E13" s="16">
        <v>6.4516129032258104E-2</v>
      </c>
      <c r="F13" s="16">
        <v>4.4444444444444398E-2</v>
      </c>
      <c r="G13" s="16">
        <v>3.8461538461538498E-2</v>
      </c>
      <c r="H13" s="16">
        <v>2.7210884353741499E-2</v>
      </c>
      <c r="I13" s="16"/>
      <c r="J13" s="16">
        <v>4.4117647058823498E-2</v>
      </c>
      <c r="K13" s="16">
        <v>3.3333333333333298E-2</v>
      </c>
      <c r="L13" s="16"/>
      <c r="M13" s="16">
        <v>2.7027027027027001E-2</v>
      </c>
      <c r="N13" s="16">
        <v>7.6086956521739094E-2</v>
      </c>
      <c r="O13" s="16">
        <v>5.6603773584905703E-2</v>
      </c>
      <c r="P13" s="16">
        <v>2.5641025641025599E-2</v>
      </c>
      <c r="Q13" s="16"/>
      <c r="R13" s="16">
        <v>5.0632911392405097E-2</v>
      </c>
      <c r="S13" s="16">
        <v>0</v>
      </c>
      <c r="T13" s="16">
        <v>4.8951048951049E-2</v>
      </c>
      <c r="U13" s="16">
        <v>0</v>
      </c>
      <c r="V13" s="16"/>
      <c r="W13" s="16">
        <v>5.8823529411764698E-2</v>
      </c>
      <c r="X13" s="16">
        <v>2.1052631578947399E-2</v>
      </c>
      <c r="Y13" s="16">
        <v>4.2553191489361701E-2</v>
      </c>
      <c r="Z13" s="16">
        <v>2.3809523809523801E-2</v>
      </c>
      <c r="AA13" s="16">
        <v>2.8571428571428598E-2</v>
      </c>
      <c r="AB13" s="16">
        <v>0</v>
      </c>
      <c r="AC13" s="16">
        <v>6.25E-2</v>
      </c>
      <c r="AD13" s="16">
        <v>5.5555555555555601E-2</v>
      </c>
      <c r="AE13" s="16">
        <v>8.5714285714285701E-2</v>
      </c>
      <c r="AF13" s="16">
        <v>0</v>
      </c>
      <c r="AG13" s="16">
        <v>5.2631578947368397E-2</v>
      </c>
      <c r="AH13" s="16">
        <v>0.33333333333333298</v>
      </c>
      <c r="AI13" s="16"/>
      <c r="AJ13" s="16">
        <v>6.25E-2</v>
      </c>
      <c r="AK13" s="16">
        <v>5.8823529411764698E-2</v>
      </c>
      <c r="AL13" s="16">
        <v>3.5714285714285698E-2</v>
      </c>
      <c r="AM13" s="16">
        <v>1.13636363636364E-2</v>
      </c>
      <c r="AN13" s="16">
        <v>3.8461538461538498E-2</v>
      </c>
      <c r="AO13" s="16"/>
      <c r="AP13" s="16">
        <v>2.8901734104046201E-2</v>
      </c>
      <c r="AQ13" s="16">
        <v>6.8965517241379296E-2</v>
      </c>
      <c r="AR13" s="16">
        <v>4.7619047619047603E-2</v>
      </c>
      <c r="AS13" s="16"/>
      <c r="AT13" s="16">
        <v>1.5625E-2</v>
      </c>
      <c r="AU13" s="16">
        <v>4.0133779264213999E-2</v>
      </c>
      <c r="AV13" s="16">
        <v>9.7560975609756101E-2</v>
      </c>
      <c r="AW13" s="16">
        <v>6.6666666666666693E-2</v>
      </c>
      <c r="AX13" s="16"/>
      <c r="AY13" s="16">
        <v>2.8571428571428598E-2</v>
      </c>
      <c r="AZ13" s="16">
        <v>4.0178571428571397E-2</v>
      </c>
      <c r="BA13" s="16"/>
      <c r="BB13" s="16">
        <v>5.5555555555555601E-2</v>
      </c>
      <c r="BC13" s="16">
        <v>2.5000000000000001E-2</v>
      </c>
      <c r="BD13" s="16">
        <v>4.5602605863192203E-2</v>
      </c>
      <c r="BE13" s="16">
        <v>1.6666666666666701E-2</v>
      </c>
      <c r="BF13" s="16"/>
      <c r="BG13" s="16">
        <v>6.5573770491803296E-2</v>
      </c>
      <c r="BH13" s="16">
        <v>2.9535864978902999E-2</v>
      </c>
      <c r="BI13" s="16">
        <v>4.4117647058823498E-2</v>
      </c>
      <c r="BJ13" s="16">
        <v>0</v>
      </c>
      <c r="BK13" s="16">
        <v>8.6956521739130405E-2</v>
      </c>
      <c r="BL13" s="16">
        <v>0</v>
      </c>
    </row>
    <row r="14" spans="2:64" x14ac:dyDescent="0.35">
      <c r="B14" s="17" t="s">
        <v>154</v>
      </c>
      <c r="C14" s="16">
        <v>1.4492753623188401E-2</v>
      </c>
      <c r="D14" s="16">
        <v>0.107142857142857</v>
      </c>
      <c r="E14" s="16">
        <v>0</v>
      </c>
      <c r="F14" s="16">
        <v>2.2222222222222199E-2</v>
      </c>
      <c r="G14" s="16">
        <v>6.41025641025641E-3</v>
      </c>
      <c r="H14" s="16">
        <v>6.8027210884353704E-3</v>
      </c>
      <c r="I14" s="16"/>
      <c r="J14" s="16">
        <v>1.10294117647059E-2</v>
      </c>
      <c r="K14" s="16">
        <v>1.9047619047619001E-2</v>
      </c>
      <c r="L14" s="16"/>
      <c r="M14" s="16">
        <v>1.0135135135135099E-2</v>
      </c>
      <c r="N14" s="16">
        <v>1.0869565217391301E-2</v>
      </c>
      <c r="O14" s="16">
        <v>1.88679245283019E-2</v>
      </c>
      <c r="P14" s="16">
        <v>5.1282051282051301E-2</v>
      </c>
      <c r="Q14" s="16"/>
      <c r="R14" s="16">
        <v>2.1097046413502098E-2</v>
      </c>
      <c r="S14" s="16">
        <v>1.26582278481013E-2</v>
      </c>
      <c r="T14" s="16">
        <v>6.9930069930069904E-3</v>
      </c>
      <c r="U14" s="16">
        <v>0</v>
      </c>
      <c r="V14" s="16"/>
      <c r="W14" s="16">
        <v>4.4117647058823498E-2</v>
      </c>
      <c r="X14" s="16">
        <v>1.05263157894737E-2</v>
      </c>
      <c r="Y14" s="16">
        <v>2.1276595744680899E-2</v>
      </c>
      <c r="Z14" s="16">
        <v>0</v>
      </c>
      <c r="AA14" s="16">
        <v>5.7142857142857099E-2</v>
      </c>
      <c r="AB14" s="16">
        <v>0</v>
      </c>
      <c r="AC14" s="16">
        <v>0</v>
      </c>
      <c r="AD14" s="16">
        <v>0</v>
      </c>
      <c r="AE14" s="16">
        <v>0</v>
      </c>
      <c r="AF14" s="16">
        <v>0</v>
      </c>
      <c r="AG14" s="16">
        <v>0</v>
      </c>
      <c r="AH14" s="16">
        <v>0</v>
      </c>
      <c r="AI14" s="16"/>
      <c r="AJ14" s="16">
        <v>0</v>
      </c>
      <c r="AK14" s="16">
        <v>0</v>
      </c>
      <c r="AL14" s="16">
        <v>2.9761904761904798E-2</v>
      </c>
      <c r="AM14" s="16">
        <v>2.27272727272727E-2</v>
      </c>
      <c r="AN14" s="16">
        <v>0</v>
      </c>
      <c r="AO14" s="16"/>
      <c r="AP14" s="16">
        <v>1.7341040462427699E-2</v>
      </c>
      <c r="AQ14" s="16">
        <v>0</v>
      </c>
      <c r="AR14" s="16">
        <v>4.7619047619047603E-2</v>
      </c>
      <c r="AS14" s="16"/>
      <c r="AT14" s="16">
        <v>3.125E-2</v>
      </c>
      <c r="AU14" s="16">
        <v>3.3444816053511701E-3</v>
      </c>
      <c r="AV14" s="16">
        <v>4.8780487804878099E-2</v>
      </c>
      <c r="AW14" s="16">
        <v>0</v>
      </c>
      <c r="AX14" s="16"/>
      <c r="AY14" s="16">
        <v>2.8571428571428598E-2</v>
      </c>
      <c r="AZ14" s="16">
        <v>1.33928571428571E-2</v>
      </c>
      <c r="BA14" s="16"/>
      <c r="BB14" s="16">
        <v>2.7777777777777801E-2</v>
      </c>
      <c r="BC14" s="16">
        <v>2.5000000000000001E-2</v>
      </c>
      <c r="BD14" s="16">
        <v>1.30293159609121E-2</v>
      </c>
      <c r="BE14" s="16">
        <v>0</v>
      </c>
      <c r="BF14" s="16"/>
      <c r="BG14" s="16">
        <v>1.63934426229508E-2</v>
      </c>
      <c r="BH14" s="16">
        <v>1.68776371308017E-2</v>
      </c>
      <c r="BI14" s="16">
        <v>7.3529411764705899E-3</v>
      </c>
      <c r="BJ14" s="16">
        <v>4.3478260869565202E-2</v>
      </c>
      <c r="BK14" s="16">
        <v>0</v>
      </c>
      <c r="BL14" s="16">
        <v>0</v>
      </c>
    </row>
    <row r="15" spans="2:64" x14ac:dyDescent="0.35">
      <c r="B15" s="17" t="s">
        <v>151</v>
      </c>
      <c r="C15" s="16">
        <v>9.3167701863354005E-2</v>
      </c>
      <c r="D15" s="16">
        <v>7.1428571428571397E-2</v>
      </c>
      <c r="E15" s="16">
        <v>0.12903225806451599</v>
      </c>
      <c r="F15" s="16">
        <v>7.7777777777777807E-2</v>
      </c>
      <c r="G15" s="16">
        <v>6.4102564102564097E-2</v>
      </c>
      <c r="H15" s="16">
        <v>0.122448979591837</v>
      </c>
      <c r="I15" s="16"/>
      <c r="J15" s="16">
        <v>8.8235294117647106E-2</v>
      </c>
      <c r="K15" s="16">
        <v>0.1</v>
      </c>
      <c r="L15" s="16"/>
      <c r="M15" s="16">
        <v>8.7837837837837801E-2</v>
      </c>
      <c r="N15" s="16">
        <v>8.6956521739130405E-2</v>
      </c>
      <c r="O15" s="16">
        <v>0.169811320754717</v>
      </c>
      <c r="P15" s="16">
        <v>2.5641025641025599E-2</v>
      </c>
      <c r="Q15" s="16"/>
      <c r="R15" s="16">
        <v>7.1729957805907199E-2</v>
      </c>
      <c r="S15" s="16">
        <v>0.151898734177215</v>
      </c>
      <c r="T15" s="16">
        <v>9.0909090909090898E-2</v>
      </c>
      <c r="U15" s="16">
        <v>0.125</v>
      </c>
      <c r="V15" s="16"/>
      <c r="W15" s="16">
        <v>2.9411764705882401E-2</v>
      </c>
      <c r="X15" s="16">
        <v>0.105263157894737</v>
      </c>
      <c r="Y15" s="16">
        <v>0.10638297872340401</v>
      </c>
      <c r="Z15" s="16">
        <v>0.14285714285714299</v>
      </c>
      <c r="AA15" s="16">
        <v>0.17142857142857101</v>
      </c>
      <c r="AB15" s="16">
        <v>6.25E-2</v>
      </c>
      <c r="AC15" s="16">
        <v>0.104166666666667</v>
      </c>
      <c r="AD15" s="16">
        <v>5.5555555555555601E-2</v>
      </c>
      <c r="AE15" s="16">
        <v>0.114285714285714</v>
      </c>
      <c r="AF15" s="16">
        <v>0.12</v>
      </c>
      <c r="AG15" s="16">
        <v>0</v>
      </c>
      <c r="AH15" s="16">
        <v>0</v>
      </c>
      <c r="AI15" s="16"/>
      <c r="AJ15" s="16">
        <v>9.375E-2</v>
      </c>
      <c r="AK15" s="16">
        <v>7.3529411764705899E-2</v>
      </c>
      <c r="AL15" s="16">
        <v>8.9285714285714302E-2</v>
      </c>
      <c r="AM15" s="16">
        <v>0.11363636363636399</v>
      </c>
      <c r="AN15" s="16">
        <v>3.8461538461538498E-2</v>
      </c>
      <c r="AO15" s="16"/>
      <c r="AP15" s="16">
        <v>0.10115606936416199</v>
      </c>
      <c r="AQ15" s="16">
        <v>7.7586206896551699E-2</v>
      </c>
      <c r="AR15" s="16">
        <v>4.7619047619047603E-2</v>
      </c>
      <c r="AS15" s="16"/>
      <c r="AT15" s="16">
        <v>0.1171875</v>
      </c>
      <c r="AU15" s="16">
        <v>8.6956521739130405E-2</v>
      </c>
      <c r="AV15" s="16">
        <v>4.8780487804878099E-2</v>
      </c>
      <c r="AW15" s="16">
        <v>0.133333333333333</v>
      </c>
      <c r="AX15" s="16"/>
      <c r="AY15" s="16">
        <v>5.7142857142857099E-2</v>
      </c>
      <c r="AZ15" s="16">
        <v>9.5982142857142905E-2</v>
      </c>
      <c r="BA15" s="16"/>
      <c r="BB15" s="16">
        <v>2.7777777777777801E-2</v>
      </c>
      <c r="BC15" s="16">
        <v>6.25E-2</v>
      </c>
      <c r="BD15" s="16">
        <v>0.10749185667752401</v>
      </c>
      <c r="BE15" s="16">
        <v>0.1</v>
      </c>
      <c r="BF15" s="16"/>
      <c r="BG15" s="16">
        <v>6.5573770491803296E-2</v>
      </c>
      <c r="BH15" s="16">
        <v>0.10126582278481</v>
      </c>
      <c r="BI15" s="16">
        <v>9.5588235294117599E-2</v>
      </c>
      <c r="BJ15" s="16">
        <v>4.3478260869565202E-2</v>
      </c>
      <c r="BK15" s="16">
        <v>0.13043478260869601</v>
      </c>
      <c r="BL15" s="16">
        <v>0</v>
      </c>
    </row>
    <row r="16" spans="2:64" x14ac:dyDescent="0.35">
      <c r="B16" s="17" t="s">
        <v>156</v>
      </c>
      <c r="C16" s="16">
        <v>2.4844720496894401E-2</v>
      </c>
      <c r="D16" s="16">
        <v>7.1428571428571397E-2</v>
      </c>
      <c r="E16" s="16">
        <v>3.2258064516128997E-2</v>
      </c>
      <c r="F16" s="16">
        <v>1.1111111111111099E-2</v>
      </c>
      <c r="G16" s="16">
        <v>3.8461538461538498E-2</v>
      </c>
      <c r="H16" s="16">
        <v>6.8027210884353704E-3</v>
      </c>
      <c r="I16" s="16"/>
      <c r="J16" s="16">
        <v>2.9411764705882401E-2</v>
      </c>
      <c r="K16" s="16">
        <v>1.9047619047619001E-2</v>
      </c>
      <c r="L16" s="16"/>
      <c r="M16" s="16">
        <v>3.7162162162162199E-2</v>
      </c>
      <c r="N16" s="16">
        <v>0</v>
      </c>
      <c r="O16" s="16">
        <v>0</v>
      </c>
      <c r="P16" s="16">
        <v>2.5641025641025599E-2</v>
      </c>
      <c r="Q16" s="16"/>
      <c r="R16" s="16">
        <v>3.37552742616034E-2</v>
      </c>
      <c r="S16" s="16">
        <v>1.26582278481013E-2</v>
      </c>
      <c r="T16" s="16">
        <v>2.0979020979021001E-2</v>
      </c>
      <c r="U16" s="16">
        <v>0</v>
      </c>
      <c r="V16" s="16"/>
      <c r="W16" s="16">
        <v>1.4705882352941201E-2</v>
      </c>
      <c r="X16" s="16">
        <v>1.05263157894737E-2</v>
      </c>
      <c r="Y16" s="16">
        <v>4.2553191489361701E-2</v>
      </c>
      <c r="Z16" s="16">
        <v>0</v>
      </c>
      <c r="AA16" s="16">
        <v>2.8571428571428598E-2</v>
      </c>
      <c r="AB16" s="16">
        <v>0</v>
      </c>
      <c r="AC16" s="16">
        <v>6.25E-2</v>
      </c>
      <c r="AD16" s="16">
        <v>5.5555555555555601E-2</v>
      </c>
      <c r="AE16" s="16">
        <v>2.8571428571428598E-2</v>
      </c>
      <c r="AF16" s="16">
        <v>0.04</v>
      </c>
      <c r="AG16" s="16">
        <v>5.2631578947368397E-2</v>
      </c>
      <c r="AH16" s="16">
        <v>0</v>
      </c>
      <c r="AI16" s="16"/>
      <c r="AJ16" s="16">
        <v>1.5625E-2</v>
      </c>
      <c r="AK16" s="16">
        <v>0</v>
      </c>
      <c r="AL16" s="16">
        <v>2.3809523809523801E-2</v>
      </c>
      <c r="AM16" s="16">
        <v>4.5454545454545497E-2</v>
      </c>
      <c r="AN16" s="16">
        <v>3.8461538461538498E-2</v>
      </c>
      <c r="AO16" s="16"/>
      <c r="AP16" s="16">
        <v>2.3121387283237E-2</v>
      </c>
      <c r="AQ16" s="16">
        <v>3.4482758620689703E-2</v>
      </c>
      <c r="AR16" s="16">
        <v>0</v>
      </c>
      <c r="AS16" s="16"/>
      <c r="AT16" s="16">
        <v>0</v>
      </c>
      <c r="AU16" s="16">
        <v>3.3444816053511697E-2</v>
      </c>
      <c r="AV16" s="16">
        <v>4.8780487804878099E-2</v>
      </c>
      <c r="AW16" s="16">
        <v>0</v>
      </c>
      <c r="AX16" s="16"/>
      <c r="AY16" s="16">
        <v>0</v>
      </c>
      <c r="AZ16" s="16">
        <v>2.6785714285714302E-2</v>
      </c>
      <c r="BA16" s="16"/>
      <c r="BB16" s="16">
        <v>8.3333333333333301E-2</v>
      </c>
      <c r="BC16" s="16">
        <v>1.2500000000000001E-2</v>
      </c>
      <c r="BD16" s="16">
        <v>1.9543973941368101E-2</v>
      </c>
      <c r="BE16" s="16">
        <v>3.3333333333333298E-2</v>
      </c>
      <c r="BF16" s="16"/>
      <c r="BG16" s="16">
        <v>1.63934426229508E-2</v>
      </c>
      <c r="BH16" s="16">
        <v>3.7974683544303799E-2</v>
      </c>
      <c r="BI16" s="16">
        <v>1.4705882352941201E-2</v>
      </c>
      <c r="BJ16" s="16">
        <v>0</v>
      </c>
      <c r="BK16" s="16">
        <v>0</v>
      </c>
      <c r="BL16" s="16">
        <v>0</v>
      </c>
    </row>
    <row r="17" spans="2:64" x14ac:dyDescent="0.35">
      <c r="B17" s="17" t="s">
        <v>155</v>
      </c>
      <c r="C17" s="16">
        <v>1.4492753623188401E-2</v>
      </c>
      <c r="D17" s="16">
        <v>7.1428571428571397E-2</v>
      </c>
      <c r="E17" s="16">
        <v>3.2258064516128997E-2</v>
      </c>
      <c r="F17" s="16">
        <v>1.1111111111111099E-2</v>
      </c>
      <c r="G17" s="16">
        <v>6.41025641025641E-3</v>
      </c>
      <c r="H17" s="16">
        <v>6.8027210884353704E-3</v>
      </c>
      <c r="I17" s="16"/>
      <c r="J17" s="16">
        <v>2.5735294117647099E-2</v>
      </c>
      <c r="K17" s="16">
        <v>0</v>
      </c>
      <c r="L17" s="16"/>
      <c r="M17" s="16">
        <v>2.0270270270270299E-2</v>
      </c>
      <c r="N17" s="16">
        <v>0</v>
      </c>
      <c r="O17" s="16">
        <v>1.88679245283019E-2</v>
      </c>
      <c r="P17" s="16">
        <v>0</v>
      </c>
      <c r="Q17" s="16"/>
      <c r="R17" s="16">
        <v>2.53164556962025E-2</v>
      </c>
      <c r="S17" s="16">
        <v>1.26582278481013E-2</v>
      </c>
      <c r="T17" s="16">
        <v>0</v>
      </c>
      <c r="U17" s="16">
        <v>0</v>
      </c>
      <c r="V17" s="16"/>
      <c r="W17" s="16">
        <v>2.9411764705882401E-2</v>
      </c>
      <c r="X17" s="16">
        <v>1.05263157894737E-2</v>
      </c>
      <c r="Y17" s="16">
        <v>2.1276595744680899E-2</v>
      </c>
      <c r="Z17" s="16">
        <v>2.3809523809523801E-2</v>
      </c>
      <c r="AA17" s="16">
        <v>0</v>
      </c>
      <c r="AB17" s="16">
        <v>2.0833333333333301E-2</v>
      </c>
      <c r="AC17" s="16">
        <v>0</v>
      </c>
      <c r="AD17" s="16">
        <v>5.5555555555555601E-2</v>
      </c>
      <c r="AE17" s="16">
        <v>0</v>
      </c>
      <c r="AF17" s="16">
        <v>0</v>
      </c>
      <c r="AG17" s="16">
        <v>0</v>
      </c>
      <c r="AH17" s="16">
        <v>0</v>
      </c>
      <c r="AI17" s="16"/>
      <c r="AJ17" s="16">
        <v>3.125E-2</v>
      </c>
      <c r="AK17" s="16">
        <v>0</v>
      </c>
      <c r="AL17" s="16">
        <v>1.1904761904761901E-2</v>
      </c>
      <c r="AM17" s="16">
        <v>1.13636363636364E-2</v>
      </c>
      <c r="AN17" s="16">
        <v>3.8461538461538498E-2</v>
      </c>
      <c r="AO17" s="16"/>
      <c r="AP17" s="16">
        <v>8.6705202312138702E-3</v>
      </c>
      <c r="AQ17" s="16">
        <v>2.5862068965517199E-2</v>
      </c>
      <c r="AR17" s="16">
        <v>4.7619047619047603E-2</v>
      </c>
      <c r="AS17" s="16"/>
      <c r="AT17" s="16">
        <v>2.34375E-2</v>
      </c>
      <c r="AU17" s="16">
        <v>1.00334448160535E-2</v>
      </c>
      <c r="AV17" s="16">
        <v>2.4390243902439001E-2</v>
      </c>
      <c r="AW17" s="16">
        <v>0</v>
      </c>
      <c r="AX17" s="16"/>
      <c r="AY17" s="16">
        <v>5.7142857142857099E-2</v>
      </c>
      <c r="AZ17" s="16">
        <v>1.11607142857143E-2</v>
      </c>
      <c r="BA17" s="16"/>
      <c r="BB17" s="16">
        <v>0</v>
      </c>
      <c r="BC17" s="16">
        <v>1.2500000000000001E-2</v>
      </c>
      <c r="BD17" s="16">
        <v>1.9543973941368101E-2</v>
      </c>
      <c r="BE17" s="16">
        <v>0</v>
      </c>
      <c r="BF17" s="16"/>
      <c r="BG17" s="16">
        <v>0</v>
      </c>
      <c r="BH17" s="16">
        <v>2.1097046413502098E-2</v>
      </c>
      <c r="BI17" s="16">
        <v>1.4705882352941201E-2</v>
      </c>
      <c r="BJ17" s="16">
        <v>0</v>
      </c>
      <c r="BK17" s="16">
        <v>0</v>
      </c>
      <c r="BL17" s="16">
        <v>0</v>
      </c>
    </row>
    <row r="18" spans="2:64" x14ac:dyDescent="0.35">
      <c r="B18" s="17" t="s">
        <v>61</v>
      </c>
      <c r="C18" s="18">
        <v>0.21118012422360199</v>
      </c>
      <c r="D18" s="18">
        <v>0.107142857142857</v>
      </c>
      <c r="E18" s="18">
        <v>0.12903225806451599</v>
      </c>
      <c r="F18" s="18">
        <v>0.16666666666666699</v>
      </c>
      <c r="G18" s="18">
        <v>0.22435897435897401</v>
      </c>
      <c r="H18" s="18">
        <v>0.27891156462584998</v>
      </c>
      <c r="I18" s="18"/>
      <c r="J18" s="18">
        <v>0.19485294117647101</v>
      </c>
      <c r="K18" s="18">
        <v>0.233333333333333</v>
      </c>
      <c r="L18" s="18"/>
      <c r="M18" s="18">
        <v>0.20270270270270299</v>
      </c>
      <c r="N18" s="18">
        <v>0.22826086956521699</v>
      </c>
      <c r="O18" s="18">
        <v>0.169811320754717</v>
      </c>
      <c r="P18" s="18">
        <v>0.30769230769230799</v>
      </c>
      <c r="Q18" s="18"/>
      <c r="R18" s="18">
        <v>0.16033755274261599</v>
      </c>
      <c r="S18" s="18">
        <v>0.227848101265823</v>
      </c>
      <c r="T18" s="18">
        <v>0.27972027972028002</v>
      </c>
      <c r="U18" s="18">
        <v>0.25</v>
      </c>
      <c r="V18" s="18"/>
      <c r="W18" s="18">
        <v>0.17647058823529399</v>
      </c>
      <c r="X18" s="18">
        <v>0.27368421052631597</v>
      </c>
      <c r="Y18" s="18">
        <v>0.23404255319148901</v>
      </c>
      <c r="Z18" s="18">
        <v>0.19047619047618999</v>
      </c>
      <c r="AA18" s="18">
        <v>0.17142857142857101</v>
      </c>
      <c r="AB18" s="18">
        <v>0.25</v>
      </c>
      <c r="AC18" s="18">
        <v>0.25</v>
      </c>
      <c r="AD18" s="18">
        <v>0.22222222222222199</v>
      </c>
      <c r="AE18" s="18">
        <v>0.14285714285714299</v>
      </c>
      <c r="AF18" s="18">
        <v>0.16</v>
      </c>
      <c r="AG18" s="18">
        <v>5.2631578947368397E-2</v>
      </c>
      <c r="AH18" s="18">
        <v>0.33333333333333298</v>
      </c>
      <c r="AI18" s="18"/>
      <c r="AJ18" s="18">
        <v>0.21875</v>
      </c>
      <c r="AK18" s="18">
        <v>0.33823529411764702</v>
      </c>
      <c r="AL18" s="18">
        <v>0.18452380952381001</v>
      </c>
      <c r="AM18" s="18">
        <v>0.204545454545455</v>
      </c>
      <c r="AN18" s="18">
        <v>0.230769230769231</v>
      </c>
      <c r="AO18" s="18"/>
      <c r="AP18" s="18">
        <v>0.21676300578034699</v>
      </c>
      <c r="AQ18" s="18">
        <v>0.181034482758621</v>
      </c>
      <c r="AR18" s="18">
        <v>0.28571428571428598</v>
      </c>
      <c r="AS18" s="18"/>
      <c r="AT18" s="18">
        <v>0.2109375</v>
      </c>
      <c r="AU18" s="18">
        <v>0.214046822742475</v>
      </c>
      <c r="AV18" s="18">
        <v>0.17073170731707299</v>
      </c>
      <c r="AW18" s="18">
        <v>0.266666666666667</v>
      </c>
      <c r="AX18" s="18"/>
      <c r="AY18" s="18">
        <v>0.114285714285714</v>
      </c>
      <c r="AZ18" s="18">
        <v>0.21875</v>
      </c>
      <c r="BA18" s="18"/>
      <c r="BB18" s="18">
        <v>8.3333333333333301E-2</v>
      </c>
      <c r="BC18" s="18">
        <v>0.26250000000000001</v>
      </c>
      <c r="BD18" s="18">
        <v>0.18566775244299699</v>
      </c>
      <c r="BE18" s="18">
        <v>0.35</v>
      </c>
      <c r="BF18" s="18"/>
      <c r="BG18" s="18">
        <v>0.26229508196721302</v>
      </c>
      <c r="BH18" s="18">
        <v>0.19409282700421901</v>
      </c>
      <c r="BI18" s="18">
        <v>0.20588235294117599</v>
      </c>
      <c r="BJ18" s="18">
        <v>0.26086956521739102</v>
      </c>
      <c r="BK18" s="18">
        <v>0.217391304347826</v>
      </c>
      <c r="BL18" s="18">
        <v>0.33333333333333298</v>
      </c>
    </row>
    <row r="19" spans="2:64" x14ac:dyDescent="0.35">
      <c r="B19" s="15" t="s">
        <v>640</v>
      </c>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L18"/>
  <sheetViews>
    <sheetView showGridLines="0" workbookViewId="0">
      <pane xSplit="2" topLeftCell="C1" activePane="topRight" state="frozen"/>
      <selection activeCell="B21" sqref="B21"/>
      <selection pane="topRight" activeCell="B18" sqref="B18"/>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323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483</v>
      </c>
      <c r="D7" s="9">
        <v>28</v>
      </c>
      <c r="E7" s="9">
        <v>62</v>
      </c>
      <c r="F7" s="9">
        <v>90</v>
      </c>
      <c r="G7" s="9">
        <v>156</v>
      </c>
      <c r="H7" s="9">
        <v>147</v>
      </c>
      <c r="I7" s="9"/>
      <c r="J7" s="9">
        <v>272</v>
      </c>
      <c r="K7" s="9">
        <v>210</v>
      </c>
      <c r="L7" s="9"/>
      <c r="M7" s="9">
        <v>296</v>
      </c>
      <c r="N7" s="9">
        <v>92</v>
      </c>
      <c r="O7" s="9">
        <v>53</v>
      </c>
      <c r="P7" s="9">
        <v>39</v>
      </c>
      <c r="Q7" s="9"/>
      <c r="R7" s="9">
        <v>237</v>
      </c>
      <c r="S7" s="9">
        <v>79</v>
      </c>
      <c r="T7" s="9">
        <v>143</v>
      </c>
      <c r="U7" s="9">
        <v>24</v>
      </c>
      <c r="V7" s="9"/>
      <c r="W7" s="9">
        <v>68</v>
      </c>
      <c r="X7" s="9">
        <v>95</v>
      </c>
      <c r="Y7" s="9">
        <v>47</v>
      </c>
      <c r="Z7" s="9">
        <v>42</v>
      </c>
      <c r="AA7" s="9">
        <v>35</v>
      </c>
      <c r="AB7" s="9">
        <v>48</v>
      </c>
      <c r="AC7" s="9">
        <v>48</v>
      </c>
      <c r="AD7" s="9">
        <v>18</v>
      </c>
      <c r="AE7" s="9">
        <v>35</v>
      </c>
      <c r="AF7" s="9">
        <v>25</v>
      </c>
      <c r="AG7" s="9">
        <v>19</v>
      </c>
      <c r="AH7" s="9">
        <v>3</v>
      </c>
      <c r="AI7" s="9"/>
      <c r="AJ7" s="9">
        <v>64</v>
      </c>
      <c r="AK7" s="9">
        <v>68</v>
      </c>
      <c r="AL7" s="9">
        <v>168</v>
      </c>
      <c r="AM7" s="9">
        <v>88</v>
      </c>
      <c r="AN7" s="9">
        <v>26</v>
      </c>
      <c r="AO7" s="9"/>
      <c r="AP7" s="9">
        <v>346</v>
      </c>
      <c r="AQ7" s="9">
        <v>116</v>
      </c>
      <c r="AR7" s="9">
        <v>21</v>
      </c>
      <c r="AS7" s="9"/>
      <c r="AT7" s="9">
        <v>128</v>
      </c>
      <c r="AU7" s="9">
        <v>299</v>
      </c>
      <c r="AV7" s="9">
        <v>41</v>
      </c>
      <c r="AW7" s="9">
        <v>15</v>
      </c>
      <c r="AX7" s="9"/>
      <c r="AY7" s="9">
        <v>35</v>
      </c>
      <c r="AZ7" s="9">
        <v>448</v>
      </c>
      <c r="BA7" s="9"/>
      <c r="BB7" s="9">
        <v>36</v>
      </c>
      <c r="BC7" s="9">
        <v>80</v>
      </c>
      <c r="BD7" s="9">
        <v>307</v>
      </c>
      <c r="BE7" s="9">
        <v>60</v>
      </c>
      <c r="BF7" s="9"/>
      <c r="BG7" s="9">
        <v>61</v>
      </c>
      <c r="BH7" s="9">
        <v>237</v>
      </c>
      <c r="BI7" s="9">
        <v>136</v>
      </c>
      <c r="BJ7" s="9">
        <v>23</v>
      </c>
      <c r="BK7" s="9">
        <v>23</v>
      </c>
      <c r="BL7" s="9">
        <v>3</v>
      </c>
    </row>
    <row r="8" spans="2:64" x14ac:dyDescent="0.35">
      <c r="B8" s="17" t="s">
        <v>317</v>
      </c>
      <c r="C8" s="16">
        <v>0.13871635610766</v>
      </c>
      <c r="D8" s="16">
        <v>0.25</v>
      </c>
      <c r="E8" s="16">
        <v>0.17741935483870999</v>
      </c>
      <c r="F8" s="16">
        <v>0.133333333333333</v>
      </c>
      <c r="G8" s="16">
        <v>0.147435897435897</v>
      </c>
      <c r="H8" s="16">
        <v>9.5238095238095205E-2</v>
      </c>
      <c r="I8" s="16"/>
      <c r="J8" s="16">
        <v>0.13602941176470601</v>
      </c>
      <c r="K8" s="16">
        <v>0.14285714285714299</v>
      </c>
      <c r="L8" s="16"/>
      <c r="M8" s="16">
        <v>0.135135135135135</v>
      </c>
      <c r="N8" s="16">
        <v>0.141304347826087</v>
      </c>
      <c r="O8" s="16">
        <v>0.15094339622641501</v>
      </c>
      <c r="P8" s="16">
        <v>0.128205128205128</v>
      </c>
      <c r="Q8" s="16"/>
      <c r="R8" s="16">
        <v>0.18565400843881899</v>
      </c>
      <c r="S8" s="16">
        <v>8.8607594936708903E-2</v>
      </c>
      <c r="T8" s="16">
        <v>0.10489510489510501</v>
      </c>
      <c r="U8" s="16">
        <v>4.1666666666666699E-2</v>
      </c>
      <c r="V8" s="16"/>
      <c r="W8" s="16">
        <v>0.14705882352941199</v>
      </c>
      <c r="X8" s="16">
        <v>0.157894736842105</v>
      </c>
      <c r="Y8" s="16">
        <v>0.21276595744680901</v>
      </c>
      <c r="Z8" s="16">
        <v>9.5238095238095205E-2</v>
      </c>
      <c r="AA8" s="16">
        <v>8.5714285714285701E-2</v>
      </c>
      <c r="AB8" s="16">
        <v>0.104166666666667</v>
      </c>
      <c r="AC8" s="16">
        <v>0.16666666666666699</v>
      </c>
      <c r="AD8" s="16">
        <v>5.5555555555555601E-2</v>
      </c>
      <c r="AE8" s="16">
        <v>0.114285714285714</v>
      </c>
      <c r="AF8" s="16">
        <v>0.12</v>
      </c>
      <c r="AG8" s="16">
        <v>0.21052631578947401</v>
      </c>
      <c r="AH8" s="16">
        <v>0</v>
      </c>
      <c r="AI8" s="16"/>
      <c r="AJ8" s="16">
        <v>7.8125E-2</v>
      </c>
      <c r="AK8" s="16">
        <v>0.14705882352941199</v>
      </c>
      <c r="AL8" s="16">
        <v>0.125</v>
      </c>
      <c r="AM8" s="16">
        <v>0.170454545454545</v>
      </c>
      <c r="AN8" s="16">
        <v>7.69230769230769E-2</v>
      </c>
      <c r="AO8" s="16"/>
      <c r="AP8" s="16">
        <v>0.13294797687861301</v>
      </c>
      <c r="AQ8" s="16">
        <v>0.163793103448276</v>
      </c>
      <c r="AR8" s="16">
        <v>9.5238095238095205E-2</v>
      </c>
      <c r="AS8" s="16"/>
      <c r="AT8" s="16">
        <v>0.15625</v>
      </c>
      <c r="AU8" s="16">
        <v>0.13377926421404701</v>
      </c>
      <c r="AV8" s="16">
        <v>0.146341463414634</v>
      </c>
      <c r="AW8" s="16">
        <v>6.6666666666666693E-2</v>
      </c>
      <c r="AX8" s="16"/>
      <c r="AY8" s="16">
        <v>0.17142857142857101</v>
      </c>
      <c r="AZ8" s="16">
        <v>0.136160714285714</v>
      </c>
      <c r="BA8" s="16"/>
      <c r="BB8" s="16">
        <v>0.194444444444444</v>
      </c>
      <c r="BC8" s="16">
        <v>0.125</v>
      </c>
      <c r="BD8" s="16">
        <v>0.14006514657980501</v>
      </c>
      <c r="BE8" s="16">
        <v>0.116666666666667</v>
      </c>
      <c r="BF8" s="16"/>
      <c r="BG8" s="16">
        <v>0.16393442622950799</v>
      </c>
      <c r="BH8" s="16">
        <v>0.151898734177215</v>
      </c>
      <c r="BI8" s="16">
        <v>0.125</v>
      </c>
      <c r="BJ8" s="16">
        <v>8.6956521739130405E-2</v>
      </c>
      <c r="BK8" s="16">
        <v>8.6956521739130405E-2</v>
      </c>
      <c r="BL8" s="16">
        <v>0</v>
      </c>
    </row>
    <row r="9" spans="2:64" x14ac:dyDescent="0.35">
      <c r="B9" s="17" t="s">
        <v>318</v>
      </c>
      <c r="C9" s="16">
        <v>0.29813664596273298</v>
      </c>
      <c r="D9" s="16">
        <v>0.46428571428571402</v>
      </c>
      <c r="E9" s="16">
        <v>0.51612903225806495</v>
      </c>
      <c r="F9" s="16">
        <v>0.35555555555555601</v>
      </c>
      <c r="G9" s="16">
        <v>0.256410256410256</v>
      </c>
      <c r="H9" s="16">
        <v>0.183673469387755</v>
      </c>
      <c r="I9" s="16"/>
      <c r="J9" s="16">
        <v>0.29779411764705899</v>
      </c>
      <c r="K9" s="16">
        <v>0.29523809523809502</v>
      </c>
      <c r="L9" s="16"/>
      <c r="M9" s="16">
        <v>0.30067567567567599</v>
      </c>
      <c r="N9" s="16">
        <v>0.29347826086956502</v>
      </c>
      <c r="O9" s="16">
        <v>0.37735849056603799</v>
      </c>
      <c r="P9" s="16">
        <v>0.20512820512820501</v>
      </c>
      <c r="Q9" s="16"/>
      <c r="R9" s="16">
        <v>0.35864978902953598</v>
      </c>
      <c r="S9" s="16">
        <v>0.329113924050633</v>
      </c>
      <c r="T9" s="16">
        <v>0.18181818181818199</v>
      </c>
      <c r="U9" s="16">
        <v>0.29166666666666702</v>
      </c>
      <c r="V9" s="16"/>
      <c r="W9" s="16">
        <v>0.32352941176470601</v>
      </c>
      <c r="X9" s="16">
        <v>0.2</v>
      </c>
      <c r="Y9" s="16">
        <v>0.44680851063829802</v>
      </c>
      <c r="Z9" s="16">
        <v>0.238095238095238</v>
      </c>
      <c r="AA9" s="16">
        <v>0.371428571428571</v>
      </c>
      <c r="AB9" s="16">
        <v>0.27083333333333298</v>
      </c>
      <c r="AC9" s="16">
        <v>0.27083333333333298</v>
      </c>
      <c r="AD9" s="16">
        <v>0.5</v>
      </c>
      <c r="AE9" s="16">
        <v>0.25714285714285701</v>
      </c>
      <c r="AF9" s="16">
        <v>0.28000000000000003</v>
      </c>
      <c r="AG9" s="16">
        <v>0.42105263157894701</v>
      </c>
      <c r="AH9" s="16">
        <v>0</v>
      </c>
      <c r="AI9" s="16"/>
      <c r="AJ9" s="16">
        <v>0.1875</v>
      </c>
      <c r="AK9" s="16">
        <v>0.25</v>
      </c>
      <c r="AL9" s="16">
        <v>0.351190476190476</v>
      </c>
      <c r="AM9" s="16">
        <v>0.26136363636363602</v>
      </c>
      <c r="AN9" s="16">
        <v>0.42307692307692302</v>
      </c>
      <c r="AO9" s="16"/>
      <c r="AP9" s="16">
        <v>0.29479768786127197</v>
      </c>
      <c r="AQ9" s="16">
        <v>0.318965517241379</v>
      </c>
      <c r="AR9" s="16">
        <v>0.238095238095238</v>
      </c>
      <c r="AS9" s="16"/>
      <c r="AT9" s="16">
        <v>0.3203125</v>
      </c>
      <c r="AU9" s="16">
        <v>0.27090301003344502</v>
      </c>
      <c r="AV9" s="16">
        <v>0.41463414634146301</v>
      </c>
      <c r="AW9" s="16">
        <v>0.33333333333333298</v>
      </c>
      <c r="AX9" s="16"/>
      <c r="AY9" s="16">
        <v>0.45714285714285702</v>
      </c>
      <c r="AZ9" s="16">
        <v>0.28571428571428598</v>
      </c>
      <c r="BA9" s="16"/>
      <c r="BB9" s="16">
        <v>0.55555555555555602</v>
      </c>
      <c r="BC9" s="16">
        <v>0.36249999999999999</v>
      </c>
      <c r="BD9" s="16">
        <v>0.26058631921824099</v>
      </c>
      <c r="BE9" s="16">
        <v>0.25</v>
      </c>
      <c r="BF9" s="16"/>
      <c r="BG9" s="16">
        <v>0.22950819672131101</v>
      </c>
      <c r="BH9" s="16">
        <v>0.29957805907173002</v>
      </c>
      <c r="BI9" s="16">
        <v>0.308823529411765</v>
      </c>
      <c r="BJ9" s="16">
        <v>0.434782608695652</v>
      </c>
      <c r="BK9" s="16">
        <v>0.26086956521739102</v>
      </c>
      <c r="BL9" s="16">
        <v>0.33333333333333298</v>
      </c>
    </row>
    <row r="10" spans="2:64" x14ac:dyDescent="0.35">
      <c r="B10" s="17" t="s">
        <v>319</v>
      </c>
      <c r="C10" s="16">
        <v>0.140786749482402</v>
      </c>
      <c r="D10" s="16">
        <v>0.107142857142857</v>
      </c>
      <c r="E10" s="16">
        <v>0.112903225806452</v>
      </c>
      <c r="F10" s="16">
        <v>0.122222222222222</v>
      </c>
      <c r="G10" s="16">
        <v>0.15384615384615399</v>
      </c>
      <c r="H10" s="16">
        <v>0.156462585034014</v>
      </c>
      <c r="I10" s="16"/>
      <c r="J10" s="16">
        <v>0.16544117647058801</v>
      </c>
      <c r="K10" s="16">
        <v>0.10952380952381</v>
      </c>
      <c r="L10" s="16"/>
      <c r="M10" s="16">
        <v>0.14864864864864899</v>
      </c>
      <c r="N10" s="16">
        <v>0.108695652173913</v>
      </c>
      <c r="O10" s="16">
        <v>0.18867924528301899</v>
      </c>
      <c r="P10" s="16">
        <v>0.102564102564103</v>
      </c>
      <c r="Q10" s="16"/>
      <c r="R10" s="16">
        <v>0.13502109704641299</v>
      </c>
      <c r="S10" s="16">
        <v>0.113924050632911</v>
      </c>
      <c r="T10" s="16">
        <v>0.160839160839161</v>
      </c>
      <c r="U10" s="16">
        <v>0.16666666666666699</v>
      </c>
      <c r="V10" s="16"/>
      <c r="W10" s="16">
        <v>0.13235294117647101</v>
      </c>
      <c r="X10" s="16">
        <v>0.14736842105263201</v>
      </c>
      <c r="Y10" s="16">
        <v>4.2553191489361701E-2</v>
      </c>
      <c r="Z10" s="16">
        <v>0.16666666666666699</v>
      </c>
      <c r="AA10" s="16">
        <v>0.2</v>
      </c>
      <c r="AB10" s="16">
        <v>0.125</v>
      </c>
      <c r="AC10" s="16">
        <v>0.1875</v>
      </c>
      <c r="AD10" s="16">
        <v>5.5555555555555601E-2</v>
      </c>
      <c r="AE10" s="16">
        <v>0.2</v>
      </c>
      <c r="AF10" s="16">
        <v>0.08</v>
      </c>
      <c r="AG10" s="16">
        <v>0.157894736842105</v>
      </c>
      <c r="AH10" s="16">
        <v>0.33333333333333298</v>
      </c>
      <c r="AI10" s="16"/>
      <c r="AJ10" s="16">
        <v>0.265625</v>
      </c>
      <c r="AK10" s="16">
        <v>0.13235294117647101</v>
      </c>
      <c r="AL10" s="16">
        <v>0.113095238095238</v>
      </c>
      <c r="AM10" s="16">
        <v>0.11363636363636399</v>
      </c>
      <c r="AN10" s="16">
        <v>0.19230769230769201</v>
      </c>
      <c r="AO10" s="16"/>
      <c r="AP10" s="16">
        <v>0.14739884393063599</v>
      </c>
      <c r="AQ10" s="16">
        <v>0.12068965517241401</v>
      </c>
      <c r="AR10" s="16">
        <v>0.14285714285714299</v>
      </c>
      <c r="AS10" s="16"/>
      <c r="AT10" s="16">
        <v>0.171875</v>
      </c>
      <c r="AU10" s="16">
        <v>0.117056856187291</v>
      </c>
      <c r="AV10" s="16">
        <v>0.19512195121951201</v>
      </c>
      <c r="AW10" s="16">
        <v>0.2</v>
      </c>
      <c r="AX10" s="16"/>
      <c r="AY10" s="16">
        <v>0.14285714285714299</v>
      </c>
      <c r="AZ10" s="16">
        <v>0.140625</v>
      </c>
      <c r="BA10" s="16"/>
      <c r="BB10" s="16">
        <v>0</v>
      </c>
      <c r="BC10" s="16">
        <v>8.7499999999999994E-2</v>
      </c>
      <c r="BD10" s="16">
        <v>0.16612377850162899</v>
      </c>
      <c r="BE10" s="16">
        <v>0.16666666666666699</v>
      </c>
      <c r="BF10" s="16"/>
      <c r="BG10" s="16">
        <v>0.114754098360656</v>
      </c>
      <c r="BH10" s="16">
        <v>0.139240506329114</v>
      </c>
      <c r="BI10" s="16">
        <v>0.161764705882353</v>
      </c>
      <c r="BJ10" s="16">
        <v>8.6956521739130405E-2</v>
      </c>
      <c r="BK10" s="16">
        <v>0.13043478260869601</v>
      </c>
      <c r="BL10" s="16">
        <v>0.33333333333333298</v>
      </c>
    </row>
    <row r="11" spans="2:64" x14ac:dyDescent="0.35">
      <c r="B11" s="17" t="s">
        <v>320</v>
      </c>
      <c r="C11" s="16">
        <v>0.16977225672877799</v>
      </c>
      <c r="D11" s="16">
        <v>7.1428571428571397E-2</v>
      </c>
      <c r="E11" s="16">
        <v>8.0645161290322606E-2</v>
      </c>
      <c r="F11" s="16">
        <v>0.17777777777777801</v>
      </c>
      <c r="G11" s="16">
        <v>0.18589743589743599</v>
      </c>
      <c r="H11" s="16">
        <v>0.20408163265306101</v>
      </c>
      <c r="I11" s="16"/>
      <c r="J11" s="16">
        <v>0.154411764705882</v>
      </c>
      <c r="K11" s="16">
        <v>0.19047619047618999</v>
      </c>
      <c r="L11" s="16"/>
      <c r="M11" s="16">
        <v>0.14864864864864899</v>
      </c>
      <c r="N11" s="16">
        <v>0.20652173913043501</v>
      </c>
      <c r="O11" s="16">
        <v>0.18867924528301899</v>
      </c>
      <c r="P11" s="16">
        <v>0.20512820512820501</v>
      </c>
      <c r="Q11" s="16"/>
      <c r="R11" s="16">
        <v>0.14767932489451499</v>
      </c>
      <c r="S11" s="16">
        <v>0.189873417721519</v>
      </c>
      <c r="T11" s="16">
        <v>0.18181818181818199</v>
      </c>
      <c r="U11" s="16">
        <v>0.25</v>
      </c>
      <c r="V11" s="16"/>
      <c r="W11" s="16">
        <v>0.13235294117647101</v>
      </c>
      <c r="X11" s="16">
        <v>0.18947368421052599</v>
      </c>
      <c r="Y11" s="16">
        <v>4.2553191489361701E-2</v>
      </c>
      <c r="Z11" s="16">
        <v>0.214285714285714</v>
      </c>
      <c r="AA11" s="16">
        <v>0.14285714285714299</v>
      </c>
      <c r="AB11" s="16">
        <v>0.25</v>
      </c>
      <c r="AC11" s="16">
        <v>0.14583333333333301</v>
      </c>
      <c r="AD11" s="16">
        <v>0.11111111111111099</v>
      </c>
      <c r="AE11" s="16">
        <v>0.22857142857142901</v>
      </c>
      <c r="AF11" s="16">
        <v>0.28000000000000003</v>
      </c>
      <c r="AG11" s="16">
        <v>0.105263157894737</v>
      </c>
      <c r="AH11" s="16">
        <v>0.33333333333333298</v>
      </c>
      <c r="AI11" s="16"/>
      <c r="AJ11" s="16">
        <v>0.28125</v>
      </c>
      <c r="AK11" s="16">
        <v>0.14705882352941199</v>
      </c>
      <c r="AL11" s="16">
        <v>0.148809523809524</v>
      </c>
      <c r="AM11" s="16">
        <v>0.18181818181818199</v>
      </c>
      <c r="AN11" s="16">
        <v>7.69230769230769E-2</v>
      </c>
      <c r="AO11" s="16"/>
      <c r="AP11" s="16">
        <v>0.15606936416184999</v>
      </c>
      <c r="AQ11" s="16">
        <v>0.198275862068966</v>
      </c>
      <c r="AR11" s="16">
        <v>0.238095238095238</v>
      </c>
      <c r="AS11" s="16"/>
      <c r="AT11" s="16">
        <v>0.1015625</v>
      </c>
      <c r="AU11" s="16">
        <v>0.20735785953177299</v>
      </c>
      <c r="AV11" s="16">
        <v>0.12195121951219499</v>
      </c>
      <c r="AW11" s="16">
        <v>0.133333333333333</v>
      </c>
      <c r="AX11" s="16"/>
      <c r="AY11" s="16">
        <v>0.14285714285714299</v>
      </c>
      <c r="AZ11" s="16">
        <v>0.171875</v>
      </c>
      <c r="BA11" s="16"/>
      <c r="BB11" s="16">
        <v>8.3333333333333301E-2</v>
      </c>
      <c r="BC11" s="16">
        <v>0.16250000000000001</v>
      </c>
      <c r="BD11" s="16">
        <v>0.18892508143322501</v>
      </c>
      <c r="BE11" s="16">
        <v>0.133333333333333</v>
      </c>
      <c r="BF11" s="16"/>
      <c r="BG11" s="16">
        <v>0.24590163934426201</v>
      </c>
      <c r="BH11" s="16">
        <v>0.14345991561181401</v>
      </c>
      <c r="BI11" s="16">
        <v>0.191176470588235</v>
      </c>
      <c r="BJ11" s="16">
        <v>4.3478260869565202E-2</v>
      </c>
      <c r="BK11" s="16">
        <v>0.26086956521739102</v>
      </c>
      <c r="BL11" s="16">
        <v>0</v>
      </c>
    </row>
    <row r="12" spans="2:64" x14ac:dyDescent="0.35">
      <c r="B12" s="17" t="s">
        <v>321</v>
      </c>
      <c r="C12" s="16">
        <v>0.167701863354037</v>
      </c>
      <c r="D12" s="16">
        <v>0.107142857142857</v>
      </c>
      <c r="E12" s="16">
        <v>8.0645161290322606E-2</v>
      </c>
      <c r="F12" s="16">
        <v>0.133333333333333</v>
      </c>
      <c r="G12" s="16">
        <v>0.16025641025640999</v>
      </c>
      <c r="H12" s="16">
        <v>0.24489795918367299</v>
      </c>
      <c r="I12" s="16"/>
      <c r="J12" s="16">
        <v>0.16544117647058801</v>
      </c>
      <c r="K12" s="16">
        <v>0.17142857142857101</v>
      </c>
      <c r="L12" s="16"/>
      <c r="M12" s="16">
        <v>0.19932432432432401</v>
      </c>
      <c r="N12" s="16">
        <v>0.119565217391304</v>
      </c>
      <c r="O12" s="16">
        <v>7.5471698113207503E-2</v>
      </c>
      <c r="P12" s="16">
        <v>0.15384615384615399</v>
      </c>
      <c r="Q12" s="16"/>
      <c r="R12" s="16">
        <v>0.105485232067511</v>
      </c>
      <c r="S12" s="16">
        <v>0.20253164556962</v>
      </c>
      <c r="T12" s="16">
        <v>0.24475524475524499</v>
      </c>
      <c r="U12" s="16">
        <v>0.20833333333333301</v>
      </c>
      <c r="V12" s="16"/>
      <c r="W12" s="16">
        <v>0.161764705882353</v>
      </c>
      <c r="X12" s="16">
        <v>0.231578947368421</v>
      </c>
      <c r="Y12" s="16">
        <v>0.14893617021276601</v>
      </c>
      <c r="Z12" s="16">
        <v>0.19047619047618999</v>
      </c>
      <c r="AA12" s="16">
        <v>0.17142857142857101</v>
      </c>
      <c r="AB12" s="16">
        <v>0.14583333333333301</v>
      </c>
      <c r="AC12" s="16">
        <v>0.14583333333333301</v>
      </c>
      <c r="AD12" s="16">
        <v>5.5555555555555601E-2</v>
      </c>
      <c r="AE12" s="16">
        <v>0.114285714285714</v>
      </c>
      <c r="AF12" s="16">
        <v>0.2</v>
      </c>
      <c r="AG12" s="16">
        <v>0.105263157894737</v>
      </c>
      <c r="AH12" s="16">
        <v>0.33333333333333298</v>
      </c>
      <c r="AI12" s="16"/>
      <c r="AJ12" s="16">
        <v>6.25E-2</v>
      </c>
      <c r="AK12" s="16">
        <v>0.191176470588235</v>
      </c>
      <c r="AL12" s="16">
        <v>0.19047619047618999</v>
      </c>
      <c r="AM12" s="16">
        <v>0.19318181818181801</v>
      </c>
      <c r="AN12" s="16">
        <v>0.19230769230769201</v>
      </c>
      <c r="AO12" s="16"/>
      <c r="AP12" s="16">
        <v>0.179190751445087</v>
      </c>
      <c r="AQ12" s="16">
        <v>0.14655172413793099</v>
      </c>
      <c r="AR12" s="16">
        <v>9.5238095238095205E-2</v>
      </c>
      <c r="AS12" s="16"/>
      <c r="AT12" s="16">
        <v>0.171875</v>
      </c>
      <c r="AU12" s="16">
        <v>0.18394648829431401</v>
      </c>
      <c r="AV12" s="16">
        <v>4.8780487804878099E-2</v>
      </c>
      <c r="AW12" s="16">
        <v>0.133333333333333</v>
      </c>
      <c r="AX12" s="16"/>
      <c r="AY12" s="16">
        <v>8.5714285714285701E-2</v>
      </c>
      <c r="AZ12" s="16">
        <v>0.17410714285714299</v>
      </c>
      <c r="BA12" s="16"/>
      <c r="BB12" s="16">
        <v>0.11111111111111099</v>
      </c>
      <c r="BC12" s="16">
        <v>0.2</v>
      </c>
      <c r="BD12" s="16">
        <v>0.16612377850162899</v>
      </c>
      <c r="BE12" s="16">
        <v>0.16666666666666699</v>
      </c>
      <c r="BF12" s="16"/>
      <c r="BG12" s="16">
        <v>0.19672131147541</v>
      </c>
      <c r="BH12" s="16">
        <v>0.19409282700421901</v>
      </c>
      <c r="BI12" s="16">
        <v>0.11764705882352899</v>
      </c>
      <c r="BJ12" s="16">
        <v>0.13043478260869601</v>
      </c>
      <c r="BK12" s="16">
        <v>0.173913043478261</v>
      </c>
      <c r="BL12" s="16">
        <v>0</v>
      </c>
    </row>
    <row r="13" spans="2:64" x14ac:dyDescent="0.35">
      <c r="B13" s="17" t="s">
        <v>322</v>
      </c>
      <c r="C13" s="18">
        <v>8.4886128364389205E-2</v>
      </c>
      <c r="D13" s="18">
        <v>0</v>
      </c>
      <c r="E13" s="18">
        <v>3.2258064516128997E-2</v>
      </c>
      <c r="F13" s="18">
        <v>7.7777777777777807E-2</v>
      </c>
      <c r="G13" s="18">
        <v>9.6153846153846201E-2</v>
      </c>
      <c r="H13" s="18">
        <v>0.115646258503401</v>
      </c>
      <c r="I13" s="18"/>
      <c r="J13" s="18">
        <v>8.0882352941176502E-2</v>
      </c>
      <c r="K13" s="18">
        <v>9.0476190476190502E-2</v>
      </c>
      <c r="L13" s="18"/>
      <c r="M13" s="18">
        <v>6.7567567567567599E-2</v>
      </c>
      <c r="N13" s="18">
        <v>0.13043478260869601</v>
      </c>
      <c r="O13" s="18">
        <v>1.88679245283019E-2</v>
      </c>
      <c r="P13" s="18">
        <v>0.20512820512820501</v>
      </c>
      <c r="Q13" s="18"/>
      <c r="R13" s="18">
        <v>6.7510548523206704E-2</v>
      </c>
      <c r="S13" s="18">
        <v>7.5949367088607597E-2</v>
      </c>
      <c r="T13" s="18">
        <v>0.125874125874126</v>
      </c>
      <c r="U13" s="18">
        <v>4.1666666666666699E-2</v>
      </c>
      <c r="V13" s="18"/>
      <c r="W13" s="18">
        <v>0.10294117647058799</v>
      </c>
      <c r="X13" s="18">
        <v>7.3684210526315796E-2</v>
      </c>
      <c r="Y13" s="18">
        <v>0.10638297872340401</v>
      </c>
      <c r="Z13" s="18">
        <v>9.5238095238095205E-2</v>
      </c>
      <c r="AA13" s="18">
        <v>2.8571428571428598E-2</v>
      </c>
      <c r="AB13" s="18">
        <v>0.104166666666667</v>
      </c>
      <c r="AC13" s="18">
        <v>8.3333333333333301E-2</v>
      </c>
      <c r="AD13" s="18">
        <v>0.22222222222222199</v>
      </c>
      <c r="AE13" s="18">
        <v>8.5714285714285701E-2</v>
      </c>
      <c r="AF13" s="18">
        <v>0.04</v>
      </c>
      <c r="AG13" s="18">
        <v>0</v>
      </c>
      <c r="AH13" s="18">
        <v>0</v>
      </c>
      <c r="AI13" s="18"/>
      <c r="AJ13" s="18">
        <v>0.125</v>
      </c>
      <c r="AK13" s="18">
        <v>0.13235294117647101</v>
      </c>
      <c r="AL13" s="18">
        <v>7.1428571428571397E-2</v>
      </c>
      <c r="AM13" s="18">
        <v>7.9545454545454503E-2</v>
      </c>
      <c r="AN13" s="18">
        <v>3.8461538461538498E-2</v>
      </c>
      <c r="AO13" s="18"/>
      <c r="AP13" s="18">
        <v>8.9595375722543294E-2</v>
      </c>
      <c r="AQ13" s="18">
        <v>5.1724137931034503E-2</v>
      </c>
      <c r="AR13" s="18">
        <v>0.19047619047618999</v>
      </c>
      <c r="AS13" s="18"/>
      <c r="AT13" s="18">
        <v>7.8125E-2</v>
      </c>
      <c r="AU13" s="18">
        <v>8.6956521739130405E-2</v>
      </c>
      <c r="AV13" s="18">
        <v>7.3170731707317097E-2</v>
      </c>
      <c r="AW13" s="18">
        <v>0.133333333333333</v>
      </c>
      <c r="AX13" s="18"/>
      <c r="AY13" s="18">
        <v>0</v>
      </c>
      <c r="AZ13" s="18">
        <v>9.1517857142857095E-2</v>
      </c>
      <c r="BA13" s="18"/>
      <c r="BB13" s="18">
        <v>5.5555555555555601E-2</v>
      </c>
      <c r="BC13" s="18">
        <v>6.25E-2</v>
      </c>
      <c r="BD13" s="18">
        <v>7.8175895765472306E-2</v>
      </c>
      <c r="BE13" s="18">
        <v>0.16666666666666699</v>
      </c>
      <c r="BF13" s="18"/>
      <c r="BG13" s="18">
        <v>4.91803278688525E-2</v>
      </c>
      <c r="BH13" s="18">
        <v>7.1729957805907199E-2</v>
      </c>
      <c r="BI13" s="18">
        <v>9.5588235294117599E-2</v>
      </c>
      <c r="BJ13" s="18">
        <v>0.217391304347826</v>
      </c>
      <c r="BK13" s="18">
        <v>8.6956521739130405E-2</v>
      </c>
      <c r="BL13" s="18">
        <v>0.33333333333333298</v>
      </c>
    </row>
    <row r="14" spans="2:64" x14ac:dyDescent="0.35">
      <c r="B14" s="15" t="s">
        <v>640</v>
      </c>
    </row>
    <row r="15" spans="2:64" x14ac:dyDescent="0.35">
      <c r="B15" t="s">
        <v>637</v>
      </c>
    </row>
    <row r="16" spans="2:64" x14ac:dyDescent="0.35">
      <c r="B16" t="s">
        <v>98</v>
      </c>
    </row>
    <row r="18" spans="2:2" x14ac:dyDescent="0.35">
      <c r="B18"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333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402</v>
      </c>
      <c r="D7" s="9">
        <v>25</v>
      </c>
      <c r="E7" s="9">
        <v>57</v>
      </c>
      <c r="F7" s="9">
        <v>78</v>
      </c>
      <c r="G7" s="9">
        <v>131</v>
      </c>
      <c r="H7" s="9">
        <v>111</v>
      </c>
      <c r="I7" s="9"/>
      <c r="J7" s="9">
        <v>227</v>
      </c>
      <c r="K7" s="9">
        <v>174</v>
      </c>
      <c r="L7" s="9"/>
      <c r="M7" s="9">
        <v>237</v>
      </c>
      <c r="N7" s="9">
        <v>81</v>
      </c>
      <c r="O7" s="9">
        <v>49</v>
      </c>
      <c r="P7" s="9">
        <v>33</v>
      </c>
      <c r="Q7" s="9"/>
      <c r="R7" s="9">
        <v>212</v>
      </c>
      <c r="S7" s="9">
        <v>63</v>
      </c>
      <c r="T7" s="9">
        <v>108</v>
      </c>
      <c r="U7" s="9">
        <v>19</v>
      </c>
      <c r="V7" s="9"/>
      <c r="W7" s="9">
        <v>57</v>
      </c>
      <c r="X7" s="9">
        <v>73</v>
      </c>
      <c r="Y7" s="9">
        <v>40</v>
      </c>
      <c r="Z7" s="9">
        <v>34</v>
      </c>
      <c r="AA7" s="9">
        <v>29</v>
      </c>
      <c r="AB7" s="9">
        <v>41</v>
      </c>
      <c r="AC7" s="9">
        <v>41</v>
      </c>
      <c r="AD7" s="9">
        <v>17</v>
      </c>
      <c r="AE7" s="9">
        <v>31</v>
      </c>
      <c r="AF7" s="9">
        <v>20</v>
      </c>
      <c r="AG7" s="9">
        <v>17</v>
      </c>
      <c r="AH7" s="9">
        <v>2</v>
      </c>
      <c r="AI7" s="9"/>
      <c r="AJ7" s="9">
        <v>60</v>
      </c>
      <c r="AK7" s="9">
        <v>55</v>
      </c>
      <c r="AL7" s="9">
        <v>136</v>
      </c>
      <c r="AM7" s="9">
        <v>71</v>
      </c>
      <c r="AN7" s="9">
        <v>21</v>
      </c>
      <c r="AO7" s="9"/>
      <c r="AP7" s="9">
        <v>284</v>
      </c>
      <c r="AQ7" s="9">
        <v>99</v>
      </c>
      <c r="AR7" s="9">
        <v>19</v>
      </c>
      <c r="AS7" s="9"/>
      <c r="AT7" s="9">
        <v>106</v>
      </c>
      <c r="AU7" s="9">
        <v>244</v>
      </c>
      <c r="AV7" s="9">
        <v>39</v>
      </c>
      <c r="AW7" s="9">
        <v>13</v>
      </c>
      <c r="AX7" s="9"/>
      <c r="AY7" s="9">
        <v>32</v>
      </c>
      <c r="AZ7" s="9">
        <v>370</v>
      </c>
      <c r="BA7" s="9"/>
      <c r="BB7" s="9">
        <v>32</v>
      </c>
      <c r="BC7" s="9">
        <v>64</v>
      </c>
      <c r="BD7" s="9">
        <v>256</v>
      </c>
      <c r="BE7" s="9">
        <v>50</v>
      </c>
      <c r="BF7" s="9"/>
      <c r="BG7" s="9">
        <v>49</v>
      </c>
      <c r="BH7" s="9">
        <v>191</v>
      </c>
      <c r="BI7" s="9">
        <v>120</v>
      </c>
      <c r="BJ7" s="9">
        <v>20</v>
      </c>
      <c r="BK7" s="9">
        <v>19</v>
      </c>
      <c r="BL7" s="9">
        <v>3</v>
      </c>
    </row>
    <row r="8" spans="2:64" x14ac:dyDescent="0.35">
      <c r="B8" s="17" t="s">
        <v>324</v>
      </c>
      <c r="C8" s="16">
        <v>0.36815920398009899</v>
      </c>
      <c r="D8" s="16">
        <v>0.48</v>
      </c>
      <c r="E8" s="16">
        <v>0.42105263157894701</v>
      </c>
      <c r="F8" s="16">
        <v>0.44871794871794901</v>
      </c>
      <c r="G8" s="16">
        <v>0.32824427480916002</v>
      </c>
      <c r="H8" s="16">
        <v>0.30630630630630601</v>
      </c>
      <c r="I8" s="16"/>
      <c r="J8" s="16">
        <v>0.383259911894273</v>
      </c>
      <c r="K8" s="16">
        <v>0.35057471264367801</v>
      </c>
      <c r="L8" s="16"/>
      <c r="M8" s="16">
        <v>0.379746835443038</v>
      </c>
      <c r="N8" s="16">
        <v>0.38271604938271597</v>
      </c>
      <c r="O8" s="16">
        <v>0.36734693877551</v>
      </c>
      <c r="P8" s="16">
        <v>0.24242424242424199</v>
      </c>
      <c r="Q8" s="16"/>
      <c r="R8" s="16">
        <v>0.41509433962264197</v>
      </c>
      <c r="S8" s="16">
        <v>0.34920634920634902</v>
      </c>
      <c r="T8" s="16">
        <v>0.28703703703703698</v>
      </c>
      <c r="U8" s="16">
        <v>0.36842105263157898</v>
      </c>
      <c r="V8" s="16"/>
      <c r="W8" s="16">
        <v>0.33333333333333298</v>
      </c>
      <c r="X8" s="16">
        <v>0.34246575342465801</v>
      </c>
      <c r="Y8" s="16">
        <v>0.22500000000000001</v>
      </c>
      <c r="Z8" s="16">
        <v>0.41176470588235298</v>
      </c>
      <c r="AA8" s="16">
        <v>0.34482758620689702</v>
      </c>
      <c r="AB8" s="16">
        <v>0.439024390243902</v>
      </c>
      <c r="AC8" s="16">
        <v>0.48780487804877998</v>
      </c>
      <c r="AD8" s="16">
        <v>0.41176470588235298</v>
      </c>
      <c r="AE8" s="16">
        <v>0.38709677419354799</v>
      </c>
      <c r="AF8" s="16">
        <v>0.45</v>
      </c>
      <c r="AG8" s="16">
        <v>0.17647058823529399</v>
      </c>
      <c r="AH8" s="16">
        <v>1</v>
      </c>
      <c r="AI8" s="16"/>
      <c r="AJ8" s="16">
        <v>0.43333333333333302</v>
      </c>
      <c r="AK8" s="16">
        <v>0.32727272727272699</v>
      </c>
      <c r="AL8" s="16">
        <v>0.35294117647058798</v>
      </c>
      <c r="AM8" s="16">
        <v>0.352112676056338</v>
      </c>
      <c r="AN8" s="16">
        <v>0.38095238095238099</v>
      </c>
      <c r="AO8" s="16"/>
      <c r="AP8" s="16">
        <v>0.37323943661971798</v>
      </c>
      <c r="AQ8" s="16">
        <v>0.36363636363636398</v>
      </c>
      <c r="AR8" s="16">
        <v>0.31578947368421101</v>
      </c>
      <c r="AS8" s="16"/>
      <c r="AT8" s="16">
        <v>0.38679245283018898</v>
      </c>
      <c r="AU8" s="16">
        <v>0.33606557377049201</v>
      </c>
      <c r="AV8" s="16">
        <v>0.53846153846153799</v>
      </c>
      <c r="AW8" s="16">
        <v>0.30769230769230799</v>
      </c>
      <c r="AX8" s="16"/>
      <c r="AY8" s="16">
        <v>0.40625</v>
      </c>
      <c r="AZ8" s="16">
        <v>0.36486486486486502</v>
      </c>
      <c r="BA8" s="16"/>
      <c r="BB8" s="16">
        <v>0.25</v>
      </c>
      <c r="BC8" s="16">
        <v>0.328125</v>
      </c>
      <c r="BD8" s="16">
        <v>0.3984375</v>
      </c>
      <c r="BE8" s="16">
        <v>0.34</v>
      </c>
      <c r="BF8" s="16"/>
      <c r="BG8" s="16">
        <v>0.38775510204081598</v>
      </c>
      <c r="BH8" s="16">
        <v>0.36125654450261802</v>
      </c>
      <c r="BI8" s="16">
        <v>0.358333333333333</v>
      </c>
      <c r="BJ8" s="16">
        <v>0.6</v>
      </c>
      <c r="BK8" s="16">
        <v>0.21052631578947401</v>
      </c>
      <c r="BL8" s="16">
        <v>0.33333333333333298</v>
      </c>
    </row>
    <row r="9" spans="2:64" x14ac:dyDescent="0.35">
      <c r="B9" s="17" t="s">
        <v>325</v>
      </c>
      <c r="C9" s="16">
        <v>0.31094527363184099</v>
      </c>
      <c r="D9" s="16">
        <v>0.32</v>
      </c>
      <c r="E9" s="16">
        <v>0.26315789473684198</v>
      </c>
      <c r="F9" s="16">
        <v>0.33333333333333298</v>
      </c>
      <c r="G9" s="16">
        <v>0.25954198473282403</v>
      </c>
      <c r="H9" s="16">
        <v>0.37837837837837801</v>
      </c>
      <c r="I9" s="16"/>
      <c r="J9" s="16">
        <v>0.34801762114537399</v>
      </c>
      <c r="K9" s="16">
        <v>0.26436781609195398</v>
      </c>
      <c r="L9" s="16"/>
      <c r="M9" s="16">
        <v>0.32067510548523198</v>
      </c>
      <c r="N9" s="16">
        <v>0.27160493827160498</v>
      </c>
      <c r="O9" s="16">
        <v>0.36734693877551</v>
      </c>
      <c r="P9" s="16">
        <v>0.27272727272727298</v>
      </c>
      <c r="Q9" s="16"/>
      <c r="R9" s="16">
        <v>0.30660377358490598</v>
      </c>
      <c r="S9" s="16">
        <v>0.25396825396825401</v>
      </c>
      <c r="T9" s="16">
        <v>0.36111111111111099</v>
      </c>
      <c r="U9" s="16">
        <v>0.26315789473684198</v>
      </c>
      <c r="V9" s="16"/>
      <c r="W9" s="16">
        <v>0.29824561403508798</v>
      </c>
      <c r="X9" s="16">
        <v>0.32876712328767099</v>
      </c>
      <c r="Y9" s="16">
        <v>0.25</v>
      </c>
      <c r="Z9" s="16">
        <v>0.32352941176470601</v>
      </c>
      <c r="AA9" s="16">
        <v>0.34482758620689702</v>
      </c>
      <c r="AB9" s="16">
        <v>0.24390243902438999</v>
      </c>
      <c r="AC9" s="16">
        <v>0.34146341463414598</v>
      </c>
      <c r="AD9" s="16">
        <v>0.29411764705882398</v>
      </c>
      <c r="AE9" s="16">
        <v>0.225806451612903</v>
      </c>
      <c r="AF9" s="16">
        <v>0.4</v>
      </c>
      <c r="AG9" s="16">
        <v>0.52941176470588203</v>
      </c>
      <c r="AH9" s="16">
        <v>0</v>
      </c>
      <c r="AI9" s="16"/>
      <c r="AJ9" s="16">
        <v>0.33333333333333298</v>
      </c>
      <c r="AK9" s="16">
        <v>0.36363636363636398</v>
      </c>
      <c r="AL9" s="16">
        <v>0.33088235294117602</v>
      </c>
      <c r="AM9" s="16">
        <v>0.28169014084506999</v>
      </c>
      <c r="AN9" s="16">
        <v>9.5238095238095205E-2</v>
      </c>
      <c r="AO9" s="16"/>
      <c r="AP9" s="16">
        <v>0.30281690140845102</v>
      </c>
      <c r="AQ9" s="16">
        <v>0.32323232323232298</v>
      </c>
      <c r="AR9" s="16">
        <v>0.36842105263157898</v>
      </c>
      <c r="AS9" s="16"/>
      <c r="AT9" s="16">
        <v>0.339622641509434</v>
      </c>
      <c r="AU9" s="16">
        <v>0.33196721311475402</v>
      </c>
      <c r="AV9" s="16">
        <v>0.15384615384615399</v>
      </c>
      <c r="AW9" s="16">
        <v>0.15384615384615399</v>
      </c>
      <c r="AX9" s="16"/>
      <c r="AY9" s="16">
        <v>0.25</v>
      </c>
      <c r="AZ9" s="16">
        <v>0.31621621621621598</v>
      </c>
      <c r="BA9" s="16"/>
      <c r="BB9" s="16">
        <v>0.3125</v>
      </c>
      <c r="BC9" s="16">
        <v>0.28125</v>
      </c>
      <c r="BD9" s="16">
        <v>0.3203125</v>
      </c>
      <c r="BE9" s="16">
        <v>0.3</v>
      </c>
      <c r="BF9" s="16"/>
      <c r="BG9" s="16">
        <v>0.32653061224489799</v>
      </c>
      <c r="BH9" s="16">
        <v>0.31937172774869099</v>
      </c>
      <c r="BI9" s="16">
        <v>0.28333333333333299</v>
      </c>
      <c r="BJ9" s="16">
        <v>0.2</v>
      </c>
      <c r="BK9" s="16">
        <v>0.52631578947368396</v>
      </c>
      <c r="BL9" s="16">
        <v>0</v>
      </c>
    </row>
    <row r="10" spans="2:64" x14ac:dyDescent="0.35">
      <c r="B10" s="17" t="s">
        <v>159</v>
      </c>
      <c r="C10" s="16">
        <v>7.2139303482587097E-2</v>
      </c>
      <c r="D10" s="16">
        <v>0</v>
      </c>
      <c r="E10" s="16">
        <v>3.5087719298245598E-2</v>
      </c>
      <c r="F10" s="16">
        <v>6.4102564102564097E-2</v>
      </c>
      <c r="G10" s="16">
        <v>0.106870229007634</v>
      </c>
      <c r="H10" s="16">
        <v>7.2072072072072099E-2</v>
      </c>
      <c r="I10" s="16"/>
      <c r="J10" s="16">
        <v>6.1674008810572702E-2</v>
      </c>
      <c r="K10" s="16">
        <v>8.6206896551724102E-2</v>
      </c>
      <c r="L10" s="16"/>
      <c r="M10" s="16">
        <v>6.7510548523206704E-2</v>
      </c>
      <c r="N10" s="16">
        <v>8.6419753086419707E-2</v>
      </c>
      <c r="O10" s="16">
        <v>8.1632653061224497E-2</v>
      </c>
      <c r="P10" s="16">
        <v>6.0606060606060601E-2</v>
      </c>
      <c r="Q10" s="16"/>
      <c r="R10" s="16">
        <v>5.1886792452830198E-2</v>
      </c>
      <c r="S10" s="16">
        <v>0.126984126984127</v>
      </c>
      <c r="T10" s="16">
        <v>7.4074074074074098E-2</v>
      </c>
      <c r="U10" s="16">
        <v>0.105263157894737</v>
      </c>
      <c r="V10" s="16"/>
      <c r="W10" s="16">
        <v>0.105263157894737</v>
      </c>
      <c r="X10" s="16">
        <v>8.2191780821917804E-2</v>
      </c>
      <c r="Y10" s="16">
        <v>0.1</v>
      </c>
      <c r="Z10" s="16">
        <v>2.9411764705882401E-2</v>
      </c>
      <c r="AA10" s="16">
        <v>3.4482758620689703E-2</v>
      </c>
      <c r="AB10" s="16">
        <v>4.8780487804878099E-2</v>
      </c>
      <c r="AC10" s="16">
        <v>4.8780487804878099E-2</v>
      </c>
      <c r="AD10" s="16">
        <v>0.17647058823529399</v>
      </c>
      <c r="AE10" s="16">
        <v>6.4516129032258104E-2</v>
      </c>
      <c r="AF10" s="16">
        <v>0.05</v>
      </c>
      <c r="AG10" s="16">
        <v>5.8823529411764698E-2</v>
      </c>
      <c r="AH10" s="16">
        <v>0</v>
      </c>
      <c r="AI10" s="16"/>
      <c r="AJ10" s="16">
        <v>0.133333333333333</v>
      </c>
      <c r="AK10" s="16">
        <v>9.0909090909090898E-2</v>
      </c>
      <c r="AL10" s="16">
        <v>4.4117647058823498E-2</v>
      </c>
      <c r="AM10" s="16">
        <v>0.11267605633802801</v>
      </c>
      <c r="AN10" s="16">
        <v>4.7619047619047603E-2</v>
      </c>
      <c r="AO10" s="16"/>
      <c r="AP10" s="16">
        <v>8.0985915492957694E-2</v>
      </c>
      <c r="AQ10" s="16">
        <v>5.0505050505050497E-2</v>
      </c>
      <c r="AR10" s="16">
        <v>5.2631578947368397E-2</v>
      </c>
      <c r="AS10" s="16"/>
      <c r="AT10" s="16">
        <v>4.71698113207547E-2</v>
      </c>
      <c r="AU10" s="16">
        <v>8.1967213114754106E-2</v>
      </c>
      <c r="AV10" s="16">
        <v>7.69230769230769E-2</v>
      </c>
      <c r="AW10" s="16">
        <v>7.69230769230769E-2</v>
      </c>
      <c r="AX10" s="16"/>
      <c r="AY10" s="16">
        <v>6.25E-2</v>
      </c>
      <c r="AZ10" s="16">
        <v>7.2972972972973005E-2</v>
      </c>
      <c r="BA10" s="16"/>
      <c r="BB10" s="16">
        <v>3.125E-2</v>
      </c>
      <c r="BC10" s="16">
        <v>9.375E-2</v>
      </c>
      <c r="BD10" s="16">
        <v>4.6875E-2</v>
      </c>
      <c r="BE10" s="16">
        <v>0.2</v>
      </c>
      <c r="BF10" s="16"/>
      <c r="BG10" s="16">
        <v>8.1632653061224497E-2</v>
      </c>
      <c r="BH10" s="16">
        <v>7.3298429319371694E-2</v>
      </c>
      <c r="BI10" s="16">
        <v>5.83333333333333E-2</v>
      </c>
      <c r="BJ10" s="16">
        <v>0.05</v>
      </c>
      <c r="BK10" s="16">
        <v>5.2631578947368397E-2</v>
      </c>
      <c r="BL10" s="16">
        <v>0.66666666666666696</v>
      </c>
    </row>
    <row r="11" spans="2:64" x14ac:dyDescent="0.35">
      <c r="B11" s="17" t="s">
        <v>326</v>
      </c>
      <c r="C11" s="16">
        <v>5.9701492537313397E-2</v>
      </c>
      <c r="D11" s="16">
        <v>0.04</v>
      </c>
      <c r="E11" s="16">
        <v>0.105263157894737</v>
      </c>
      <c r="F11" s="16">
        <v>3.8461538461538498E-2</v>
      </c>
      <c r="G11" s="16">
        <v>5.34351145038168E-2</v>
      </c>
      <c r="H11" s="16">
        <v>6.3063063063063099E-2</v>
      </c>
      <c r="I11" s="16"/>
      <c r="J11" s="16">
        <v>6.1674008810572702E-2</v>
      </c>
      <c r="K11" s="16">
        <v>5.7471264367816098E-2</v>
      </c>
      <c r="L11" s="16"/>
      <c r="M11" s="16">
        <v>2.53164556962025E-2</v>
      </c>
      <c r="N11" s="16">
        <v>0.13580246913580199</v>
      </c>
      <c r="O11" s="16">
        <v>4.08163265306122E-2</v>
      </c>
      <c r="P11" s="16">
        <v>0.15151515151515199</v>
      </c>
      <c r="Q11" s="16"/>
      <c r="R11" s="16">
        <v>7.0754716981132101E-2</v>
      </c>
      <c r="S11" s="16">
        <v>0</v>
      </c>
      <c r="T11" s="16">
        <v>6.4814814814814797E-2</v>
      </c>
      <c r="U11" s="16">
        <v>0.105263157894737</v>
      </c>
      <c r="V11" s="16"/>
      <c r="W11" s="16">
        <v>3.5087719298245598E-2</v>
      </c>
      <c r="X11" s="16">
        <v>6.8493150684931503E-2</v>
      </c>
      <c r="Y11" s="16">
        <v>7.4999999999999997E-2</v>
      </c>
      <c r="Z11" s="16">
        <v>5.8823529411764698E-2</v>
      </c>
      <c r="AA11" s="16">
        <v>0.10344827586206901</v>
      </c>
      <c r="AB11" s="16">
        <v>4.8780487804878099E-2</v>
      </c>
      <c r="AC11" s="16">
        <v>4.8780487804878099E-2</v>
      </c>
      <c r="AD11" s="16">
        <v>0</v>
      </c>
      <c r="AE11" s="16">
        <v>9.6774193548387094E-2</v>
      </c>
      <c r="AF11" s="16">
        <v>0.05</v>
      </c>
      <c r="AG11" s="16">
        <v>5.8823529411764698E-2</v>
      </c>
      <c r="AH11" s="16">
        <v>0</v>
      </c>
      <c r="AI11" s="16"/>
      <c r="AJ11" s="16">
        <v>0.05</v>
      </c>
      <c r="AK11" s="16">
        <v>0.12727272727272701</v>
      </c>
      <c r="AL11" s="16">
        <v>4.4117647058823498E-2</v>
      </c>
      <c r="AM11" s="16">
        <v>4.2253521126760597E-2</v>
      </c>
      <c r="AN11" s="16">
        <v>9.5238095238095205E-2</v>
      </c>
      <c r="AO11" s="16"/>
      <c r="AP11" s="16">
        <v>6.3380281690140802E-2</v>
      </c>
      <c r="AQ11" s="16">
        <v>5.0505050505050497E-2</v>
      </c>
      <c r="AR11" s="16">
        <v>5.2631578947368397E-2</v>
      </c>
      <c r="AS11" s="16"/>
      <c r="AT11" s="16">
        <v>2.83018867924528E-2</v>
      </c>
      <c r="AU11" s="16">
        <v>5.7377049180327898E-2</v>
      </c>
      <c r="AV11" s="16">
        <v>0.102564102564103</v>
      </c>
      <c r="AW11" s="16">
        <v>0.230769230769231</v>
      </c>
      <c r="AX11" s="16"/>
      <c r="AY11" s="16">
        <v>9.375E-2</v>
      </c>
      <c r="AZ11" s="16">
        <v>5.6756756756756802E-2</v>
      </c>
      <c r="BA11" s="16"/>
      <c r="BB11" s="16">
        <v>0.125</v>
      </c>
      <c r="BC11" s="16">
        <v>0.125</v>
      </c>
      <c r="BD11" s="16">
        <v>3.125E-2</v>
      </c>
      <c r="BE11" s="16">
        <v>0.08</v>
      </c>
      <c r="BF11" s="16"/>
      <c r="BG11" s="16">
        <v>4.08163265306122E-2</v>
      </c>
      <c r="BH11" s="16">
        <v>4.1884816753926697E-2</v>
      </c>
      <c r="BI11" s="16">
        <v>0.1</v>
      </c>
      <c r="BJ11" s="16">
        <v>0</v>
      </c>
      <c r="BK11" s="16">
        <v>0.105263157894737</v>
      </c>
      <c r="BL11" s="16">
        <v>0</v>
      </c>
    </row>
    <row r="12" spans="2:64" x14ac:dyDescent="0.35">
      <c r="B12" s="17" t="s">
        <v>327</v>
      </c>
      <c r="C12" s="16">
        <v>4.9751243781094502E-2</v>
      </c>
      <c r="D12" s="16">
        <v>0.12</v>
      </c>
      <c r="E12" s="16">
        <v>7.0175438596491196E-2</v>
      </c>
      <c r="F12" s="16">
        <v>2.5641025641025599E-2</v>
      </c>
      <c r="G12" s="16">
        <v>6.8702290076335895E-2</v>
      </c>
      <c r="H12" s="16">
        <v>1.8018018018018001E-2</v>
      </c>
      <c r="I12" s="16"/>
      <c r="J12" s="16">
        <v>3.9647577092511002E-2</v>
      </c>
      <c r="K12" s="16">
        <v>6.3218390804597693E-2</v>
      </c>
      <c r="L12" s="16"/>
      <c r="M12" s="16">
        <v>5.0632911392405097E-2</v>
      </c>
      <c r="N12" s="16">
        <v>2.4691358024691398E-2</v>
      </c>
      <c r="O12" s="16">
        <v>4.08163265306122E-2</v>
      </c>
      <c r="P12" s="16">
        <v>0.12121212121212099</v>
      </c>
      <c r="Q12" s="16"/>
      <c r="R12" s="16">
        <v>5.1886792452830198E-2</v>
      </c>
      <c r="S12" s="16">
        <v>7.9365079365079402E-2</v>
      </c>
      <c r="T12" s="16">
        <v>3.7037037037037E-2</v>
      </c>
      <c r="U12" s="16">
        <v>0</v>
      </c>
      <c r="V12" s="16"/>
      <c r="W12" s="16">
        <v>7.0175438596491196E-2</v>
      </c>
      <c r="X12" s="16">
        <v>2.7397260273972601E-2</v>
      </c>
      <c r="Y12" s="16">
        <v>2.5000000000000001E-2</v>
      </c>
      <c r="Z12" s="16">
        <v>5.8823529411764698E-2</v>
      </c>
      <c r="AA12" s="16">
        <v>3.4482758620689703E-2</v>
      </c>
      <c r="AB12" s="16">
        <v>4.8780487804878099E-2</v>
      </c>
      <c r="AC12" s="16">
        <v>7.3170731707317097E-2</v>
      </c>
      <c r="AD12" s="16">
        <v>0.11764705882352899</v>
      </c>
      <c r="AE12" s="16">
        <v>3.2258064516128997E-2</v>
      </c>
      <c r="AF12" s="16">
        <v>0.05</v>
      </c>
      <c r="AG12" s="16">
        <v>5.8823529411764698E-2</v>
      </c>
      <c r="AH12" s="16">
        <v>0</v>
      </c>
      <c r="AI12" s="16"/>
      <c r="AJ12" s="16">
        <v>3.3333333333333298E-2</v>
      </c>
      <c r="AK12" s="16">
        <v>1.8181818181818198E-2</v>
      </c>
      <c r="AL12" s="16">
        <v>7.3529411764705899E-2</v>
      </c>
      <c r="AM12" s="16">
        <v>2.8169014084507001E-2</v>
      </c>
      <c r="AN12" s="16">
        <v>4.7619047619047603E-2</v>
      </c>
      <c r="AO12" s="16"/>
      <c r="AP12" s="16">
        <v>5.2816901408450703E-2</v>
      </c>
      <c r="AQ12" s="16">
        <v>4.0404040404040401E-2</v>
      </c>
      <c r="AR12" s="16">
        <v>5.2631578947368397E-2</v>
      </c>
      <c r="AS12" s="16"/>
      <c r="AT12" s="16">
        <v>5.6603773584905703E-2</v>
      </c>
      <c r="AU12" s="16">
        <v>4.91803278688525E-2</v>
      </c>
      <c r="AV12" s="16">
        <v>2.5641025641025599E-2</v>
      </c>
      <c r="AW12" s="16">
        <v>7.69230769230769E-2</v>
      </c>
      <c r="AX12" s="16"/>
      <c r="AY12" s="16">
        <v>6.25E-2</v>
      </c>
      <c r="AZ12" s="16">
        <v>4.86486486486487E-2</v>
      </c>
      <c r="BA12" s="16"/>
      <c r="BB12" s="16">
        <v>6.25E-2</v>
      </c>
      <c r="BC12" s="16">
        <v>6.25E-2</v>
      </c>
      <c r="BD12" s="16">
        <v>5.078125E-2</v>
      </c>
      <c r="BE12" s="16">
        <v>0.02</v>
      </c>
      <c r="BF12" s="16"/>
      <c r="BG12" s="16">
        <v>2.04081632653061E-2</v>
      </c>
      <c r="BH12" s="16">
        <v>5.7591623036649199E-2</v>
      </c>
      <c r="BI12" s="16">
        <v>4.1666666666666699E-2</v>
      </c>
      <c r="BJ12" s="16">
        <v>0.1</v>
      </c>
      <c r="BK12" s="16">
        <v>5.2631578947368397E-2</v>
      </c>
      <c r="BL12" s="16">
        <v>0</v>
      </c>
    </row>
    <row r="13" spans="2:64" x14ac:dyDescent="0.35">
      <c r="B13" s="17" t="s">
        <v>328</v>
      </c>
      <c r="C13" s="16">
        <v>3.98009950248756E-2</v>
      </c>
      <c r="D13" s="16">
        <v>0.04</v>
      </c>
      <c r="E13" s="16">
        <v>8.7719298245614002E-2</v>
      </c>
      <c r="F13" s="16">
        <v>6.4102564102564097E-2</v>
      </c>
      <c r="G13" s="16">
        <v>1.5267175572519101E-2</v>
      </c>
      <c r="H13" s="16">
        <v>2.7027027027027001E-2</v>
      </c>
      <c r="I13" s="16"/>
      <c r="J13" s="16">
        <v>5.7268722466960402E-2</v>
      </c>
      <c r="K13" s="16">
        <v>1.72413793103448E-2</v>
      </c>
      <c r="L13" s="16"/>
      <c r="M13" s="16">
        <v>3.37552742616034E-2</v>
      </c>
      <c r="N13" s="16">
        <v>6.1728395061728399E-2</v>
      </c>
      <c r="O13" s="16">
        <v>2.04081632653061E-2</v>
      </c>
      <c r="P13" s="16">
        <v>6.0606060606060601E-2</v>
      </c>
      <c r="Q13" s="16"/>
      <c r="R13" s="16">
        <v>6.6037735849056603E-2</v>
      </c>
      <c r="S13" s="16">
        <v>1.58730158730159E-2</v>
      </c>
      <c r="T13" s="16">
        <v>9.2592592592592605E-3</v>
      </c>
      <c r="U13" s="16">
        <v>0</v>
      </c>
      <c r="V13" s="16"/>
      <c r="W13" s="16">
        <v>3.5087719298245598E-2</v>
      </c>
      <c r="X13" s="16">
        <v>5.4794520547945202E-2</v>
      </c>
      <c r="Y13" s="16">
        <v>2.5000000000000001E-2</v>
      </c>
      <c r="Z13" s="16">
        <v>2.9411764705882401E-2</v>
      </c>
      <c r="AA13" s="16">
        <v>3.4482758620689703E-2</v>
      </c>
      <c r="AB13" s="16">
        <v>2.4390243902439001E-2</v>
      </c>
      <c r="AC13" s="16">
        <v>2.4390243902439001E-2</v>
      </c>
      <c r="AD13" s="16">
        <v>0</v>
      </c>
      <c r="AE13" s="16">
        <v>6.4516129032258104E-2</v>
      </c>
      <c r="AF13" s="16">
        <v>0.05</v>
      </c>
      <c r="AG13" s="16">
        <v>0.11764705882352899</v>
      </c>
      <c r="AH13" s="16">
        <v>0</v>
      </c>
      <c r="AI13" s="16"/>
      <c r="AJ13" s="16">
        <v>0</v>
      </c>
      <c r="AK13" s="16">
        <v>1.8181818181818198E-2</v>
      </c>
      <c r="AL13" s="16">
        <v>4.4117647058823498E-2</v>
      </c>
      <c r="AM13" s="16">
        <v>2.8169014084507001E-2</v>
      </c>
      <c r="AN13" s="16">
        <v>9.5238095238095205E-2</v>
      </c>
      <c r="AO13" s="16"/>
      <c r="AP13" s="16">
        <v>3.5211267605633798E-2</v>
      </c>
      <c r="AQ13" s="16">
        <v>6.0606060606060601E-2</v>
      </c>
      <c r="AR13" s="16">
        <v>0</v>
      </c>
      <c r="AS13" s="16"/>
      <c r="AT13" s="16">
        <v>5.6603773584905703E-2</v>
      </c>
      <c r="AU13" s="16">
        <v>2.86885245901639E-2</v>
      </c>
      <c r="AV13" s="16">
        <v>7.69230769230769E-2</v>
      </c>
      <c r="AW13" s="16">
        <v>0</v>
      </c>
      <c r="AX13" s="16"/>
      <c r="AY13" s="16">
        <v>0.125</v>
      </c>
      <c r="AZ13" s="16">
        <v>3.24324324324324E-2</v>
      </c>
      <c r="BA13" s="16"/>
      <c r="BB13" s="16">
        <v>0.125</v>
      </c>
      <c r="BC13" s="16">
        <v>0.125</v>
      </c>
      <c r="BD13" s="16">
        <v>1.5625E-2</v>
      </c>
      <c r="BE13" s="16">
        <v>0</v>
      </c>
      <c r="BF13" s="16"/>
      <c r="BG13" s="16">
        <v>2.04081632653061E-2</v>
      </c>
      <c r="BH13" s="16">
        <v>2.6178010471204199E-2</v>
      </c>
      <c r="BI13" s="16">
        <v>0.05</v>
      </c>
      <c r="BJ13" s="16">
        <v>0</v>
      </c>
      <c r="BK13" s="16">
        <v>0.21052631578947401</v>
      </c>
      <c r="BL13" s="16">
        <v>0</v>
      </c>
    </row>
    <row r="14" spans="2:64" x14ac:dyDescent="0.35">
      <c r="B14" s="17" t="s">
        <v>329</v>
      </c>
      <c r="C14" s="16">
        <v>2.7363184079602001E-2</v>
      </c>
      <c r="D14" s="16">
        <v>0.16</v>
      </c>
      <c r="E14" s="16">
        <v>0</v>
      </c>
      <c r="F14" s="16">
        <v>1.2820512820512799E-2</v>
      </c>
      <c r="G14" s="16">
        <v>2.2900763358778602E-2</v>
      </c>
      <c r="H14" s="16">
        <v>2.7027027027027001E-2</v>
      </c>
      <c r="I14" s="16"/>
      <c r="J14" s="16">
        <v>2.6431718061673999E-2</v>
      </c>
      <c r="K14" s="16">
        <v>2.8735632183908E-2</v>
      </c>
      <c r="L14" s="16"/>
      <c r="M14" s="16">
        <v>2.9535864978902999E-2</v>
      </c>
      <c r="N14" s="16">
        <v>2.4691358024691398E-2</v>
      </c>
      <c r="O14" s="16">
        <v>2.04081632653061E-2</v>
      </c>
      <c r="P14" s="16">
        <v>0</v>
      </c>
      <c r="Q14" s="16"/>
      <c r="R14" s="16">
        <v>2.3584905660377398E-2</v>
      </c>
      <c r="S14" s="16">
        <v>4.7619047619047603E-2</v>
      </c>
      <c r="T14" s="16">
        <v>2.7777777777777801E-2</v>
      </c>
      <c r="U14" s="16">
        <v>0</v>
      </c>
      <c r="V14" s="16"/>
      <c r="W14" s="16">
        <v>1.7543859649122799E-2</v>
      </c>
      <c r="X14" s="16">
        <v>2.7397260273972601E-2</v>
      </c>
      <c r="Y14" s="16">
        <v>2.5000000000000001E-2</v>
      </c>
      <c r="Z14" s="16">
        <v>0</v>
      </c>
      <c r="AA14" s="16">
        <v>3.4482758620689703E-2</v>
      </c>
      <c r="AB14" s="16">
        <v>9.7560975609756101E-2</v>
      </c>
      <c r="AC14" s="16">
        <v>2.4390243902439001E-2</v>
      </c>
      <c r="AD14" s="16">
        <v>0</v>
      </c>
      <c r="AE14" s="16">
        <v>3.2258064516128997E-2</v>
      </c>
      <c r="AF14" s="16">
        <v>0</v>
      </c>
      <c r="AG14" s="16">
        <v>0</v>
      </c>
      <c r="AH14" s="16">
        <v>0</v>
      </c>
      <c r="AI14" s="16"/>
      <c r="AJ14" s="16">
        <v>1.6666666666666701E-2</v>
      </c>
      <c r="AK14" s="16">
        <v>0</v>
      </c>
      <c r="AL14" s="16">
        <v>2.9411764705882401E-2</v>
      </c>
      <c r="AM14" s="16">
        <v>1.4084507042253501E-2</v>
      </c>
      <c r="AN14" s="16">
        <v>9.5238095238095205E-2</v>
      </c>
      <c r="AO14" s="16"/>
      <c r="AP14" s="16">
        <v>3.1690140845070401E-2</v>
      </c>
      <c r="AQ14" s="16">
        <v>1.01010101010101E-2</v>
      </c>
      <c r="AR14" s="16">
        <v>5.2631578947368397E-2</v>
      </c>
      <c r="AS14" s="16"/>
      <c r="AT14" s="16">
        <v>3.77358490566038E-2</v>
      </c>
      <c r="AU14" s="16">
        <v>2.4590163934426201E-2</v>
      </c>
      <c r="AV14" s="16">
        <v>2.5641025641025599E-2</v>
      </c>
      <c r="AW14" s="16">
        <v>0</v>
      </c>
      <c r="AX14" s="16"/>
      <c r="AY14" s="16">
        <v>6.25E-2</v>
      </c>
      <c r="AZ14" s="16">
        <v>2.4324324324324301E-2</v>
      </c>
      <c r="BA14" s="16"/>
      <c r="BB14" s="16">
        <v>3.125E-2</v>
      </c>
      <c r="BC14" s="16">
        <v>1.5625E-2</v>
      </c>
      <c r="BD14" s="16">
        <v>3.515625E-2</v>
      </c>
      <c r="BE14" s="16">
        <v>0</v>
      </c>
      <c r="BF14" s="16"/>
      <c r="BG14" s="16">
        <v>2.04081632653061E-2</v>
      </c>
      <c r="BH14" s="16">
        <v>3.1413612565444997E-2</v>
      </c>
      <c r="BI14" s="16">
        <v>3.3333333333333298E-2</v>
      </c>
      <c r="BJ14" s="16">
        <v>0</v>
      </c>
      <c r="BK14" s="16">
        <v>0</v>
      </c>
      <c r="BL14" s="16">
        <v>0</v>
      </c>
    </row>
    <row r="15" spans="2:64" x14ac:dyDescent="0.35">
      <c r="B15" s="17" t="s">
        <v>330</v>
      </c>
      <c r="C15" s="16">
        <v>2.7363184079602001E-2</v>
      </c>
      <c r="D15" s="16">
        <v>0.12</v>
      </c>
      <c r="E15" s="16">
        <v>7.0175438596491196E-2</v>
      </c>
      <c r="F15" s="16">
        <v>2.5641025641025599E-2</v>
      </c>
      <c r="G15" s="16">
        <v>0</v>
      </c>
      <c r="H15" s="16">
        <v>1.8018018018018001E-2</v>
      </c>
      <c r="I15" s="16"/>
      <c r="J15" s="16">
        <v>1.7621145374449299E-2</v>
      </c>
      <c r="K15" s="16">
        <v>4.0229885057471299E-2</v>
      </c>
      <c r="L15" s="16"/>
      <c r="M15" s="16">
        <v>2.9535864978902999E-2</v>
      </c>
      <c r="N15" s="16">
        <v>2.4691358024691398E-2</v>
      </c>
      <c r="O15" s="16">
        <v>2.04081632653061E-2</v>
      </c>
      <c r="P15" s="16">
        <v>3.03030303030303E-2</v>
      </c>
      <c r="Q15" s="16"/>
      <c r="R15" s="16">
        <v>3.77358490566038E-2</v>
      </c>
      <c r="S15" s="16">
        <v>3.1746031746031703E-2</v>
      </c>
      <c r="T15" s="16">
        <v>9.2592592592592605E-3</v>
      </c>
      <c r="U15" s="16">
        <v>0</v>
      </c>
      <c r="V15" s="16"/>
      <c r="W15" s="16">
        <v>5.2631578947368397E-2</v>
      </c>
      <c r="X15" s="16">
        <v>2.7397260273972601E-2</v>
      </c>
      <c r="Y15" s="16">
        <v>2.5000000000000001E-2</v>
      </c>
      <c r="Z15" s="16">
        <v>0</v>
      </c>
      <c r="AA15" s="16">
        <v>3.4482758620689703E-2</v>
      </c>
      <c r="AB15" s="16">
        <v>4.8780487804878099E-2</v>
      </c>
      <c r="AC15" s="16">
        <v>2.4390243902439001E-2</v>
      </c>
      <c r="AD15" s="16">
        <v>0</v>
      </c>
      <c r="AE15" s="16">
        <v>3.2258064516128997E-2</v>
      </c>
      <c r="AF15" s="16">
        <v>0</v>
      </c>
      <c r="AG15" s="16">
        <v>0</v>
      </c>
      <c r="AH15" s="16">
        <v>0</v>
      </c>
      <c r="AI15" s="16"/>
      <c r="AJ15" s="16">
        <v>0</v>
      </c>
      <c r="AK15" s="16">
        <v>3.6363636363636397E-2</v>
      </c>
      <c r="AL15" s="16">
        <v>4.4117647058823498E-2</v>
      </c>
      <c r="AM15" s="16">
        <v>1.4084507042253501E-2</v>
      </c>
      <c r="AN15" s="16">
        <v>4.7619047619047603E-2</v>
      </c>
      <c r="AO15" s="16"/>
      <c r="AP15" s="16">
        <v>2.4647887323943699E-2</v>
      </c>
      <c r="AQ15" s="16">
        <v>4.0404040404040401E-2</v>
      </c>
      <c r="AR15" s="16">
        <v>0</v>
      </c>
      <c r="AS15" s="16"/>
      <c r="AT15" s="16">
        <v>1.88679245283019E-2</v>
      </c>
      <c r="AU15" s="16">
        <v>2.0491803278688499E-2</v>
      </c>
      <c r="AV15" s="16">
        <v>7.69230769230769E-2</v>
      </c>
      <c r="AW15" s="16">
        <v>7.69230769230769E-2</v>
      </c>
      <c r="AX15" s="16"/>
      <c r="AY15" s="16">
        <v>6.25E-2</v>
      </c>
      <c r="AZ15" s="16">
        <v>2.4324324324324301E-2</v>
      </c>
      <c r="BA15" s="16"/>
      <c r="BB15" s="16">
        <v>0.125</v>
      </c>
      <c r="BC15" s="16">
        <v>6.25E-2</v>
      </c>
      <c r="BD15" s="16">
        <v>7.8125E-3</v>
      </c>
      <c r="BE15" s="16">
        <v>0.02</v>
      </c>
      <c r="BF15" s="16"/>
      <c r="BG15" s="16">
        <v>2.04081632653061E-2</v>
      </c>
      <c r="BH15" s="16">
        <v>4.1884816753926697E-2</v>
      </c>
      <c r="BI15" s="16">
        <v>1.6666666666666701E-2</v>
      </c>
      <c r="BJ15" s="16">
        <v>0</v>
      </c>
      <c r="BK15" s="16">
        <v>0</v>
      </c>
      <c r="BL15" s="16">
        <v>0</v>
      </c>
    </row>
    <row r="16" spans="2:64" x14ac:dyDescent="0.35">
      <c r="B16" s="17" t="s">
        <v>331</v>
      </c>
      <c r="C16" s="16">
        <v>2.48756218905473E-2</v>
      </c>
      <c r="D16" s="16">
        <v>0.12</v>
      </c>
      <c r="E16" s="16">
        <v>5.2631578947368397E-2</v>
      </c>
      <c r="F16" s="16">
        <v>3.8461538461538498E-2</v>
      </c>
      <c r="G16" s="16">
        <v>0</v>
      </c>
      <c r="H16" s="16">
        <v>9.0090090090090107E-3</v>
      </c>
      <c r="I16" s="16"/>
      <c r="J16" s="16">
        <v>2.2026431718061699E-2</v>
      </c>
      <c r="K16" s="16">
        <v>2.8735632183908E-2</v>
      </c>
      <c r="L16" s="16"/>
      <c r="M16" s="16">
        <v>1.68776371308017E-2</v>
      </c>
      <c r="N16" s="16">
        <v>3.7037037037037E-2</v>
      </c>
      <c r="O16" s="16">
        <v>4.08163265306122E-2</v>
      </c>
      <c r="P16" s="16">
        <v>3.03030303030303E-2</v>
      </c>
      <c r="Q16" s="16"/>
      <c r="R16" s="16">
        <v>4.2452830188679201E-2</v>
      </c>
      <c r="S16" s="16">
        <v>0</v>
      </c>
      <c r="T16" s="16">
        <v>0</v>
      </c>
      <c r="U16" s="16">
        <v>5.2631578947368397E-2</v>
      </c>
      <c r="V16" s="16"/>
      <c r="W16" s="16">
        <v>1.7543859649122799E-2</v>
      </c>
      <c r="X16" s="16">
        <v>0</v>
      </c>
      <c r="Y16" s="16">
        <v>2.5000000000000001E-2</v>
      </c>
      <c r="Z16" s="16">
        <v>2.9411764705882401E-2</v>
      </c>
      <c r="AA16" s="16">
        <v>0.13793103448275901</v>
      </c>
      <c r="AB16" s="16">
        <v>2.4390243902439001E-2</v>
      </c>
      <c r="AC16" s="16">
        <v>0</v>
      </c>
      <c r="AD16" s="16">
        <v>0</v>
      </c>
      <c r="AE16" s="16">
        <v>3.2258064516128997E-2</v>
      </c>
      <c r="AF16" s="16">
        <v>0</v>
      </c>
      <c r="AG16" s="16">
        <v>5.8823529411764698E-2</v>
      </c>
      <c r="AH16" s="16">
        <v>0</v>
      </c>
      <c r="AI16" s="16"/>
      <c r="AJ16" s="16">
        <v>0</v>
      </c>
      <c r="AK16" s="16">
        <v>1.8181818181818198E-2</v>
      </c>
      <c r="AL16" s="16">
        <v>3.6764705882352901E-2</v>
      </c>
      <c r="AM16" s="16">
        <v>0</v>
      </c>
      <c r="AN16" s="16">
        <v>4.7619047619047603E-2</v>
      </c>
      <c r="AO16" s="16"/>
      <c r="AP16" s="16">
        <v>3.1690140845070401E-2</v>
      </c>
      <c r="AQ16" s="16">
        <v>1.01010101010101E-2</v>
      </c>
      <c r="AR16" s="16">
        <v>0</v>
      </c>
      <c r="AS16" s="16"/>
      <c r="AT16" s="16">
        <v>4.71698113207547E-2</v>
      </c>
      <c r="AU16" s="16">
        <v>0</v>
      </c>
      <c r="AV16" s="16">
        <v>0.128205128205128</v>
      </c>
      <c r="AW16" s="16">
        <v>0</v>
      </c>
      <c r="AX16" s="16"/>
      <c r="AY16" s="16">
        <v>0.15625</v>
      </c>
      <c r="AZ16" s="16">
        <v>1.35135135135135E-2</v>
      </c>
      <c r="BA16" s="16"/>
      <c r="BB16" s="16">
        <v>6.25E-2</v>
      </c>
      <c r="BC16" s="16">
        <v>3.125E-2</v>
      </c>
      <c r="BD16" s="16">
        <v>1.953125E-2</v>
      </c>
      <c r="BE16" s="16">
        <v>0.02</v>
      </c>
      <c r="BF16" s="16"/>
      <c r="BG16" s="16">
        <v>4.08163265306122E-2</v>
      </c>
      <c r="BH16" s="16">
        <v>1.5706806282722498E-2</v>
      </c>
      <c r="BI16" s="16">
        <v>3.3333333333333298E-2</v>
      </c>
      <c r="BJ16" s="16">
        <v>0.05</v>
      </c>
      <c r="BK16" s="16">
        <v>0</v>
      </c>
      <c r="BL16" s="16">
        <v>0</v>
      </c>
    </row>
    <row r="17" spans="2:64" x14ac:dyDescent="0.35">
      <c r="B17" s="17" t="s">
        <v>332</v>
      </c>
      <c r="C17" s="16">
        <v>1.24378109452736E-2</v>
      </c>
      <c r="D17" s="16">
        <v>0</v>
      </c>
      <c r="E17" s="16">
        <v>5.2631578947368397E-2</v>
      </c>
      <c r="F17" s="16">
        <v>0</v>
      </c>
      <c r="G17" s="16">
        <v>0</v>
      </c>
      <c r="H17" s="16">
        <v>1.8018018018018001E-2</v>
      </c>
      <c r="I17" s="16"/>
      <c r="J17" s="16">
        <v>1.7621145374449299E-2</v>
      </c>
      <c r="K17" s="16">
        <v>5.74712643678161E-3</v>
      </c>
      <c r="L17" s="16"/>
      <c r="M17" s="16">
        <v>1.68776371308017E-2</v>
      </c>
      <c r="N17" s="16">
        <v>1.2345679012345699E-2</v>
      </c>
      <c r="O17" s="16">
        <v>0</v>
      </c>
      <c r="P17" s="16">
        <v>0</v>
      </c>
      <c r="Q17" s="16"/>
      <c r="R17" s="16">
        <v>1.88679245283019E-2</v>
      </c>
      <c r="S17" s="16">
        <v>1.58730158730159E-2</v>
      </c>
      <c r="T17" s="16">
        <v>0</v>
      </c>
      <c r="U17" s="16">
        <v>0</v>
      </c>
      <c r="V17" s="16"/>
      <c r="W17" s="16">
        <v>8.7719298245614002E-2</v>
      </c>
      <c r="X17" s="16">
        <v>0</v>
      </c>
      <c r="Y17" s="16">
        <v>0</v>
      </c>
      <c r="Z17" s="16">
        <v>0</v>
      </c>
      <c r="AA17" s="16">
        <v>0</v>
      </c>
      <c r="AB17" s="16">
        <v>0</v>
      </c>
      <c r="AC17" s="16">
        <v>0</v>
      </c>
      <c r="AD17" s="16">
        <v>0</v>
      </c>
      <c r="AE17" s="16">
        <v>0</v>
      </c>
      <c r="AF17" s="16">
        <v>0</v>
      </c>
      <c r="AG17" s="16">
        <v>0</v>
      </c>
      <c r="AH17" s="16">
        <v>0</v>
      </c>
      <c r="AI17" s="16"/>
      <c r="AJ17" s="16">
        <v>0</v>
      </c>
      <c r="AK17" s="16">
        <v>0</v>
      </c>
      <c r="AL17" s="16">
        <v>1.4705882352941201E-2</v>
      </c>
      <c r="AM17" s="16">
        <v>4.2253521126760597E-2</v>
      </c>
      <c r="AN17" s="16">
        <v>0</v>
      </c>
      <c r="AO17" s="16"/>
      <c r="AP17" s="16">
        <v>7.0422535211267599E-3</v>
      </c>
      <c r="AQ17" s="16">
        <v>3.03030303030303E-2</v>
      </c>
      <c r="AR17" s="16">
        <v>0</v>
      </c>
      <c r="AS17" s="16"/>
      <c r="AT17" s="16">
        <v>3.77358490566038E-2</v>
      </c>
      <c r="AU17" s="16">
        <v>0</v>
      </c>
      <c r="AV17" s="16">
        <v>2.5641025641025599E-2</v>
      </c>
      <c r="AW17" s="16">
        <v>0</v>
      </c>
      <c r="AX17" s="16"/>
      <c r="AY17" s="16">
        <v>3.125E-2</v>
      </c>
      <c r="AZ17" s="16">
        <v>1.0810810810810799E-2</v>
      </c>
      <c r="BA17" s="16"/>
      <c r="BB17" s="16">
        <v>3.125E-2</v>
      </c>
      <c r="BC17" s="16">
        <v>3.125E-2</v>
      </c>
      <c r="BD17" s="16">
        <v>7.8125E-3</v>
      </c>
      <c r="BE17" s="16">
        <v>0</v>
      </c>
      <c r="BF17" s="16"/>
      <c r="BG17" s="16">
        <v>0</v>
      </c>
      <c r="BH17" s="16">
        <v>2.0942408376963401E-2</v>
      </c>
      <c r="BI17" s="16">
        <v>8.3333333333333297E-3</v>
      </c>
      <c r="BJ17" s="16">
        <v>0</v>
      </c>
      <c r="BK17" s="16">
        <v>0</v>
      </c>
      <c r="BL17" s="16">
        <v>0</v>
      </c>
    </row>
    <row r="18" spans="2:64" x14ac:dyDescent="0.35">
      <c r="B18" s="17" t="s">
        <v>143</v>
      </c>
      <c r="C18" s="18">
        <v>0.14925373134328401</v>
      </c>
      <c r="D18" s="18">
        <v>0</v>
      </c>
      <c r="E18" s="18">
        <v>0.105263157894737</v>
      </c>
      <c r="F18" s="18">
        <v>0.128205128205128</v>
      </c>
      <c r="G18" s="18">
        <v>0.221374045801527</v>
      </c>
      <c r="H18" s="18">
        <v>0.135135135135135</v>
      </c>
      <c r="I18" s="18"/>
      <c r="J18" s="18">
        <v>0.14537444933920701</v>
      </c>
      <c r="K18" s="18">
        <v>0.14942528735632199</v>
      </c>
      <c r="L18" s="18"/>
      <c r="M18" s="18">
        <v>0.16033755274261599</v>
      </c>
      <c r="N18" s="18">
        <v>0.148148148148148</v>
      </c>
      <c r="O18" s="18">
        <v>8.1632653061224497E-2</v>
      </c>
      <c r="P18" s="18">
        <v>0.18181818181818199</v>
      </c>
      <c r="Q18" s="18"/>
      <c r="R18" s="18">
        <v>0.12735849056603801</v>
      </c>
      <c r="S18" s="18">
        <v>0.17460317460317501</v>
      </c>
      <c r="T18" s="18">
        <v>0.18518518518518501</v>
      </c>
      <c r="U18" s="18">
        <v>0.105263157894737</v>
      </c>
      <c r="V18" s="18"/>
      <c r="W18" s="18">
        <v>0.105263157894737</v>
      </c>
      <c r="X18" s="18">
        <v>0.20547945205479501</v>
      </c>
      <c r="Y18" s="18">
        <v>0.27500000000000002</v>
      </c>
      <c r="Z18" s="18">
        <v>0.17647058823529399</v>
      </c>
      <c r="AA18" s="18">
        <v>0.13793103448275901</v>
      </c>
      <c r="AB18" s="18">
        <v>0.17073170731707299</v>
      </c>
      <c r="AC18" s="18">
        <v>7.3170731707317097E-2</v>
      </c>
      <c r="AD18" s="18">
        <v>0.11764705882352899</v>
      </c>
      <c r="AE18" s="18">
        <v>0.12903225806451599</v>
      </c>
      <c r="AF18" s="18">
        <v>0</v>
      </c>
      <c r="AG18" s="18">
        <v>0.11764705882352899</v>
      </c>
      <c r="AH18" s="18">
        <v>0</v>
      </c>
      <c r="AI18" s="18"/>
      <c r="AJ18" s="18">
        <v>0.05</v>
      </c>
      <c r="AK18" s="18">
        <v>0.109090909090909</v>
      </c>
      <c r="AL18" s="18">
        <v>0.161764705882353</v>
      </c>
      <c r="AM18" s="18">
        <v>0.154929577464789</v>
      </c>
      <c r="AN18" s="18">
        <v>0.19047619047618999</v>
      </c>
      <c r="AO18" s="18"/>
      <c r="AP18" s="18">
        <v>0.147887323943662</v>
      </c>
      <c r="AQ18" s="18">
        <v>0.14141414141414099</v>
      </c>
      <c r="AR18" s="18">
        <v>0.21052631578947401</v>
      </c>
      <c r="AS18" s="18"/>
      <c r="AT18" s="18">
        <v>0.13207547169811301</v>
      </c>
      <c r="AU18" s="18">
        <v>0.168032786885246</v>
      </c>
      <c r="AV18" s="18">
        <v>7.69230769230769E-2</v>
      </c>
      <c r="AW18" s="18">
        <v>0.15384615384615399</v>
      </c>
      <c r="AX18" s="18"/>
      <c r="AY18" s="18">
        <v>9.375E-2</v>
      </c>
      <c r="AZ18" s="18">
        <v>0.15405405405405401</v>
      </c>
      <c r="BA18" s="18"/>
      <c r="BB18" s="18">
        <v>0.15625</v>
      </c>
      <c r="BC18" s="18">
        <v>0.109375</v>
      </c>
      <c r="BD18" s="18">
        <v>0.16796875</v>
      </c>
      <c r="BE18" s="18">
        <v>0.1</v>
      </c>
      <c r="BF18" s="18"/>
      <c r="BG18" s="18">
        <v>0.14285714285714299</v>
      </c>
      <c r="BH18" s="18">
        <v>0.15183246073298401</v>
      </c>
      <c r="BI18" s="18">
        <v>0.18333333333333299</v>
      </c>
      <c r="BJ18" s="18">
        <v>0.05</v>
      </c>
      <c r="BK18" s="18">
        <v>5.2631578947368397E-2</v>
      </c>
      <c r="BL18" s="18">
        <v>0</v>
      </c>
    </row>
    <row r="19" spans="2:64" x14ac:dyDescent="0.35">
      <c r="B19" s="15" t="s">
        <v>334</v>
      </c>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344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24</v>
      </c>
      <c r="D7" s="9">
        <v>1</v>
      </c>
      <c r="E7" s="9">
        <v>6</v>
      </c>
      <c r="F7" s="9">
        <v>3</v>
      </c>
      <c r="G7" s="9">
        <v>7</v>
      </c>
      <c r="H7" s="9">
        <v>7</v>
      </c>
      <c r="I7" s="9"/>
      <c r="J7" s="9">
        <v>14</v>
      </c>
      <c r="K7" s="9">
        <v>10</v>
      </c>
      <c r="L7" s="9"/>
      <c r="M7" s="9">
        <v>6</v>
      </c>
      <c r="N7" s="9">
        <v>11</v>
      </c>
      <c r="O7" s="9">
        <v>2</v>
      </c>
      <c r="P7" s="9">
        <v>5</v>
      </c>
      <c r="Q7" s="9"/>
      <c r="R7" s="9">
        <v>15</v>
      </c>
      <c r="S7" s="9" t="s">
        <v>78</v>
      </c>
      <c r="T7" s="9">
        <v>7</v>
      </c>
      <c r="U7" s="9">
        <v>2</v>
      </c>
      <c r="V7" s="9"/>
      <c r="W7" s="9">
        <v>2</v>
      </c>
      <c r="X7" s="9">
        <v>5</v>
      </c>
      <c r="Y7" s="9">
        <v>3</v>
      </c>
      <c r="Z7" s="9">
        <v>2</v>
      </c>
      <c r="AA7" s="9">
        <v>3</v>
      </c>
      <c r="AB7" s="9">
        <v>2</v>
      </c>
      <c r="AC7" s="9">
        <v>2</v>
      </c>
      <c r="AD7" s="9" t="s">
        <v>78</v>
      </c>
      <c r="AE7" s="9">
        <v>3</v>
      </c>
      <c r="AF7" s="9">
        <v>1</v>
      </c>
      <c r="AG7" s="9">
        <v>1</v>
      </c>
      <c r="AH7" s="9" t="s">
        <v>78</v>
      </c>
      <c r="AI7" s="9"/>
      <c r="AJ7" s="9">
        <v>3</v>
      </c>
      <c r="AK7" s="9">
        <v>7</v>
      </c>
      <c r="AL7" s="9">
        <v>6</v>
      </c>
      <c r="AM7" s="9">
        <v>3</v>
      </c>
      <c r="AN7" s="9">
        <v>2</v>
      </c>
      <c r="AO7" s="9"/>
      <c r="AP7" s="9">
        <v>18</v>
      </c>
      <c r="AQ7" s="9">
        <v>5</v>
      </c>
      <c r="AR7" s="9">
        <v>1</v>
      </c>
      <c r="AS7" s="9"/>
      <c r="AT7" s="9">
        <v>3</v>
      </c>
      <c r="AU7" s="9">
        <v>14</v>
      </c>
      <c r="AV7" s="9">
        <v>4</v>
      </c>
      <c r="AW7" s="9">
        <v>3</v>
      </c>
      <c r="AX7" s="9"/>
      <c r="AY7" s="9">
        <v>3</v>
      </c>
      <c r="AZ7" s="9">
        <v>21</v>
      </c>
      <c r="BA7" s="9"/>
      <c r="BB7" s="9">
        <v>4</v>
      </c>
      <c r="BC7" s="9">
        <v>8</v>
      </c>
      <c r="BD7" s="9">
        <v>8</v>
      </c>
      <c r="BE7" s="9">
        <v>4</v>
      </c>
      <c r="BF7" s="9"/>
      <c r="BG7" s="9">
        <v>2</v>
      </c>
      <c r="BH7" s="9">
        <v>8</v>
      </c>
      <c r="BI7" s="9">
        <v>12</v>
      </c>
      <c r="BJ7" s="9" t="s">
        <v>78</v>
      </c>
      <c r="BK7" s="9">
        <v>2</v>
      </c>
      <c r="BL7" s="9" t="s">
        <v>78</v>
      </c>
    </row>
    <row r="8" spans="2:64" x14ac:dyDescent="0.35">
      <c r="B8" s="17" t="s">
        <v>159</v>
      </c>
      <c r="C8" s="16">
        <v>0.29166666666666702</v>
      </c>
      <c r="D8" s="16">
        <v>0</v>
      </c>
      <c r="E8" s="16">
        <v>0</v>
      </c>
      <c r="F8" s="16">
        <v>0.66666666666666696</v>
      </c>
      <c r="G8" s="16">
        <v>0.42857142857142899</v>
      </c>
      <c r="H8" s="16">
        <v>0.28571428571428598</v>
      </c>
      <c r="I8" s="16"/>
      <c r="J8" s="16">
        <v>0.28571428571428598</v>
      </c>
      <c r="K8" s="16">
        <v>0.3</v>
      </c>
      <c r="L8" s="16"/>
      <c r="M8" s="16">
        <v>0.33333333333333298</v>
      </c>
      <c r="N8" s="16">
        <v>0.18181818181818199</v>
      </c>
      <c r="O8" s="16">
        <v>0.5</v>
      </c>
      <c r="P8" s="16">
        <v>0.4</v>
      </c>
      <c r="Q8" s="16"/>
      <c r="R8" s="16">
        <v>0.2</v>
      </c>
      <c r="S8" s="16" t="s">
        <v>80</v>
      </c>
      <c r="T8" s="16">
        <v>0.28571428571428598</v>
      </c>
      <c r="U8" s="16">
        <v>1</v>
      </c>
      <c r="V8" s="16"/>
      <c r="W8" s="16">
        <v>1</v>
      </c>
      <c r="X8" s="16">
        <v>0.4</v>
      </c>
      <c r="Y8" s="16">
        <v>0.33333333333333298</v>
      </c>
      <c r="Z8" s="16">
        <v>0.5</v>
      </c>
      <c r="AA8" s="16">
        <v>0</v>
      </c>
      <c r="AB8" s="16">
        <v>0.5</v>
      </c>
      <c r="AC8" s="16">
        <v>0</v>
      </c>
      <c r="AD8" s="16" t="s">
        <v>80</v>
      </c>
      <c r="AE8" s="16">
        <v>0</v>
      </c>
      <c r="AF8" s="16">
        <v>0</v>
      </c>
      <c r="AG8" s="16">
        <v>0</v>
      </c>
      <c r="AH8" s="16" t="s">
        <v>80</v>
      </c>
      <c r="AI8" s="16"/>
      <c r="AJ8" s="16">
        <v>0.66666666666666696</v>
      </c>
      <c r="AK8" s="16">
        <v>0</v>
      </c>
      <c r="AL8" s="16">
        <v>0.33333333333333298</v>
      </c>
      <c r="AM8" s="16">
        <v>0.33333333333333298</v>
      </c>
      <c r="AN8" s="16">
        <v>0.5</v>
      </c>
      <c r="AO8" s="16"/>
      <c r="AP8" s="16">
        <v>0.33333333333333298</v>
      </c>
      <c r="AQ8" s="16">
        <v>0.2</v>
      </c>
      <c r="AR8" s="16">
        <v>0</v>
      </c>
      <c r="AS8" s="16"/>
      <c r="AT8" s="16">
        <v>0</v>
      </c>
      <c r="AU8" s="16">
        <v>0.42857142857142899</v>
      </c>
      <c r="AV8" s="16">
        <v>0</v>
      </c>
      <c r="AW8" s="16">
        <v>0.33333333333333298</v>
      </c>
      <c r="AX8" s="16"/>
      <c r="AY8" s="16">
        <v>0.33333333333333298</v>
      </c>
      <c r="AZ8" s="16">
        <v>0.28571428571428598</v>
      </c>
      <c r="BA8" s="16"/>
      <c r="BB8" s="16">
        <v>0</v>
      </c>
      <c r="BC8" s="16">
        <v>0.125</v>
      </c>
      <c r="BD8" s="16">
        <v>0.5</v>
      </c>
      <c r="BE8" s="16">
        <v>0.5</v>
      </c>
      <c r="BF8" s="16"/>
      <c r="BG8" s="16">
        <v>0.5</v>
      </c>
      <c r="BH8" s="16">
        <v>0.25</v>
      </c>
      <c r="BI8" s="16">
        <v>0.16666666666666699</v>
      </c>
      <c r="BJ8" s="16" t="s">
        <v>80</v>
      </c>
      <c r="BK8" s="16">
        <v>1</v>
      </c>
      <c r="BL8" s="16" t="s">
        <v>80</v>
      </c>
    </row>
    <row r="9" spans="2:64" x14ac:dyDescent="0.35">
      <c r="B9" s="17" t="s">
        <v>335</v>
      </c>
      <c r="C9" s="16">
        <v>0.25</v>
      </c>
      <c r="D9" s="16">
        <v>0</v>
      </c>
      <c r="E9" s="16">
        <v>0.33333333333333298</v>
      </c>
      <c r="F9" s="16">
        <v>0</v>
      </c>
      <c r="G9" s="16">
        <v>0.28571428571428598</v>
      </c>
      <c r="H9" s="16">
        <v>0.28571428571428598</v>
      </c>
      <c r="I9" s="16"/>
      <c r="J9" s="16">
        <v>0.14285714285714299</v>
      </c>
      <c r="K9" s="16">
        <v>0.4</v>
      </c>
      <c r="L9" s="16"/>
      <c r="M9" s="16">
        <v>0.16666666666666699</v>
      </c>
      <c r="N9" s="16">
        <v>0.27272727272727298</v>
      </c>
      <c r="O9" s="16">
        <v>0</v>
      </c>
      <c r="P9" s="16">
        <v>0.4</v>
      </c>
      <c r="Q9" s="16"/>
      <c r="R9" s="16">
        <v>0.2</v>
      </c>
      <c r="S9" s="16" t="s">
        <v>80</v>
      </c>
      <c r="T9" s="16">
        <v>0.42857142857142899</v>
      </c>
      <c r="U9" s="16">
        <v>0</v>
      </c>
      <c r="V9" s="16"/>
      <c r="W9" s="16">
        <v>0</v>
      </c>
      <c r="X9" s="16">
        <v>0.2</v>
      </c>
      <c r="Y9" s="16">
        <v>0.33333333333333298</v>
      </c>
      <c r="Z9" s="16">
        <v>0</v>
      </c>
      <c r="AA9" s="16">
        <v>0.33333333333333298</v>
      </c>
      <c r="AB9" s="16">
        <v>0</v>
      </c>
      <c r="AC9" s="16">
        <v>0</v>
      </c>
      <c r="AD9" s="16" t="s">
        <v>80</v>
      </c>
      <c r="AE9" s="16">
        <v>0.66666666666666696</v>
      </c>
      <c r="AF9" s="16">
        <v>0</v>
      </c>
      <c r="AG9" s="16">
        <v>1</v>
      </c>
      <c r="AH9" s="16" t="s">
        <v>80</v>
      </c>
      <c r="AI9" s="16"/>
      <c r="AJ9" s="16">
        <v>0.33333333333333298</v>
      </c>
      <c r="AK9" s="16">
        <v>0.42857142857142899</v>
      </c>
      <c r="AL9" s="16">
        <v>0.16666666666666699</v>
      </c>
      <c r="AM9" s="16">
        <v>0.33333333333333298</v>
      </c>
      <c r="AN9" s="16">
        <v>0</v>
      </c>
      <c r="AO9" s="16"/>
      <c r="AP9" s="16">
        <v>0.22222222222222199</v>
      </c>
      <c r="AQ9" s="16">
        <v>0.2</v>
      </c>
      <c r="AR9" s="16">
        <v>1</v>
      </c>
      <c r="AS9" s="16"/>
      <c r="AT9" s="16">
        <v>0</v>
      </c>
      <c r="AU9" s="16">
        <v>0.214285714285714</v>
      </c>
      <c r="AV9" s="16">
        <v>0.5</v>
      </c>
      <c r="AW9" s="16">
        <v>0.33333333333333298</v>
      </c>
      <c r="AX9" s="16"/>
      <c r="AY9" s="16">
        <v>0.66666666666666696</v>
      </c>
      <c r="AZ9" s="16">
        <v>0.19047619047618999</v>
      </c>
      <c r="BA9" s="16"/>
      <c r="BB9" s="16">
        <v>0</v>
      </c>
      <c r="BC9" s="16">
        <v>0.375</v>
      </c>
      <c r="BD9" s="16">
        <v>0.25</v>
      </c>
      <c r="BE9" s="16">
        <v>0.25</v>
      </c>
      <c r="BF9" s="16"/>
      <c r="BG9" s="16">
        <v>0</v>
      </c>
      <c r="BH9" s="16">
        <v>0.25</v>
      </c>
      <c r="BI9" s="16">
        <v>0.33333333333333298</v>
      </c>
      <c r="BJ9" s="16" t="s">
        <v>80</v>
      </c>
      <c r="BK9" s="16">
        <v>0</v>
      </c>
      <c r="BL9" s="16" t="s">
        <v>80</v>
      </c>
    </row>
    <row r="10" spans="2:64" x14ac:dyDescent="0.35">
      <c r="B10" s="17" t="s">
        <v>336</v>
      </c>
      <c r="C10" s="16">
        <v>0.16666666666666699</v>
      </c>
      <c r="D10" s="16">
        <v>0</v>
      </c>
      <c r="E10" s="16">
        <v>0.5</v>
      </c>
      <c r="F10" s="16">
        <v>0</v>
      </c>
      <c r="G10" s="16">
        <v>0.14285714285714299</v>
      </c>
      <c r="H10" s="16">
        <v>0</v>
      </c>
      <c r="I10" s="16"/>
      <c r="J10" s="16">
        <v>0.14285714285714299</v>
      </c>
      <c r="K10" s="16">
        <v>0.2</v>
      </c>
      <c r="L10" s="16"/>
      <c r="M10" s="16">
        <v>0.16666666666666699</v>
      </c>
      <c r="N10" s="16">
        <v>0.27272727272727298</v>
      </c>
      <c r="O10" s="16">
        <v>0</v>
      </c>
      <c r="P10" s="16">
        <v>0</v>
      </c>
      <c r="Q10" s="16"/>
      <c r="R10" s="16">
        <v>0.266666666666667</v>
      </c>
      <c r="S10" s="16" t="s">
        <v>80</v>
      </c>
      <c r="T10" s="16">
        <v>0</v>
      </c>
      <c r="U10" s="16">
        <v>0</v>
      </c>
      <c r="V10" s="16"/>
      <c r="W10" s="16">
        <v>0</v>
      </c>
      <c r="X10" s="16">
        <v>0.2</v>
      </c>
      <c r="Y10" s="16">
        <v>0</v>
      </c>
      <c r="Z10" s="16">
        <v>0</v>
      </c>
      <c r="AA10" s="16">
        <v>0.33333333333333298</v>
      </c>
      <c r="AB10" s="16">
        <v>0</v>
      </c>
      <c r="AC10" s="16">
        <v>0.5</v>
      </c>
      <c r="AD10" s="16" t="s">
        <v>80</v>
      </c>
      <c r="AE10" s="16">
        <v>0.33333333333333298</v>
      </c>
      <c r="AF10" s="16">
        <v>0</v>
      </c>
      <c r="AG10" s="16">
        <v>0</v>
      </c>
      <c r="AH10" s="16" t="s">
        <v>80</v>
      </c>
      <c r="AI10" s="16"/>
      <c r="AJ10" s="16">
        <v>0</v>
      </c>
      <c r="AK10" s="16">
        <v>0.28571428571428598</v>
      </c>
      <c r="AL10" s="16">
        <v>0</v>
      </c>
      <c r="AM10" s="16">
        <v>0.33333333333333298</v>
      </c>
      <c r="AN10" s="16">
        <v>0.5</v>
      </c>
      <c r="AO10" s="16"/>
      <c r="AP10" s="16">
        <v>5.5555555555555601E-2</v>
      </c>
      <c r="AQ10" s="16">
        <v>0.6</v>
      </c>
      <c r="AR10" s="16">
        <v>0</v>
      </c>
      <c r="AS10" s="16"/>
      <c r="AT10" s="16">
        <v>0.33333333333333298</v>
      </c>
      <c r="AU10" s="16">
        <v>7.1428571428571397E-2</v>
      </c>
      <c r="AV10" s="16">
        <v>0.25</v>
      </c>
      <c r="AW10" s="16">
        <v>0.33333333333333298</v>
      </c>
      <c r="AX10" s="16"/>
      <c r="AY10" s="16">
        <v>0</v>
      </c>
      <c r="AZ10" s="16">
        <v>0.19047619047618999</v>
      </c>
      <c r="BA10" s="16"/>
      <c r="BB10" s="16">
        <v>0.25</v>
      </c>
      <c r="BC10" s="16">
        <v>0.25</v>
      </c>
      <c r="BD10" s="16">
        <v>0</v>
      </c>
      <c r="BE10" s="16">
        <v>0.25</v>
      </c>
      <c r="BF10" s="16"/>
      <c r="BG10" s="16">
        <v>0</v>
      </c>
      <c r="BH10" s="16">
        <v>0</v>
      </c>
      <c r="BI10" s="16">
        <v>0.33333333333333298</v>
      </c>
      <c r="BJ10" s="16" t="s">
        <v>80</v>
      </c>
      <c r="BK10" s="16">
        <v>0</v>
      </c>
      <c r="BL10" s="16" t="s">
        <v>80</v>
      </c>
    </row>
    <row r="11" spans="2:64" x14ac:dyDescent="0.35">
      <c r="B11" s="17" t="s">
        <v>337</v>
      </c>
      <c r="C11" s="16">
        <v>0.125</v>
      </c>
      <c r="D11" s="16">
        <v>0</v>
      </c>
      <c r="E11" s="16">
        <v>0.16666666666666699</v>
      </c>
      <c r="F11" s="16">
        <v>0</v>
      </c>
      <c r="G11" s="16">
        <v>0.14285714285714299</v>
      </c>
      <c r="H11" s="16">
        <v>0.14285714285714299</v>
      </c>
      <c r="I11" s="16"/>
      <c r="J11" s="16">
        <v>7.1428571428571397E-2</v>
      </c>
      <c r="K11" s="16">
        <v>0.2</v>
      </c>
      <c r="L11" s="16"/>
      <c r="M11" s="16">
        <v>0</v>
      </c>
      <c r="N11" s="16">
        <v>9.0909090909090898E-2</v>
      </c>
      <c r="O11" s="16">
        <v>0.5</v>
      </c>
      <c r="P11" s="16">
        <v>0.2</v>
      </c>
      <c r="Q11" s="16"/>
      <c r="R11" s="16">
        <v>0.2</v>
      </c>
      <c r="S11" s="16" t="s">
        <v>80</v>
      </c>
      <c r="T11" s="16">
        <v>0</v>
      </c>
      <c r="U11" s="16">
        <v>0</v>
      </c>
      <c r="V11" s="16"/>
      <c r="W11" s="16">
        <v>0</v>
      </c>
      <c r="X11" s="16">
        <v>0.2</v>
      </c>
      <c r="Y11" s="16">
        <v>0.33333333333333298</v>
      </c>
      <c r="Z11" s="16">
        <v>0</v>
      </c>
      <c r="AA11" s="16">
        <v>0</v>
      </c>
      <c r="AB11" s="16">
        <v>0</v>
      </c>
      <c r="AC11" s="16">
        <v>0.5</v>
      </c>
      <c r="AD11" s="16" t="s">
        <v>80</v>
      </c>
      <c r="AE11" s="16">
        <v>0</v>
      </c>
      <c r="AF11" s="16">
        <v>0</v>
      </c>
      <c r="AG11" s="16">
        <v>0</v>
      </c>
      <c r="AH11" s="16" t="s">
        <v>80</v>
      </c>
      <c r="AI11" s="16"/>
      <c r="AJ11" s="16">
        <v>0</v>
      </c>
      <c r="AK11" s="16">
        <v>0.14285714285714299</v>
      </c>
      <c r="AL11" s="16">
        <v>0</v>
      </c>
      <c r="AM11" s="16">
        <v>0.33333333333333298</v>
      </c>
      <c r="AN11" s="16">
        <v>0</v>
      </c>
      <c r="AO11" s="16"/>
      <c r="AP11" s="16">
        <v>0.11111111111111099</v>
      </c>
      <c r="AQ11" s="16">
        <v>0.2</v>
      </c>
      <c r="AR11" s="16">
        <v>0</v>
      </c>
      <c r="AS11" s="16"/>
      <c r="AT11" s="16">
        <v>0.33333333333333298</v>
      </c>
      <c r="AU11" s="16">
        <v>7.1428571428571397E-2</v>
      </c>
      <c r="AV11" s="16">
        <v>0.25</v>
      </c>
      <c r="AW11" s="16">
        <v>0</v>
      </c>
      <c r="AX11" s="16"/>
      <c r="AY11" s="16">
        <v>0.33333333333333298</v>
      </c>
      <c r="AZ11" s="16">
        <v>9.5238095238095205E-2</v>
      </c>
      <c r="BA11" s="16"/>
      <c r="BB11" s="16">
        <v>0</v>
      </c>
      <c r="BC11" s="16">
        <v>0.25</v>
      </c>
      <c r="BD11" s="16">
        <v>0.125</v>
      </c>
      <c r="BE11" s="16">
        <v>0</v>
      </c>
      <c r="BF11" s="16"/>
      <c r="BG11" s="16">
        <v>0</v>
      </c>
      <c r="BH11" s="16">
        <v>0.125</v>
      </c>
      <c r="BI11" s="16">
        <v>0.16666666666666699</v>
      </c>
      <c r="BJ11" s="16" t="s">
        <v>80</v>
      </c>
      <c r="BK11" s="16">
        <v>0</v>
      </c>
      <c r="BL11" s="16" t="s">
        <v>80</v>
      </c>
    </row>
    <row r="12" spans="2:64" x14ac:dyDescent="0.35">
      <c r="B12" s="17" t="s">
        <v>338</v>
      </c>
      <c r="C12" s="16">
        <v>0.125</v>
      </c>
      <c r="D12" s="16">
        <v>0</v>
      </c>
      <c r="E12" s="16">
        <v>0.16666666666666699</v>
      </c>
      <c r="F12" s="16">
        <v>0</v>
      </c>
      <c r="G12" s="16">
        <v>0.14285714285714299</v>
      </c>
      <c r="H12" s="16">
        <v>0.14285714285714299</v>
      </c>
      <c r="I12" s="16"/>
      <c r="J12" s="16">
        <v>0.14285714285714299</v>
      </c>
      <c r="K12" s="16">
        <v>0.1</v>
      </c>
      <c r="L12" s="16"/>
      <c r="M12" s="16">
        <v>0.16666666666666699</v>
      </c>
      <c r="N12" s="16">
        <v>0.18181818181818199</v>
      </c>
      <c r="O12" s="16">
        <v>0</v>
      </c>
      <c r="P12" s="16">
        <v>0</v>
      </c>
      <c r="Q12" s="16"/>
      <c r="R12" s="16">
        <v>0.133333333333333</v>
      </c>
      <c r="S12" s="16" t="s">
        <v>80</v>
      </c>
      <c r="T12" s="16">
        <v>0.14285714285714299</v>
      </c>
      <c r="U12" s="16">
        <v>0</v>
      </c>
      <c r="V12" s="16"/>
      <c r="W12" s="16">
        <v>0</v>
      </c>
      <c r="X12" s="16">
        <v>0</v>
      </c>
      <c r="Y12" s="16">
        <v>0.33333333333333298</v>
      </c>
      <c r="Z12" s="16">
        <v>0</v>
      </c>
      <c r="AA12" s="16">
        <v>0.33333333333333298</v>
      </c>
      <c r="AB12" s="16">
        <v>0</v>
      </c>
      <c r="AC12" s="16">
        <v>0</v>
      </c>
      <c r="AD12" s="16" t="s">
        <v>80</v>
      </c>
      <c r="AE12" s="16">
        <v>0</v>
      </c>
      <c r="AF12" s="16">
        <v>1</v>
      </c>
      <c r="AG12" s="16">
        <v>0</v>
      </c>
      <c r="AH12" s="16" t="s">
        <v>80</v>
      </c>
      <c r="AI12" s="16"/>
      <c r="AJ12" s="16">
        <v>0</v>
      </c>
      <c r="AK12" s="16">
        <v>0.14285714285714299</v>
      </c>
      <c r="AL12" s="16">
        <v>0.33333333333333298</v>
      </c>
      <c r="AM12" s="16">
        <v>0</v>
      </c>
      <c r="AN12" s="16">
        <v>0</v>
      </c>
      <c r="AO12" s="16"/>
      <c r="AP12" s="16">
        <v>0.16666666666666699</v>
      </c>
      <c r="AQ12" s="16">
        <v>0</v>
      </c>
      <c r="AR12" s="16">
        <v>0</v>
      </c>
      <c r="AS12" s="16"/>
      <c r="AT12" s="16">
        <v>0.33333333333333298</v>
      </c>
      <c r="AU12" s="16">
        <v>7.1428571428571397E-2</v>
      </c>
      <c r="AV12" s="16">
        <v>0.25</v>
      </c>
      <c r="AW12" s="16">
        <v>0</v>
      </c>
      <c r="AX12" s="16"/>
      <c r="AY12" s="16">
        <v>0</v>
      </c>
      <c r="AZ12" s="16">
        <v>0.14285714285714299</v>
      </c>
      <c r="BA12" s="16"/>
      <c r="BB12" s="16">
        <v>0.25</v>
      </c>
      <c r="BC12" s="16">
        <v>0.25</v>
      </c>
      <c r="BD12" s="16">
        <v>0</v>
      </c>
      <c r="BE12" s="16">
        <v>0</v>
      </c>
      <c r="BF12" s="16"/>
      <c r="BG12" s="16">
        <v>0</v>
      </c>
      <c r="BH12" s="16">
        <v>0.375</v>
      </c>
      <c r="BI12" s="16">
        <v>0</v>
      </c>
      <c r="BJ12" s="16" t="s">
        <v>80</v>
      </c>
      <c r="BK12" s="16">
        <v>0</v>
      </c>
      <c r="BL12" s="16" t="s">
        <v>80</v>
      </c>
    </row>
    <row r="13" spans="2:64" x14ac:dyDescent="0.35">
      <c r="B13" s="17" t="s">
        <v>339</v>
      </c>
      <c r="C13" s="16">
        <v>0.125</v>
      </c>
      <c r="D13" s="16">
        <v>1</v>
      </c>
      <c r="E13" s="16">
        <v>0.16666666666666699</v>
      </c>
      <c r="F13" s="16">
        <v>0.33333333333333298</v>
      </c>
      <c r="G13" s="16">
        <v>0</v>
      </c>
      <c r="H13" s="16">
        <v>0</v>
      </c>
      <c r="I13" s="16"/>
      <c r="J13" s="16">
        <v>0.14285714285714299</v>
      </c>
      <c r="K13" s="16">
        <v>0.1</v>
      </c>
      <c r="L13" s="16"/>
      <c r="M13" s="16">
        <v>0.33333333333333298</v>
      </c>
      <c r="N13" s="16">
        <v>9.0909090909090898E-2</v>
      </c>
      <c r="O13" s="16">
        <v>0</v>
      </c>
      <c r="P13" s="16">
        <v>0</v>
      </c>
      <c r="Q13" s="16"/>
      <c r="R13" s="16">
        <v>0.2</v>
      </c>
      <c r="S13" s="16" t="s">
        <v>80</v>
      </c>
      <c r="T13" s="16">
        <v>0</v>
      </c>
      <c r="U13" s="16">
        <v>0</v>
      </c>
      <c r="V13" s="16"/>
      <c r="W13" s="16">
        <v>0</v>
      </c>
      <c r="X13" s="16">
        <v>0.2</v>
      </c>
      <c r="Y13" s="16">
        <v>0</v>
      </c>
      <c r="Z13" s="16">
        <v>0</v>
      </c>
      <c r="AA13" s="16">
        <v>0</v>
      </c>
      <c r="AB13" s="16">
        <v>0.5</v>
      </c>
      <c r="AC13" s="16">
        <v>0.5</v>
      </c>
      <c r="AD13" s="16" t="s">
        <v>80</v>
      </c>
      <c r="AE13" s="16">
        <v>0</v>
      </c>
      <c r="AF13" s="16">
        <v>0</v>
      </c>
      <c r="AG13" s="16">
        <v>0</v>
      </c>
      <c r="AH13" s="16" t="s">
        <v>80</v>
      </c>
      <c r="AI13" s="16"/>
      <c r="AJ13" s="16">
        <v>0</v>
      </c>
      <c r="AK13" s="16">
        <v>0</v>
      </c>
      <c r="AL13" s="16">
        <v>0.16666666666666699</v>
      </c>
      <c r="AM13" s="16">
        <v>0</v>
      </c>
      <c r="AN13" s="16">
        <v>0.5</v>
      </c>
      <c r="AO13" s="16"/>
      <c r="AP13" s="16">
        <v>0.11111111111111099</v>
      </c>
      <c r="AQ13" s="16">
        <v>0.2</v>
      </c>
      <c r="AR13" s="16">
        <v>0</v>
      </c>
      <c r="AS13" s="16"/>
      <c r="AT13" s="16">
        <v>0.33333333333333298</v>
      </c>
      <c r="AU13" s="16">
        <v>0.14285714285714299</v>
      </c>
      <c r="AV13" s="16">
        <v>0</v>
      </c>
      <c r="AW13" s="16">
        <v>0</v>
      </c>
      <c r="AX13" s="16"/>
      <c r="AY13" s="16">
        <v>0</v>
      </c>
      <c r="AZ13" s="16">
        <v>0.14285714285714299</v>
      </c>
      <c r="BA13" s="16"/>
      <c r="BB13" s="16">
        <v>0.75</v>
      </c>
      <c r="BC13" s="16">
        <v>0</v>
      </c>
      <c r="BD13" s="16">
        <v>0</v>
      </c>
      <c r="BE13" s="16">
        <v>0</v>
      </c>
      <c r="BF13" s="16"/>
      <c r="BG13" s="16">
        <v>0</v>
      </c>
      <c r="BH13" s="16">
        <v>0.125</v>
      </c>
      <c r="BI13" s="16">
        <v>0.16666666666666699</v>
      </c>
      <c r="BJ13" s="16" t="s">
        <v>80</v>
      </c>
      <c r="BK13" s="16">
        <v>0</v>
      </c>
      <c r="BL13" s="16" t="s">
        <v>80</v>
      </c>
    </row>
    <row r="14" spans="2:64" x14ac:dyDescent="0.35">
      <c r="B14" s="17" t="s">
        <v>340</v>
      </c>
      <c r="C14" s="16">
        <v>0.125</v>
      </c>
      <c r="D14" s="16">
        <v>0</v>
      </c>
      <c r="E14" s="16">
        <v>0.33333333333333298</v>
      </c>
      <c r="F14" s="16">
        <v>0.33333333333333298</v>
      </c>
      <c r="G14" s="16">
        <v>0</v>
      </c>
      <c r="H14" s="16">
        <v>0</v>
      </c>
      <c r="I14" s="16"/>
      <c r="J14" s="16">
        <v>7.1428571428571397E-2</v>
      </c>
      <c r="K14" s="16">
        <v>0.2</v>
      </c>
      <c r="L14" s="16"/>
      <c r="M14" s="16">
        <v>0</v>
      </c>
      <c r="N14" s="16">
        <v>0.18181818181818199</v>
      </c>
      <c r="O14" s="16">
        <v>0</v>
      </c>
      <c r="P14" s="16">
        <v>0.2</v>
      </c>
      <c r="Q14" s="16"/>
      <c r="R14" s="16">
        <v>0.2</v>
      </c>
      <c r="S14" s="16" t="s">
        <v>80</v>
      </c>
      <c r="T14" s="16">
        <v>0</v>
      </c>
      <c r="U14" s="16">
        <v>0</v>
      </c>
      <c r="V14" s="16"/>
      <c r="W14" s="16">
        <v>0</v>
      </c>
      <c r="X14" s="16">
        <v>0.2</v>
      </c>
      <c r="Y14" s="16">
        <v>0</v>
      </c>
      <c r="Z14" s="16">
        <v>0</v>
      </c>
      <c r="AA14" s="16">
        <v>0</v>
      </c>
      <c r="AB14" s="16">
        <v>0.5</v>
      </c>
      <c r="AC14" s="16">
        <v>0</v>
      </c>
      <c r="AD14" s="16" t="s">
        <v>80</v>
      </c>
      <c r="AE14" s="16">
        <v>0</v>
      </c>
      <c r="AF14" s="16">
        <v>0</v>
      </c>
      <c r="AG14" s="16">
        <v>1</v>
      </c>
      <c r="AH14" s="16" t="s">
        <v>80</v>
      </c>
      <c r="AI14" s="16"/>
      <c r="AJ14" s="16">
        <v>0</v>
      </c>
      <c r="AK14" s="16">
        <v>0.14285714285714299</v>
      </c>
      <c r="AL14" s="16">
        <v>0</v>
      </c>
      <c r="AM14" s="16">
        <v>0.33333333333333298</v>
      </c>
      <c r="AN14" s="16">
        <v>0</v>
      </c>
      <c r="AO14" s="16"/>
      <c r="AP14" s="16">
        <v>0.11111111111111099</v>
      </c>
      <c r="AQ14" s="16">
        <v>0.2</v>
      </c>
      <c r="AR14" s="16">
        <v>0</v>
      </c>
      <c r="AS14" s="16"/>
      <c r="AT14" s="16">
        <v>0.33333333333333298</v>
      </c>
      <c r="AU14" s="16">
        <v>0</v>
      </c>
      <c r="AV14" s="16">
        <v>0.5</v>
      </c>
      <c r="AW14" s="16">
        <v>0</v>
      </c>
      <c r="AX14" s="16"/>
      <c r="AY14" s="16">
        <v>0.66666666666666696</v>
      </c>
      <c r="AZ14" s="16">
        <v>4.7619047619047603E-2</v>
      </c>
      <c r="BA14" s="16"/>
      <c r="BB14" s="16">
        <v>0.25</v>
      </c>
      <c r="BC14" s="16">
        <v>0.25</v>
      </c>
      <c r="BD14" s="16">
        <v>0</v>
      </c>
      <c r="BE14" s="16">
        <v>0</v>
      </c>
      <c r="BF14" s="16"/>
      <c r="BG14" s="16">
        <v>0</v>
      </c>
      <c r="BH14" s="16">
        <v>0</v>
      </c>
      <c r="BI14" s="16">
        <v>0.25</v>
      </c>
      <c r="BJ14" s="16" t="s">
        <v>80</v>
      </c>
      <c r="BK14" s="16">
        <v>0</v>
      </c>
      <c r="BL14" s="16" t="s">
        <v>80</v>
      </c>
    </row>
    <row r="15" spans="2:64" x14ac:dyDescent="0.35">
      <c r="B15" s="17" t="s">
        <v>341</v>
      </c>
      <c r="C15" s="16">
        <v>8.3333333333333301E-2</v>
      </c>
      <c r="D15" s="16">
        <v>0</v>
      </c>
      <c r="E15" s="16">
        <v>0.16666666666666699</v>
      </c>
      <c r="F15" s="16">
        <v>0.33333333333333298</v>
      </c>
      <c r="G15" s="16">
        <v>0</v>
      </c>
      <c r="H15" s="16">
        <v>0</v>
      </c>
      <c r="I15" s="16"/>
      <c r="J15" s="16">
        <v>7.1428571428571397E-2</v>
      </c>
      <c r="K15" s="16">
        <v>0.1</v>
      </c>
      <c r="L15" s="16"/>
      <c r="M15" s="16">
        <v>0</v>
      </c>
      <c r="N15" s="16">
        <v>0.18181818181818199</v>
      </c>
      <c r="O15" s="16">
        <v>0</v>
      </c>
      <c r="P15" s="16">
        <v>0</v>
      </c>
      <c r="Q15" s="16"/>
      <c r="R15" s="16">
        <v>0.133333333333333</v>
      </c>
      <c r="S15" s="16" t="s">
        <v>80</v>
      </c>
      <c r="T15" s="16">
        <v>0</v>
      </c>
      <c r="U15" s="16">
        <v>0</v>
      </c>
      <c r="V15" s="16"/>
      <c r="W15" s="16">
        <v>0</v>
      </c>
      <c r="X15" s="16">
        <v>0</v>
      </c>
      <c r="Y15" s="16">
        <v>0</v>
      </c>
      <c r="Z15" s="16">
        <v>0</v>
      </c>
      <c r="AA15" s="16">
        <v>0</v>
      </c>
      <c r="AB15" s="16">
        <v>0.5</v>
      </c>
      <c r="AC15" s="16">
        <v>0</v>
      </c>
      <c r="AD15" s="16" t="s">
        <v>80</v>
      </c>
      <c r="AE15" s="16">
        <v>0</v>
      </c>
      <c r="AF15" s="16">
        <v>0</v>
      </c>
      <c r="AG15" s="16">
        <v>1</v>
      </c>
      <c r="AH15" s="16" t="s">
        <v>80</v>
      </c>
      <c r="AI15" s="16"/>
      <c r="AJ15" s="16">
        <v>0</v>
      </c>
      <c r="AK15" s="16">
        <v>0.14285714285714299</v>
      </c>
      <c r="AL15" s="16">
        <v>0</v>
      </c>
      <c r="AM15" s="16">
        <v>0</v>
      </c>
      <c r="AN15" s="16">
        <v>0</v>
      </c>
      <c r="AO15" s="16"/>
      <c r="AP15" s="16">
        <v>0.11111111111111099</v>
      </c>
      <c r="AQ15" s="16">
        <v>0</v>
      </c>
      <c r="AR15" s="16">
        <v>0</v>
      </c>
      <c r="AS15" s="16"/>
      <c r="AT15" s="16">
        <v>0.33333333333333298</v>
      </c>
      <c r="AU15" s="16">
        <v>0</v>
      </c>
      <c r="AV15" s="16">
        <v>0.25</v>
      </c>
      <c r="AW15" s="16">
        <v>0</v>
      </c>
      <c r="AX15" s="16"/>
      <c r="AY15" s="16">
        <v>0.33333333333333298</v>
      </c>
      <c r="AZ15" s="16">
        <v>4.7619047619047603E-2</v>
      </c>
      <c r="BA15" s="16"/>
      <c r="BB15" s="16">
        <v>0.25</v>
      </c>
      <c r="BC15" s="16">
        <v>0.125</v>
      </c>
      <c r="BD15" s="16">
        <v>0</v>
      </c>
      <c r="BE15" s="16">
        <v>0</v>
      </c>
      <c r="BF15" s="16"/>
      <c r="BG15" s="16">
        <v>0</v>
      </c>
      <c r="BH15" s="16">
        <v>0</v>
      </c>
      <c r="BI15" s="16">
        <v>0.16666666666666699</v>
      </c>
      <c r="BJ15" s="16" t="s">
        <v>80</v>
      </c>
      <c r="BK15" s="16">
        <v>0</v>
      </c>
      <c r="BL15" s="16" t="s">
        <v>80</v>
      </c>
    </row>
    <row r="16" spans="2:64" x14ac:dyDescent="0.35">
      <c r="B16" s="17" t="s">
        <v>342</v>
      </c>
      <c r="C16" s="16">
        <v>4.1666666666666699E-2</v>
      </c>
      <c r="D16" s="16">
        <v>0</v>
      </c>
      <c r="E16" s="16">
        <v>0.16666666666666699</v>
      </c>
      <c r="F16" s="16">
        <v>0</v>
      </c>
      <c r="G16" s="16">
        <v>0</v>
      </c>
      <c r="H16" s="16">
        <v>0</v>
      </c>
      <c r="I16" s="16"/>
      <c r="J16" s="16">
        <v>0</v>
      </c>
      <c r="K16" s="16">
        <v>0.1</v>
      </c>
      <c r="L16" s="16"/>
      <c r="M16" s="16">
        <v>0</v>
      </c>
      <c r="N16" s="16">
        <v>9.0909090909090898E-2</v>
      </c>
      <c r="O16" s="16">
        <v>0</v>
      </c>
      <c r="P16" s="16">
        <v>0</v>
      </c>
      <c r="Q16" s="16"/>
      <c r="R16" s="16">
        <v>6.6666666666666693E-2</v>
      </c>
      <c r="S16" s="16" t="s">
        <v>80</v>
      </c>
      <c r="T16" s="16">
        <v>0</v>
      </c>
      <c r="U16" s="16">
        <v>0</v>
      </c>
      <c r="V16" s="16"/>
      <c r="W16" s="16">
        <v>0</v>
      </c>
      <c r="X16" s="16">
        <v>0</v>
      </c>
      <c r="Y16" s="16">
        <v>0</v>
      </c>
      <c r="Z16" s="16">
        <v>0</v>
      </c>
      <c r="AA16" s="16">
        <v>0.33333333333333298</v>
      </c>
      <c r="AB16" s="16">
        <v>0</v>
      </c>
      <c r="AC16" s="16">
        <v>0</v>
      </c>
      <c r="AD16" s="16" t="s">
        <v>80</v>
      </c>
      <c r="AE16" s="16">
        <v>0</v>
      </c>
      <c r="AF16" s="16">
        <v>0</v>
      </c>
      <c r="AG16" s="16">
        <v>0</v>
      </c>
      <c r="AH16" s="16" t="s">
        <v>80</v>
      </c>
      <c r="AI16" s="16"/>
      <c r="AJ16" s="16">
        <v>0</v>
      </c>
      <c r="AK16" s="16">
        <v>0</v>
      </c>
      <c r="AL16" s="16">
        <v>0</v>
      </c>
      <c r="AM16" s="16">
        <v>0.33333333333333298</v>
      </c>
      <c r="AN16" s="16">
        <v>0</v>
      </c>
      <c r="AO16" s="16"/>
      <c r="AP16" s="16">
        <v>0</v>
      </c>
      <c r="AQ16" s="16">
        <v>0.2</v>
      </c>
      <c r="AR16" s="16">
        <v>0</v>
      </c>
      <c r="AS16" s="16"/>
      <c r="AT16" s="16">
        <v>0</v>
      </c>
      <c r="AU16" s="16">
        <v>0</v>
      </c>
      <c r="AV16" s="16">
        <v>0.25</v>
      </c>
      <c r="AW16" s="16">
        <v>0</v>
      </c>
      <c r="AX16" s="16"/>
      <c r="AY16" s="16">
        <v>0</v>
      </c>
      <c r="AZ16" s="16">
        <v>4.7619047619047603E-2</v>
      </c>
      <c r="BA16" s="16"/>
      <c r="BB16" s="16">
        <v>0</v>
      </c>
      <c r="BC16" s="16">
        <v>0.125</v>
      </c>
      <c r="BD16" s="16">
        <v>0</v>
      </c>
      <c r="BE16" s="16">
        <v>0</v>
      </c>
      <c r="BF16" s="16"/>
      <c r="BG16" s="16">
        <v>0</v>
      </c>
      <c r="BH16" s="16">
        <v>0</v>
      </c>
      <c r="BI16" s="16">
        <v>8.3333333333333301E-2</v>
      </c>
      <c r="BJ16" s="16" t="s">
        <v>80</v>
      </c>
      <c r="BK16" s="16">
        <v>0</v>
      </c>
      <c r="BL16" s="16" t="s">
        <v>80</v>
      </c>
    </row>
    <row r="17" spans="2:64" x14ac:dyDescent="0.35">
      <c r="B17" s="17" t="s">
        <v>343</v>
      </c>
      <c r="C17" s="18">
        <v>4.1666666666666699E-2</v>
      </c>
      <c r="D17" s="18">
        <v>0</v>
      </c>
      <c r="E17" s="18">
        <v>0</v>
      </c>
      <c r="F17" s="18">
        <v>0</v>
      </c>
      <c r="G17" s="18">
        <v>0</v>
      </c>
      <c r="H17" s="18">
        <v>0.14285714285714299</v>
      </c>
      <c r="I17" s="18"/>
      <c r="J17" s="18">
        <v>7.1428571428571397E-2</v>
      </c>
      <c r="K17" s="18">
        <v>0</v>
      </c>
      <c r="L17" s="18"/>
      <c r="M17" s="18">
        <v>0</v>
      </c>
      <c r="N17" s="18">
        <v>0</v>
      </c>
      <c r="O17" s="18">
        <v>0</v>
      </c>
      <c r="P17" s="18">
        <v>0.2</v>
      </c>
      <c r="Q17" s="18"/>
      <c r="R17" s="18">
        <v>0</v>
      </c>
      <c r="S17" s="18" t="s">
        <v>80</v>
      </c>
      <c r="T17" s="18">
        <v>0.14285714285714299</v>
      </c>
      <c r="U17" s="18">
        <v>0</v>
      </c>
      <c r="V17" s="18"/>
      <c r="W17" s="18">
        <v>0</v>
      </c>
      <c r="X17" s="18">
        <v>0</v>
      </c>
      <c r="Y17" s="18">
        <v>0</v>
      </c>
      <c r="Z17" s="18">
        <v>0.5</v>
      </c>
      <c r="AA17" s="18">
        <v>0</v>
      </c>
      <c r="AB17" s="18">
        <v>0</v>
      </c>
      <c r="AC17" s="18">
        <v>0</v>
      </c>
      <c r="AD17" s="18" t="s">
        <v>80</v>
      </c>
      <c r="AE17" s="18">
        <v>0</v>
      </c>
      <c r="AF17" s="18">
        <v>0</v>
      </c>
      <c r="AG17" s="18">
        <v>0</v>
      </c>
      <c r="AH17" s="18" t="s">
        <v>80</v>
      </c>
      <c r="AI17" s="18"/>
      <c r="AJ17" s="18">
        <v>0</v>
      </c>
      <c r="AK17" s="18">
        <v>0.14285714285714299</v>
      </c>
      <c r="AL17" s="18">
        <v>0</v>
      </c>
      <c r="AM17" s="18">
        <v>0</v>
      </c>
      <c r="AN17" s="18">
        <v>0</v>
      </c>
      <c r="AO17" s="18"/>
      <c r="AP17" s="18">
        <v>5.5555555555555601E-2</v>
      </c>
      <c r="AQ17" s="18">
        <v>0</v>
      </c>
      <c r="AR17" s="18">
        <v>0</v>
      </c>
      <c r="AS17" s="18"/>
      <c r="AT17" s="18">
        <v>0</v>
      </c>
      <c r="AU17" s="18">
        <v>7.1428571428571397E-2</v>
      </c>
      <c r="AV17" s="18">
        <v>0</v>
      </c>
      <c r="AW17" s="18">
        <v>0</v>
      </c>
      <c r="AX17" s="18"/>
      <c r="AY17" s="18">
        <v>0</v>
      </c>
      <c r="AZ17" s="18">
        <v>4.7619047619047603E-2</v>
      </c>
      <c r="BA17" s="18"/>
      <c r="BB17" s="18">
        <v>0</v>
      </c>
      <c r="BC17" s="18">
        <v>0</v>
      </c>
      <c r="BD17" s="18">
        <v>0.125</v>
      </c>
      <c r="BE17" s="18">
        <v>0</v>
      </c>
      <c r="BF17" s="18"/>
      <c r="BG17" s="18">
        <v>0.5</v>
      </c>
      <c r="BH17" s="18">
        <v>0</v>
      </c>
      <c r="BI17" s="18">
        <v>0</v>
      </c>
      <c r="BJ17" s="18" t="s">
        <v>80</v>
      </c>
      <c r="BK17" s="18">
        <v>0</v>
      </c>
      <c r="BL17" s="18" t="s">
        <v>80</v>
      </c>
    </row>
    <row r="18" spans="2:64" x14ac:dyDescent="0.35">
      <c r="B18" s="15" t="s">
        <v>345</v>
      </c>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L21"/>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353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125</v>
      </c>
      <c r="D7" s="9">
        <v>8</v>
      </c>
      <c r="E7" s="9">
        <v>19</v>
      </c>
      <c r="F7" s="9">
        <v>24</v>
      </c>
      <c r="G7" s="9">
        <v>45</v>
      </c>
      <c r="H7" s="9">
        <v>29</v>
      </c>
      <c r="I7" s="9"/>
      <c r="J7" s="9">
        <v>74</v>
      </c>
      <c r="K7" s="9">
        <v>51</v>
      </c>
      <c r="L7" s="9"/>
      <c r="M7" s="9">
        <v>74</v>
      </c>
      <c r="N7" s="9">
        <v>26</v>
      </c>
      <c r="O7" s="9">
        <v>15</v>
      </c>
      <c r="P7" s="9">
        <v>10</v>
      </c>
      <c r="Q7" s="9"/>
      <c r="R7" s="9">
        <v>71</v>
      </c>
      <c r="S7" s="9">
        <v>19</v>
      </c>
      <c r="T7" s="9">
        <v>30</v>
      </c>
      <c r="U7" s="9">
        <v>5</v>
      </c>
      <c r="V7" s="9"/>
      <c r="W7" s="9">
        <v>18</v>
      </c>
      <c r="X7" s="9">
        <v>22</v>
      </c>
      <c r="Y7" s="9">
        <v>18</v>
      </c>
      <c r="Z7" s="9">
        <v>11</v>
      </c>
      <c r="AA7" s="9">
        <v>8</v>
      </c>
      <c r="AB7" s="9">
        <v>10</v>
      </c>
      <c r="AC7" s="9">
        <v>11</v>
      </c>
      <c r="AD7" s="9">
        <v>8</v>
      </c>
      <c r="AE7" s="9">
        <v>10</v>
      </c>
      <c r="AF7" s="9">
        <v>3</v>
      </c>
      <c r="AG7" s="9">
        <v>6</v>
      </c>
      <c r="AH7" s="9" t="s">
        <v>78</v>
      </c>
      <c r="AI7" s="9"/>
      <c r="AJ7" s="9">
        <v>14</v>
      </c>
      <c r="AK7" s="9">
        <v>16</v>
      </c>
      <c r="AL7" s="9">
        <v>41</v>
      </c>
      <c r="AM7" s="9">
        <v>21</v>
      </c>
      <c r="AN7" s="9">
        <v>11</v>
      </c>
      <c r="AO7" s="9"/>
      <c r="AP7" s="9">
        <v>88</v>
      </c>
      <c r="AQ7" s="9">
        <v>32</v>
      </c>
      <c r="AR7" s="9">
        <v>5</v>
      </c>
      <c r="AS7" s="9"/>
      <c r="AT7" s="9">
        <v>34</v>
      </c>
      <c r="AU7" s="9">
        <v>77</v>
      </c>
      <c r="AV7" s="9">
        <v>10</v>
      </c>
      <c r="AW7" s="9">
        <v>4</v>
      </c>
      <c r="AX7" s="9"/>
      <c r="AY7" s="9">
        <v>9</v>
      </c>
      <c r="AZ7" s="9">
        <v>116</v>
      </c>
      <c r="BA7" s="9"/>
      <c r="BB7" s="9">
        <v>10</v>
      </c>
      <c r="BC7" s="9">
        <v>21</v>
      </c>
      <c r="BD7" s="9">
        <v>77</v>
      </c>
      <c r="BE7" s="9">
        <v>17</v>
      </c>
      <c r="BF7" s="9"/>
      <c r="BG7" s="9">
        <v>12</v>
      </c>
      <c r="BH7" s="9">
        <v>66</v>
      </c>
      <c r="BI7" s="9">
        <v>38</v>
      </c>
      <c r="BJ7" s="9">
        <v>4</v>
      </c>
      <c r="BK7" s="9">
        <v>4</v>
      </c>
      <c r="BL7" s="9">
        <v>1</v>
      </c>
    </row>
    <row r="8" spans="2:64" x14ac:dyDescent="0.35">
      <c r="B8" s="17" t="s">
        <v>346</v>
      </c>
      <c r="C8" s="16">
        <v>0.41599999999999998</v>
      </c>
      <c r="D8" s="16">
        <v>0.5</v>
      </c>
      <c r="E8" s="16">
        <v>0.26315789473684198</v>
      </c>
      <c r="F8" s="16">
        <v>0.45833333333333298</v>
      </c>
      <c r="G8" s="16">
        <v>0.46666666666666701</v>
      </c>
      <c r="H8" s="16">
        <v>0.37931034482758602</v>
      </c>
      <c r="I8" s="16"/>
      <c r="J8" s="16">
        <v>0.36486486486486502</v>
      </c>
      <c r="K8" s="16">
        <v>0.49019607843137297</v>
      </c>
      <c r="L8" s="16"/>
      <c r="M8" s="16">
        <v>0.40540540540540498</v>
      </c>
      <c r="N8" s="16">
        <v>0.42307692307692302</v>
      </c>
      <c r="O8" s="16">
        <v>0.46666666666666701</v>
      </c>
      <c r="P8" s="16">
        <v>0.4</v>
      </c>
      <c r="Q8" s="16"/>
      <c r="R8" s="16">
        <v>0.43661971830985902</v>
      </c>
      <c r="S8" s="16">
        <v>0.31578947368421101</v>
      </c>
      <c r="T8" s="16">
        <v>0.4</v>
      </c>
      <c r="U8" s="16">
        <v>0.6</v>
      </c>
      <c r="V8" s="16"/>
      <c r="W8" s="16">
        <v>0.55555555555555602</v>
      </c>
      <c r="X8" s="16">
        <v>0.31818181818181801</v>
      </c>
      <c r="Y8" s="16">
        <v>0.5</v>
      </c>
      <c r="Z8" s="16">
        <v>0.54545454545454497</v>
      </c>
      <c r="AA8" s="16">
        <v>0.5</v>
      </c>
      <c r="AB8" s="16">
        <v>0.2</v>
      </c>
      <c r="AC8" s="16">
        <v>0.36363636363636398</v>
      </c>
      <c r="AD8" s="16">
        <v>0.125</v>
      </c>
      <c r="AE8" s="16">
        <v>0.3</v>
      </c>
      <c r="AF8" s="16">
        <v>1</v>
      </c>
      <c r="AG8" s="16">
        <v>0.5</v>
      </c>
      <c r="AH8" s="16" t="s">
        <v>80</v>
      </c>
      <c r="AI8" s="16"/>
      <c r="AJ8" s="16">
        <v>0.5</v>
      </c>
      <c r="AK8" s="16">
        <v>0.4375</v>
      </c>
      <c r="AL8" s="16">
        <v>0.24390243902438999</v>
      </c>
      <c r="AM8" s="16">
        <v>0.61904761904761896</v>
      </c>
      <c r="AN8" s="16">
        <v>0.27272727272727298</v>
      </c>
      <c r="AO8" s="16"/>
      <c r="AP8" s="16">
        <v>0.38636363636363602</v>
      </c>
      <c r="AQ8" s="16">
        <v>0.53125</v>
      </c>
      <c r="AR8" s="16">
        <v>0.2</v>
      </c>
      <c r="AS8" s="16"/>
      <c r="AT8" s="16">
        <v>0.41176470588235298</v>
      </c>
      <c r="AU8" s="16">
        <v>0.40259740259740301</v>
      </c>
      <c r="AV8" s="16">
        <v>0.6</v>
      </c>
      <c r="AW8" s="16">
        <v>0.25</v>
      </c>
      <c r="AX8" s="16"/>
      <c r="AY8" s="16">
        <v>0.33333333333333298</v>
      </c>
      <c r="AZ8" s="16">
        <v>0.42241379310344801</v>
      </c>
      <c r="BA8" s="16"/>
      <c r="BB8" s="16">
        <v>0.2</v>
      </c>
      <c r="BC8" s="16">
        <v>0.38095238095238099</v>
      </c>
      <c r="BD8" s="16">
        <v>0.42857142857142899</v>
      </c>
      <c r="BE8" s="16">
        <v>0.52941176470588203</v>
      </c>
      <c r="BF8" s="16"/>
      <c r="BG8" s="16">
        <v>0.33333333333333298</v>
      </c>
      <c r="BH8" s="16">
        <v>0.48484848484848497</v>
      </c>
      <c r="BI8" s="16">
        <v>0.34210526315789502</v>
      </c>
      <c r="BJ8" s="16">
        <v>0.25</v>
      </c>
      <c r="BK8" s="16">
        <v>0.25</v>
      </c>
      <c r="BL8" s="16">
        <v>1</v>
      </c>
    </row>
    <row r="9" spans="2:64" x14ac:dyDescent="0.35">
      <c r="B9" s="17" t="s">
        <v>347</v>
      </c>
      <c r="C9" s="16">
        <v>0.35199999999999998</v>
      </c>
      <c r="D9" s="16">
        <v>0</v>
      </c>
      <c r="E9" s="16">
        <v>0.21052631578947401</v>
      </c>
      <c r="F9" s="16">
        <v>0.45833333333333298</v>
      </c>
      <c r="G9" s="16">
        <v>0.35555555555555601</v>
      </c>
      <c r="H9" s="16">
        <v>0.44827586206896602</v>
      </c>
      <c r="I9" s="16"/>
      <c r="J9" s="16">
        <v>0.36486486486486502</v>
      </c>
      <c r="K9" s="16">
        <v>0.33333333333333298</v>
      </c>
      <c r="L9" s="16"/>
      <c r="M9" s="16">
        <v>0.37837837837837801</v>
      </c>
      <c r="N9" s="16">
        <v>0.34615384615384598</v>
      </c>
      <c r="O9" s="16">
        <v>0.2</v>
      </c>
      <c r="P9" s="16">
        <v>0.4</v>
      </c>
      <c r="Q9" s="16"/>
      <c r="R9" s="16">
        <v>0.309859154929577</v>
      </c>
      <c r="S9" s="16">
        <v>0.26315789473684198</v>
      </c>
      <c r="T9" s="16">
        <v>0.5</v>
      </c>
      <c r="U9" s="16">
        <v>0.4</v>
      </c>
      <c r="V9" s="16"/>
      <c r="W9" s="16">
        <v>0.38888888888888901</v>
      </c>
      <c r="X9" s="16">
        <v>0.40909090909090901</v>
      </c>
      <c r="Y9" s="16">
        <v>0.38888888888888901</v>
      </c>
      <c r="Z9" s="16">
        <v>0.36363636363636398</v>
      </c>
      <c r="AA9" s="16">
        <v>0.125</v>
      </c>
      <c r="AB9" s="16">
        <v>0.1</v>
      </c>
      <c r="AC9" s="16">
        <v>0.36363636363636398</v>
      </c>
      <c r="AD9" s="16">
        <v>0.375</v>
      </c>
      <c r="AE9" s="16">
        <v>0.4</v>
      </c>
      <c r="AF9" s="16">
        <v>0.66666666666666696</v>
      </c>
      <c r="AG9" s="16">
        <v>0.33333333333333298</v>
      </c>
      <c r="AH9" s="16" t="s">
        <v>80</v>
      </c>
      <c r="AI9" s="16"/>
      <c r="AJ9" s="16">
        <v>0.214285714285714</v>
      </c>
      <c r="AK9" s="16">
        <v>0.5</v>
      </c>
      <c r="AL9" s="16">
        <v>0.34146341463414598</v>
      </c>
      <c r="AM9" s="16">
        <v>0.238095238095238</v>
      </c>
      <c r="AN9" s="16">
        <v>0.45454545454545497</v>
      </c>
      <c r="AO9" s="16"/>
      <c r="AP9" s="16">
        <v>0.32954545454545497</v>
      </c>
      <c r="AQ9" s="16">
        <v>0.375</v>
      </c>
      <c r="AR9" s="16">
        <v>0.6</v>
      </c>
      <c r="AS9" s="16"/>
      <c r="AT9" s="16">
        <v>0.29411764705882398</v>
      </c>
      <c r="AU9" s="16">
        <v>0.40259740259740301</v>
      </c>
      <c r="AV9" s="16">
        <v>0.2</v>
      </c>
      <c r="AW9" s="16">
        <v>0.25</v>
      </c>
      <c r="AX9" s="16"/>
      <c r="AY9" s="16">
        <v>0.11111111111111099</v>
      </c>
      <c r="AZ9" s="16">
        <v>0.37068965517241398</v>
      </c>
      <c r="BA9" s="16"/>
      <c r="BB9" s="16">
        <v>0.3</v>
      </c>
      <c r="BC9" s="16">
        <v>0.38095238095238099</v>
      </c>
      <c r="BD9" s="16">
        <v>0.35064935064935099</v>
      </c>
      <c r="BE9" s="16">
        <v>0.35294117647058798</v>
      </c>
      <c r="BF9" s="16"/>
      <c r="BG9" s="16">
        <v>0.25</v>
      </c>
      <c r="BH9" s="16">
        <v>0.34848484848484901</v>
      </c>
      <c r="BI9" s="16">
        <v>0.42105263157894701</v>
      </c>
      <c r="BJ9" s="16">
        <v>0.5</v>
      </c>
      <c r="BK9" s="16">
        <v>0</v>
      </c>
      <c r="BL9" s="16">
        <v>0</v>
      </c>
    </row>
    <row r="10" spans="2:64" x14ac:dyDescent="0.35">
      <c r="B10" s="17" t="s">
        <v>348</v>
      </c>
      <c r="C10" s="16">
        <v>0.17599999999999999</v>
      </c>
      <c r="D10" s="16">
        <v>0.25</v>
      </c>
      <c r="E10" s="16">
        <v>0.26315789473684198</v>
      </c>
      <c r="F10" s="16">
        <v>0.33333333333333298</v>
      </c>
      <c r="G10" s="16">
        <v>6.6666666666666693E-2</v>
      </c>
      <c r="H10" s="16">
        <v>0.13793103448275901</v>
      </c>
      <c r="I10" s="16"/>
      <c r="J10" s="16">
        <v>0.17567567567567599</v>
      </c>
      <c r="K10" s="16">
        <v>0.17647058823529399</v>
      </c>
      <c r="L10" s="16"/>
      <c r="M10" s="16">
        <v>0.121621621621622</v>
      </c>
      <c r="N10" s="16">
        <v>0.230769230769231</v>
      </c>
      <c r="O10" s="16">
        <v>0.33333333333333298</v>
      </c>
      <c r="P10" s="16">
        <v>0.2</v>
      </c>
      <c r="Q10" s="16"/>
      <c r="R10" s="16">
        <v>0.21126760563380301</v>
      </c>
      <c r="S10" s="16">
        <v>0.21052631578947401</v>
      </c>
      <c r="T10" s="16">
        <v>0.1</v>
      </c>
      <c r="U10" s="16">
        <v>0</v>
      </c>
      <c r="V10" s="16"/>
      <c r="W10" s="16">
        <v>5.5555555555555601E-2</v>
      </c>
      <c r="X10" s="16">
        <v>0.13636363636363599</v>
      </c>
      <c r="Y10" s="16">
        <v>5.5555555555555601E-2</v>
      </c>
      <c r="Z10" s="16">
        <v>9.0909090909090898E-2</v>
      </c>
      <c r="AA10" s="16">
        <v>0</v>
      </c>
      <c r="AB10" s="16">
        <v>0.3</v>
      </c>
      <c r="AC10" s="16">
        <v>0.54545454545454497</v>
      </c>
      <c r="AD10" s="16">
        <v>0</v>
      </c>
      <c r="AE10" s="16">
        <v>0.4</v>
      </c>
      <c r="AF10" s="16">
        <v>0.33333333333333298</v>
      </c>
      <c r="AG10" s="16">
        <v>0.33333333333333298</v>
      </c>
      <c r="AH10" s="16" t="s">
        <v>80</v>
      </c>
      <c r="AI10" s="16"/>
      <c r="AJ10" s="16">
        <v>0.214285714285714</v>
      </c>
      <c r="AK10" s="16">
        <v>6.25E-2</v>
      </c>
      <c r="AL10" s="16">
        <v>0.12195121951219499</v>
      </c>
      <c r="AM10" s="16">
        <v>0.238095238095238</v>
      </c>
      <c r="AN10" s="16">
        <v>0.27272727272727298</v>
      </c>
      <c r="AO10" s="16"/>
      <c r="AP10" s="16">
        <v>0.15909090909090901</v>
      </c>
      <c r="AQ10" s="16">
        <v>0.21875</v>
      </c>
      <c r="AR10" s="16">
        <v>0.2</v>
      </c>
      <c r="AS10" s="16"/>
      <c r="AT10" s="16">
        <v>0.17647058823529399</v>
      </c>
      <c r="AU10" s="16">
        <v>0.14285714285714299</v>
      </c>
      <c r="AV10" s="16">
        <v>0.4</v>
      </c>
      <c r="AW10" s="16">
        <v>0.25</v>
      </c>
      <c r="AX10" s="16"/>
      <c r="AY10" s="16">
        <v>0.11111111111111099</v>
      </c>
      <c r="AZ10" s="16">
        <v>0.181034482758621</v>
      </c>
      <c r="BA10" s="16"/>
      <c r="BB10" s="16">
        <v>0.2</v>
      </c>
      <c r="BC10" s="16">
        <v>0.19047619047618999</v>
      </c>
      <c r="BD10" s="16">
        <v>0.18181818181818199</v>
      </c>
      <c r="BE10" s="16">
        <v>0.11764705882352899</v>
      </c>
      <c r="BF10" s="16"/>
      <c r="BG10" s="16">
        <v>8.3333333333333301E-2</v>
      </c>
      <c r="BH10" s="16">
        <v>0.24242424242424199</v>
      </c>
      <c r="BI10" s="16">
        <v>0.13157894736842099</v>
      </c>
      <c r="BJ10" s="16">
        <v>0</v>
      </c>
      <c r="BK10" s="16">
        <v>0</v>
      </c>
      <c r="BL10" s="16">
        <v>0</v>
      </c>
    </row>
    <row r="11" spans="2:64" x14ac:dyDescent="0.35">
      <c r="B11" s="17" t="s">
        <v>349</v>
      </c>
      <c r="C11" s="16"/>
      <c r="D11" s="16">
        <v>0.125</v>
      </c>
      <c r="E11" s="16">
        <v>0.26315789473684198</v>
      </c>
      <c r="F11" s="16">
        <v>8.3333333333333301E-2</v>
      </c>
      <c r="G11" s="16">
        <v>0.24444444444444399</v>
      </c>
      <c r="H11" s="16">
        <v>0.10344827586206901</v>
      </c>
      <c r="I11" s="16"/>
      <c r="J11" s="16">
        <v>0.17567567567567599</v>
      </c>
      <c r="K11" s="16">
        <v>0.17647058823529399</v>
      </c>
      <c r="L11" s="16"/>
      <c r="M11" s="16">
        <v>0.20270270270270299</v>
      </c>
      <c r="N11" s="16">
        <v>0.15384615384615399</v>
      </c>
      <c r="O11" s="16">
        <v>0.133333333333333</v>
      </c>
      <c r="P11" s="16">
        <v>0.1</v>
      </c>
      <c r="Q11" s="16"/>
      <c r="R11" s="16">
        <v>0.183098591549296</v>
      </c>
      <c r="S11" s="16">
        <v>0.21052631578947401</v>
      </c>
      <c r="T11" s="16">
        <v>0.133333333333333</v>
      </c>
      <c r="U11" s="16">
        <v>0.2</v>
      </c>
      <c r="V11" s="16"/>
      <c r="W11" s="16">
        <v>5.5555555555555601E-2</v>
      </c>
      <c r="X11" s="16">
        <v>0.22727272727272699</v>
      </c>
      <c r="Y11" s="16">
        <v>0.11111111111111099</v>
      </c>
      <c r="Z11" s="16">
        <v>0.18181818181818199</v>
      </c>
      <c r="AA11" s="16">
        <v>0.375</v>
      </c>
      <c r="AB11" s="16">
        <v>0.3</v>
      </c>
      <c r="AC11" s="16">
        <v>9.0909090909090898E-2</v>
      </c>
      <c r="AD11" s="16">
        <v>0.25</v>
      </c>
      <c r="AE11" s="16">
        <v>0.2</v>
      </c>
      <c r="AF11" s="16">
        <v>0.33333333333333298</v>
      </c>
      <c r="AG11" s="16">
        <v>0</v>
      </c>
      <c r="AH11" s="16" t="s">
        <v>80</v>
      </c>
      <c r="AI11" s="16"/>
      <c r="AJ11" s="16">
        <v>0.14285714285714299</v>
      </c>
      <c r="AK11" s="16">
        <v>0.125</v>
      </c>
      <c r="AL11" s="16">
        <v>0.24390243902438999</v>
      </c>
      <c r="AM11" s="16">
        <v>0.238095238095238</v>
      </c>
      <c r="AN11" s="16">
        <v>9.0909090909090898E-2</v>
      </c>
      <c r="AO11" s="16"/>
      <c r="AP11" s="16">
        <v>0.204545454545455</v>
      </c>
      <c r="AQ11" s="16">
        <v>9.375E-2</v>
      </c>
      <c r="AR11" s="16">
        <v>0.2</v>
      </c>
      <c r="AS11" s="16"/>
      <c r="AT11" s="16">
        <v>2.9411764705882401E-2</v>
      </c>
      <c r="AU11" s="16">
        <v>0.207792207792208</v>
      </c>
      <c r="AV11" s="16">
        <v>0.3</v>
      </c>
      <c r="AW11" s="16">
        <v>0.5</v>
      </c>
      <c r="AX11" s="16"/>
      <c r="AY11" s="16">
        <v>0.11111111111111099</v>
      </c>
      <c r="AZ11" s="16">
        <v>0.181034482758621</v>
      </c>
      <c r="BA11" s="16"/>
      <c r="BB11" s="16">
        <v>0.3</v>
      </c>
      <c r="BC11" s="16">
        <v>0.14285714285714299</v>
      </c>
      <c r="BD11" s="16">
        <v>0.168831168831169</v>
      </c>
      <c r="BE11" s="16">
        <v>0.17647058823529399</v>
      </c>
      <c r="BF11" s="16"/>
      <c r="BG11" s="16">
        <v>0.25</v>
      </c>
      <c r="BH11" s="16">
        <v>0.16666666666666699</v>
      </c>
      <c r="BI11" s="16">
        <v>0.157894736842105</v>
      </c>
      <c r="BJ11" s="16">
        <v>0</v>
      </c>
      <c r="BK11" s="16">
        <v>0.5</v>
      </c>
      <c r="BL11" s="16">
        <v>0</v>
      </c>
    </row>
    <row r="12" spans="2:64" x14ac:dyDescent="0.35">
      <c r="B12" s="17" t="s">
        <v>350</v>
      </c>
      <c r="C12" s="16"/>
      <c r="D12" s="16">
        <v>0.5</v>
      </c>
      <c r="E12" s="16">
        <v>0.157894736842105</v>
      </c>
      <c r="F12" s="16">
        <v>0.16666666666666699</v>
      </c>
      <c r="G12" s="16">
        <v>4.4444444444444398E-2</v>
      </c>
      <c r="H12" s="16">
        <v>0.10344827586206901</v>
      </c>
      <c r="I12" s="16"/>
      <c r="J12" s="16">
        <v>0.121621621621622</v>
      </c>
      <c r="K12" s="16">
        <v>0.13725490196078399</v>
      </c>
      <c r="L12" s="16"/>
      <c r="M12" s="16">
        <v>8.1081081081081099E-2</v>
      </c>
      <c r="N12" s="16">
        <v>0.269230769230769</v>
      </c>
      <c r="O12" s="16">
        <v>0.133333333333333</v>
      </c>
      <c r="P12" s="16">
        <v>0.1</v>
      </c>
      <c r="Q12" s="16"/>
      <c r="R12" s="16">
        <v>0.183098591549296</v>
      </c>
      <c r="S12" s="16">
        <v>5.2631578947368397E-2</v>
      </c>
      <c r="T12" s="16">
        <v>6.6666666666666693E-2</v>
      </c>
      <c r="U12" s="16">
        <v>0</v>
      </c>
      <c r="V12" s="16"/>
      <c r="W12" s="16">
        <v>0.16666666666666699</v>
      </c>
      <c r="X12" s="16">
        <v>0.13636363636363599</v>
      </c>
      <c r="Y12" s="16">
        <v>0</v>
      </c>
      <c r="Z12" s="16">
        <v>0</v>
      </c>
      <c r="AA12" s="16">
        <v>0</v>
      </c>
      <c r="AB12" s="16">
        <v>0.1</v>
      </c>
      <c r="AC12" s="16">
        <v>0.27272727272727298</v>
      </c>
      <c r="AD12" s="16">
        <v>0.125</v>
      </c>
      <c r="AE12" s="16">
        <v>0.4</v>
      </c>
      <c r="AF12" s="16">
        <v>0</v>
      </c>
      <c r="AG12" s="16">
        <v>0.16666666666666699</v>
      </c>
      <c r="AH12" s="16" t="s">
        <v>80</v>
      </c>
      <c r="AI12" s="16"/>
      <c r="AJ12" s="16">
        <v>7.1428571428571397E-2</v>
      </c>
      <c r="AK12" s="16">
        <v>6.25E-2</v>
      </c>
      <c r="AL12" s="16">
        <v>0.12195121951219499</v>
      </c>
      <c r="AM12" s="16">
        <v>9.5238095238095205E-2</v>
      </c>
      <c r="AN12" s="16">
        <v>9.0909090909090898E-2</v>
      </c>
      <c r="AO12" s="16"/>
      <c r="AP12" s="16">
        <v>0.15909090909090901</v>
      </c>
      <c r="AQ12" s="16">
        <v>6.25E-2</v>
      </c>
      <c r="AR12" s="16">
        <v>0</v>
      </c>
      <c r="AS12" s="16"/>
      <c r="AT12" s="16">
        <v>0.17647058823529399</v>
      </c>
      <c r="AU12" s="16">
        <v>9.0909090909090898E-2</v>
      </c>
      <c r="AV12" s="16">
        <v>0.2</v>
      </c>
      <c r="AW12" s="16">
        <v>0.25</v>
      </c>
      <c r="AX12" s="16"/>
      <c r="AY12" s="16">
        <v>0.22222222222222199</v>
      </c>
      <c r="AZ12" s="16">
        <v>0.12068965517241401</v>
      </c>
      <c r="BA12" s="16"/>
      <c r="BB12" s="16">
        <v>0.2</v>
      </c>
      <c r="BC12" s="16">
        <v>0.14285714285714299</v>
      </c>
      <c r="BD12" s="16">
        <v>0.11688311688311701</v>
      </c>
      <c r="BE12" s="16">
        <v>0.11764705882352899</v>
      </c>
      <c r="BF12" s="16"/>
      <c r="BG12" s="16">
        <v>0</v>
      </c>
      <c r="BH12" s="16">
        <v>0.16666666666666699</v>
      </c>
      <c r="BI12" s="16">
        <v>0.13157894736842099</v>
      </c>
      <c r="BJ12" s="16">
        <v>0</v>
      </c>
      <c r="BK12" s="16">
        <v>0</v>
      </c>
      <c r="BL12" s="16">
        <v>0</v>
      </c>
    </row>
    <row r="13" spans="2:64" x14ac:dyDescent="0.35">
      <c r="B13" s="17" t="s">
        <v>351</v>
      </c>
      <c r="C13" s="16">
        <v>9.6000000000000002E-2</v>
      </c>
      <c r="D13" s="16">
        <v>0.375</v>
      </c>
      <c r="E13" s="16">
        <v>0.105263157894737</v>
      </c>
      <c r="F13" s="16">
        <v>0.125</v>
      </c>
      <c r="G13" s="16">
        <v>4.4444444444444398E-2</v>
      </c>
      <c r="H13" s="16">
        <v>6.8965517241379296E-2</v>
      </c>
      <c r="I13" s="16"/>
      <c r="J13" s="16">
        <v>0.135135135135135</v>
      </c>
      <c r="K13" s="16">
        <v>3.9215686274509803E-2</v>
      </c>
      <c r="L13" s="16"/>
      <c r="M13" s="16">
        <v>8.1081081081081099E-2</v>
      </c>
      <c r="N13" s="16">
        <v>0.19230769230769201</v>
      </c>
      <c r="O13" s="16">
        <v>6.6666666666666693E-2</v>
      </c>
      <c r="P13" s="16">
        <v>0</v>
      </c>
      <c r="Q13" s="16"/>
      <c r="R13" s="16">
        <v>0.11267605633802801</v>
      </c>
      <c r="S13" s="16">
        <v>0.105263157894737</v>
      </c>
      <c r="T13" s="16">
        <v>6.6666666666666693E-2</v>
      </c>
      <c r="U13" s="16">
        <v>0</v>
      </c>
      <c r="V13" s="16"/>
      <c r="W13" s="16">
        <v>0.16666666666666699</v>
      </c>
      <c r="X13" s="16">
        <v>0.13636363636363599</v>
      </c>
      <c r="Y13" s="16">
        <v>0</v>
      </c>
      <c r="Z13" s="16">
        <v>0</v>
      </c>
      <c r="AA13" s="16">
        <v>0</v>
      </c>
      <c r="AB13" s="16">
        <v>0.1</v>
      </c>
      <c r="AC13" s="16">
        <v>0.18181818181818199</v>
      </c>
      <c r="AD13" s="16">
        <v>0.125</v>
      </c>
      <c r="AE13" s="16">
        <v>0.2</v>
      </c>
      <c r="AF13" s="16">
        <v>0</v>
      </c>
      <c r="AG13" s="16">
        <v>0</v>
      </c>
      <c r="AH13" s="16" t="s">
        <v>80</v>
      </c>
      <c r="AI13" s="16"/>
      <c r="AJ13" s="16">
        <v>0</v>
      </c>
      <c r="AK13" s="16">
        <v>6.25E-2</v>
      </c>
      <c r="AL13" s="16">
        <v>7.3170731707317097E-2</v>
      </c>
      <c r="AM13" s="16">
        <v>0.14285714285714299</v>
      </c>
      <c r="AN13" s="16">
        <v>9.0909090909090898E-2</v>
      </c>
      <c r="AO13" s="16"/>
      <c r="AP13" s="16">
        <v>0.11363636363636399</v>
      </c>
      <c r="AQ13" s="16">
        <v>6.25E-2</v>
      </c>
      <c r="AR13" s="16">
        <v>0</v>
      </c>
      <c r="AS13" s="16"/>
      <c r="AT13" s="16">
        <v>0.11764705882352899</v>
      </c>
      <c r="AU13" s="16">
        <v>7.7922077922077906E-2</v>
      </c>
      <c r="AV13" s="16">
        <v>0.1</v>
      </c>
      <c r="AW13" s="16">
        <v>0.25</v>
      </c>
      <c r="AX13" s="16"/>
      <c r="AY13" s="16">
        <v>0.11111111111111099</v>
      </c>
      <c r="AZ13" s="16">
        <v>9.4827586206896505E-2</v>
      </c>
      <c r="BA13" s="16"/>
      <c r="BB13" s="16">
        <v>0.1</v>
      </c>
      <c r="BC13" s="16">
        <v>0.14285714285714299</v>
      </c>
      <c r="BD13" s="16">
        <v>9.0909090909090898E-2</v>
      </c>
      <c r="BE13" s="16">
        <v>5.8823529411764698E-2</v>
      </c>
      <c r="BF13" s="16"/>
      <c r="BG13" s="16">
        <v>8.3333333333333301E-2</v>
      </c>
      <c r="BH13" s="16">
        <v>9.0909090909090898E-2</v>
      </c>
      <c r="BI13" s="16">
        <v>0.13157894736842099</v>
      </c>
      <c r="BJ13" s="16">
        <v>0</v>
      </c>
      <c r="BK13" s="16">
        <v>0</v>
      </c>
      <c r="BL13" s="16">
        <v>0</v>
      </c>
    </row>
    <row r="14" spans="2:64" x14ac:dyDescent="0.35">
      <c r="B14" s="17" t="s">
        <v>352</v>
      </c>
      <c r="C14" s="16">
        <v>5.6000000000000001E-2</v>
      </c>
      <c r="D14" s="16">
        <v>0.125</v>
      </c>
      <c r="E14" s="16">
        <v>0.105263157894737</v>
      </c>
      <c r="F14" s="16">
        <v>0</v>
      </c>
      <c r="G14" s="16">
        <v>6.6666666666666693E-2</v>
      </c>
      <c r="H14" s="16">
        <v>3.4482758620689703E-2</v>
      </c>
      <c r="I14" s="16"/>
      <c r="J14" s="16">
        <v>2.7027027027027001E-2</v>
      </c>
      <c r="K14" s="16">
        <v>9.8039215686274495E-2</v>
      </c>
      <c r="L14" s="16"/>
      <c r="M14" s="16">
        <v>4.0540540540540501E-2</v>
      </c>
      <c r="N14" s="16">
        <v>0.115384615384615</v>
      </c>
      <c r="O14" s="16">
        <v>6.6666666666666693E-2</v>
      </c>
      <c r="P14" s="16">
        <v>0</v>
      </c>
      <c r="Q14" s="16"/>
      <c r="R14" s="16">
        <v>5.63380281690141E-2</v>
      </c>
      <c r="S14" s="16">
        <v>0</v>
      </c>
      <c r="T14" s="16">
        <v>6.6666666666666693E-2</v>
      </c>
      <c r="U14" s="16">
        <v>0.2</v>
      </c>
      <c r="V14" s="16"/>
      <c r="W14" s="16">
        <v>0.11111111111111099</v>
      </c>
      <c r="X14" s="16">
        <v>9.0909090909090898E-2</v>
      </c>
      <c r="Y14" s="16">
        <v>5.5555555555555601E-2</v>
      </c>
      <c r="Z14" s="16">
        <v>0</v>
      </c>
      <c r="AA14" s="16">
        <v>0.125</v>
      </c>
      <c r="AB14" s="16">
        <v>0</v>
      </c>
      <c r="AC14" s="16">
        <v>0</v>
      </c>
      <c r="AD14" s="16">
        <v>0</v>
      </c>
      <c r="AE14" s="16">
        <v>0</v>
      </c>
      <c r="AF14" s="16">
        <v>0</v>
      </c>
      <c r="AG14" s="16">
        <v>0.16666666666666699</v>
      </c>
      <c r="AH14" s="16" t="s">
        <v>80</v>
      </c>
      <c r="AI14" s="16"/>
      <c r="AJ14" s="16">
        <v>7.1428571428571397E-2</v>
      </c>
      <c r="AK14" s="16">
        <v>0.125</v>
      </c>
      <c r="AL14" s="16">
        <v>2.4390243902439001E-2</v>
      </c>
      <c r="AM14" s="16">
        <v>9.5238095238095205E-2</v>
      </c>
      <c r="AN14" s="16">
        <v>0</v>
      </c>
      <c r="AO14" s="16"/>
      <c r="AP14" s="16">
        <v>5.6818181818181802E-2</v>
      </c>
      <c r="AQ14" s="16">
        <v>6.25E-2</v>
      </c>
      <c r="AR14" s="16">
        <v>0</v>
      </c>
      <c r="AS14" s="16"/>
      <c r="AT14" s="16">
        <v>8.8235294117647106E-2</v>
      </c>
      <c r="AU14" s="16">
        <v>3.8961038961039002E-2</v>
      </c>
      <c r="AV14" s="16">
        <v>0.1</v>
      </c>
      <c r="AW14" s="16">
        <v>0</v>
      </c>
      <c r="AX14" s="16"/>
      <c r="AY14" s="16">
        <v>0</v>
      </c>
      <c r="AZ14" s="16">
        <v>6.0344827586206899E-2</v>
      </c>
      <c r="BA14" s="16"/>
      <c r="BB14" s="16">
        <v>0</v>
      </c>
      <c r="BC14" s="16">
        <v>4.7619047619047603E-2</v>
      </c>
      <c r="BD14" s="16">
        <v>6.4935064935064901E-2</v>
      </c>
      <c r="BE14" s="16">
        <v>5.8823529411764698E-2</v>
      </c>
      <c r="BF14" s="16"/>
      <c r="BG14" s="16">
        <v>0</v>
      </c>
      <c r="BH14" s="16">
        <v>0.10606060606060599</v>
      </c>
      <c r="BI14" s="16">
        <v>0</v>
      </c>
      <c r="BJ14" s="16">
        <v>0</v>
      </c>
      <c r="BK14" s="16">
        <v>0</v>
      </c>
      <c r="BL14" s="16">
        <v>0</v>
      </c>
    </row>
    <row r="15" spans="2:64" x14ac:dyDescent="0.35">
      <c r="B15" s="17" t="s">
        <v>159</v>
      </c>
      <c r="C15" s="16"/>
      <c r="D15" s="16">
        <v>0</v>
      </c>
      <c r="E15" s="16">
        <v>0.157894736842105</v>
      </c>
      <c r="F15" s="16">
        <v>0</v>
      </c>
      <c r="G15" s="16">
        <v>4.4444444444444398E-2</v>
      </c>
      <c r="H15" s="16">
        <v>6.8965517241379296E-2</v>
      </c>
      <c r="I15" s="16"/>
      <c r="J15" s="16">
        <v>5.4054054054054099E-2</v>
      </c>
      <c r="K15" s="16">
        <v>5.8823529411764698E-2</v>
      </c>
      <c r="L15" s="16"/>
      <c r="M15" s="16">
        <v>4.0540540540540501E-2</v>
      </c>
      <c r="N15" s="16">
        <v>3.8461538461538498E-2</v>
      </c>
      <c r="O15" s="16">
        <v>0.133333333333333</v>
      </c>
      <c r="P15" s="16">
        <v>0.1</v>
      </c>
      <c r="Q15" s="16"/>
      <c r="R15" s="16">
        <v>4.2253521126760597E-2</v>
      </c>
      <c r="S15" s="16">
        <v>5.2631578947368397E-2</v>
      </c>
      <c r="T15" s="16">
        <v>6.6666666666666693E-2</v>
      </c>
      <c r="U15" s="16">
        <v>0.2</v>
      </c>
      <c r="V15" s="16"/>
      <c r="W15" s="16">
        <v>5.5555555555555601E-2</v>
      </c>
      <c r="X15" s="16">
        <v>4.5454545454545497E-2</v>
      </c>
      <c r="Y15" s="16">
        <v>0</v>
      </c>
      <c r="Z15" s="16">
        <v>0</v>
      </c>
      <c r="AA15" s="16">
        <v>0.125</v>
      </c>
      <c r="AB15" s="16">
        <v>0.3</v>
      </c>
      <c r="AC15" s="16">
        <v>0</v>
      </c>
      <c r="AD15" s="16">
        <v>0</v>
      </c>
      <c r="AE15" s="16">
        <v>0</v>
      </c>
      <c r="AF15" s="16">
        <v>0</v>
      </c>
      <c r="AG15" s="16">
        <v>0.16666666666666699</v>
      </c>
      <c r="AH15" s="16" t="s">
        <v>80</v>
      </c>
      <c r="AI15" s="16"/>
      <c r="AJ15" s="16">
        <v>7.1428571428571397E-2</v>
      </c>
      <c r="AK15" s="16">
        <v>6.25E-2</v>
      </c>
      <c r="AL15" s="16">
        <v>7.3170731707317097E-2</v>
      </c>
      <c r="AM15" s="16">
        <v>9.5238095238095205E-2</v>
      </c>
      <c r="AN15" s="16">
        <v>0</v>
      </c>
      <c r="AO15" s="16"/>
      <c r="AP15" s="16">
        <v>6.8181818181818205E-2</v>
      </c>
      <c r="AQ15" s="16">
        <v>3.125E-2</v>
      </c>
      <c r="AR15" s="16">
        <v>0</v>
      </c>
      <c r="AS15" s="16"/>
      <c r="AT15" s="16">
        <v>8.8235294117647106E-2</v>
      </c>
      <c r="AU15" s="16">
        <v>3.8961038961039002E-2</v>
      </c>
      <c r="AV15" s="16">
        <v>0</v>
      </c>
      <c r="AW15" s="16">
        <v>0.25</v>
      </c>
      <c r="AX15" s="16"/>
      <c r="AY15" s="16">
        <v>0.22222222222222199</v>
      </c>
      <c r="AZ15" s="16">
        <v>4.31034482758621E-2</v>
      </c>
      <c r="BA15" s="16"/>
      <c r="BB15" s="16">
        <v>0.1</v>
      </c>
      <c r="BC15" s="16">
        <v>4.7619047619047603E-2</v>
      </c>
      <c r="BD15" s="16">
        <v>3.8961038961039002E-2</v>
      </c>
      <c r="BE15" s="16">
        <v>0.11764705882352899</v>
      </c>
      <c r="BF15" s="16"/>
      <c r="BG15" s="16">
        <v>0</v>
      </c>
      <c r="BH15" s="16">
        <v>3.03030303030303E-2</v>
      </c>
      <c r="BI15" s="16">
        <v>7.8947368421052599E-2</v>
      </c>
      <c r="BJ15" s="16">
        <v>0.25</v>
      </c>
      <c r="BK15" s="16">
        <v>0.25</v>
      </c>
      <c r="BL15" s="16">
        <v>0</v>
      </c>
    </row>
    <row r="16" spans="2:64" x14ac:dyDescent="0.35">
      <c r="B16" s="17" t="s">
        <v>184</v>
      </c>
      <c r="C16" s="18"/>
      <c r="D16" s="18">
        <v>0</v>
      </c>
      <c r="E16" s="18">
        <v>5.2631578947368397E-2</v>
      </c>
      <c r="F16" s="18">
        <v>4.1666666666666699E-2</v>
      </c>
      <c r="G16" s="18">
        <v>0.11111111111111099</v>
      </c>
      <c r="H16" s="18">
        <v>0.10344827586206901</v>
      </c>
      <c r="I16" s="18"/>
      <c r="J16" s="18">
        <v>6.7567567567567599E-2</v>
      </c>
      <c r="K16" s="18">
        <v>9.8039215686274495E-2</v>
      </c>
      <c r="L16" s="18"/>
      <c r="M16" s="18">
        <v>8.1081081081081099E-2</v>
      </c>
      <c r="N16" s="18">
        <v>0.115384615384615</v>
      </c>
      <c r="O16" s="18">
        <v>0</v>
      </c>
      <c r="P16" s="18">
        <v>0.1</v>
      </c>
      <c r="Q16" s="18"/>
      <c r="R16" s="18">
        <v>5.63380281690141E-2</v>
      </c>
      <c r="S16" s="18">
        <v>0.157894736842105</v>
      </c>
      <c r="T16" s="18">
        <v>0.1</v>
      </c>
      <c r="U16" s="18">
        <v>0</v>
      </c>
      <c r="V16" s="18"/>
      <c r="W16" s="18">
        <v>0</v>
      </c>
      <c r="X16" s="18">
        <v>0.22727272727272699</v>
      </c>
      <c r="Y16" s="18">
        <v>0.11111111111111099</v>
      </c>
      <c r="Z16" s="18">
        <v>0</v>
      </c>
      <c r="AA16" s="18">
        <v>0.25</v>
      </c>
      <c r="AB16" s="18">
        <v>0.1</v>
      </c>
      <c r="AC16" s="18">
        <v>0</v>
      </c>
      <c r="AD16" s="18">
        <v>0</v>
      </c>
      <c r="AE16" s="18">
        <v>0</v>
      </c>
      <c r="AF16" s="18">
        <v>0</v>
      </c>
      <c r="AG16" s="18">
        <v>0</v>
      </c>
      <c r="AH16" s="18" t="s">
        <v>80</v>
      </c>
      <c r="AI16" s="18"/>
      <c r="AJ16" s="18">
        <v>7.1428571428571397E-2</v>
      </c>
      <c r="AK16" s="18">
        <v>0</v>
      </c>
      <c r="AL16" s="18">
        <v>9.7560975609756101E-2</v>
      </c>
      <c r="AM16" s="18">
        <v>4.7619047619047603E-2</v>
      </c>
      <c r="AN16" s="18">
        <v>9.0909090909090898E-2</v>
      </c>
      <c r="AO16" s="18"/>
      <c r="AP16" s="18">
        <v>7.9545454545454503E-2</v>
      </c>
      <c r="AQ16" s="18">
        <v>6.25E-2</v>
      </c>
      <c r="AR16" s="18">
        <v>0.2</v>
      </c>
      <c r="AS16" s="18"/>
      <c r="AT16" s="18">
        <v>5.8823529411764698E-2</v>
      </c>
      <c r="AU16" s="18">
        <v>9.0909090909090898E-2</v>
      </c>
      <c r="AV16" s="18">
        <v>0.1</v>
      </c>
      <c r="AW16" s="18">
        <v>0</v>
      </c>
      <c r="AX16" s="18"/>
      <c r="AY16" s="18">
        <v>0.11111111111111099</v>
      </c>
      <c r="AZ16" s="18">
        <v>7.7586206896551699E-2</v>
      </c>
      <c r="BA16" s="18"/>
      <c r="BB16" s="18">
        <v>0.1</v>
      </c>
      <c r="BC16" s="18">
        <v>9.5238095238095205E-2</v>
      </c>
      <c r="BD16" s="18">
        <v>9.0909090909090898E-2</v>
      </c>
      <c r="BE16" s="18">
        <v>0</v>
      </c>
      <c r="BF16" s="18"/>
      <c r="BG16" s="18">
        <v>0.16666666666666699</v>
      </c>
      <c r="BH16" s="18">
        <v>7.5757575757575801E-2</v>
      </c>
      <c r="BI16" s="18">
        <v>5.2631578947368397E-2</v>
      </c>
      <c r="BJ16" s="18">
        <v>0</v>
      </c>
      <c r="BK16" s="18">
        <v>0.25</v>
      </c>
      <c r="BL16" s="18">
        <v>0</v>
      </c>
    </row>
    <row r="17" spans="2:2" x14ac:dyDescent="0.35">
      <c r="B17" s="15" t="s">
        <v>354</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L21"/>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355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86</v>
      </c>
      <c r="D7" s="9">
        <v>4</v>
      </c>
      <c r="E7" s="9">
        <v>13</v>
      </c>
      <c r="F7" s="9">
        <v>18</v>
      </c>
      <c r="G7" s="9">
        <v>26</v>
      </c>
      <c r="H7" s="9">
        <v>25</v>
      </c>
      <c r="I7" s="9"/>
      <c r="J7" s="9">
        <v>47</v>
      </c>
      <c r="K7" s="9">
        <v>39</v>
      </c>
      <c r="L7" s="9"/>
      <c r="M7" s="9">
        <v>53</v>
      </c>
      <c r="N7" s="9">
        <v>16</v>
      </c>
      <c r="O7" s="9">
        <v>10</v>
      </c>
      <c r="P7" s="9">
        <v>7</v>
      </c>
      <c r="Q7" s="9"/>
      <c r="R7" s="9">
        <v>44</v>
      </c>
      <c r="S7" s="9">
        <v>11</v>
      </c>
      <c r="T7" s="9">
        <v>24</v>
      </c>
      <c r="U7" s="9">
        <v>7</v>
      </c>
      <c r="V7" s="9"/>
      <c r="W7" s="9">
        <v>14</v>
      </c>
      <c r="X7" s="9">
        <v>18</v>
      </c>
      <c r="Y7" s="9">
        <v>3</v>
      </c>
      <c r="Z7" s="9">
        <v>12</v>
      </c>
      <c r="AA7" s="9">
        <v>4</v>
      </c>
      <c r="AB7" s="9">
        <v>12</v>
      </c>
      <c r="AC7" s="9">
        <v>5</v>
      </c>
      <c r="AD7" s="9">
        <v>2</v>
      </c>
      <c r="AE7" s="9">
        <v>5</v>
      </c>
      <c r="AF7" s="9">
        <v>7</v>
      </c>
      <c r="AG7" s="9">
        <v>3</v>
      </c>
      <c r="AH7" s="9">
        <v>1</v>
      </c>
      <c r="AI7" s="9"/>
      <c r="AJ7" s="9">
        <v>13</v>
      </c>
      <c r="AK7" s="9">
        <v>9</v>
      </c>
      <c r="AL7" s="9">
        <v>35</v>
      </c>
      <c r="AM7" s="9">
        <v>15</v>
      </c>
      <c r="AN7" s="9">
        <v>1</v>
      </c>
      <c r="AO7" s="9"/>
      <c r="AP7" s="9">
        <v>62</v>
      </c>
      <c r="AQ7" s="9">
        <v>21</v>
      </c>
      <c r="AR7" s="9">
        <v>3</v>
      </c>
      <c r="AS7" s="9"/>
      <c r="AT7" s="9">
        <v>26</v>
      </c>
      <c r="AU7" s="9">
        <v>54</v>
      </c>
      <c r="AV7" s="9">
        <v>4</v>
      </c>
      <c r="AW7" s="9">
        <v>2</v>
      </c>
      <c r="AX7" s="9"/>
      <c r="AY7" s="9">
        <v>7</v>
      </c>
      <c r="AZ7" s="9">
        <v>79</v>
      </c>
      <c r="BA7" s="9"/>
      <c r="BB7" s="9">
        <v>7</v>
      </c>
      <c r="BC7" s="9">
        <v>10</v>
      </c>
      <c r="BD7" s="9">
        <v>60</v>
      </c>
      <c r="BE7" s="9">
        <v>9</v>
      </c>
      <c r="BF7" s="9"/>
      <c r="BG7" s="9">
        <v>10</v>
      </c>
      <c r="BH7" s="9">
        <v>44</v>
      </c>
      <c r="BI7" s="9">
        <v>22</v>
      </c>
      <c r="BJ7" s="9">
        <v>4</v>
      </c>
      <c r="BK7" s="9">
        <v>5</v>
      </c>
      <c r="BL7" s="9">
        <v>1</v>
      </c>
    </row>
    <row r="8" spans="2:64" x14ac:dyDescent="0.35">
      <c r="B8" s="17" t="s">
        <v>352</v>
      </c>
      <c r="C8" s="16">
        <v>0.63953488372093004</v>
      </c>
      <c r="D8" s="16">
        <v>0.25</v>
      </c>
      <c r="E8" s="16">
        <v>0.53846153846153799</v>
      </c>
      <c r="F8" s="16">
        <v>0.66666666666666696</v>
      </c>
      <c r="G8" s="16">
        <v>0.65384615384615397</v>
      </c>
      <c r="H8" s="16">
        <v>0.72</v>
      </c>
      <c r="I8" s="16"/>
      <c r="J8" s="16">
        <v>0.63829787234042601</v>
      </c>
      <c r="K8" s="16">
        <v>0.64102564102564097</v>
      </c>
      <c r="L8" s="16"/>
      <c r="M8" s="16">
        <v>0.660377358490566</v>
      </c>
      <c r="N8" s="16">
        <v>0.625</v>
      </c>
      <c r="O8" s="16">
        <v>0.7</v>
      </c>
      <c r="P8" s="16">
        <v>0.42857142857142899</v>
      </c>
      <c r="Q8" s="16"/>
      <c r="R8" s="16">
        <v>0.59090909090909105</v>
      </c>
      <c r="S8" s="16">
        <v>0.45454545454545497</v>
      </c>
      <c r="T8" s="16">
        <v>0.79166666666666696</v>
      </c>
      <c r="U8" s="16">
        <v>0.71428571428571397</v>
      </c>
      <c r="V8" s="16"/>
      <c r="W8" s="16">
        <v>0.35714285714285698</v>
      </c>
      <c r="X8" s="16">
        <v>0.66666666666666696</v>
      </c>
      <c r="Y8" s="16">
        <v>1</v>
      </c>
      <c r="Z8" s="16">
        <v>0.91666666666666696</v>
      </c>
      <c r="AA8" s="16">
        <v>1</v>
      </c>
      <c r="AB8" s="16">
        <v>0.16666666666666699</v>
      </c>
      <c r="AC8" s="16">
        <v>1</v>
      </c>
      <c r="AD8" s="16">
        <v>1</v>
      </c>
      <c r="AE8" s="16">
        <v>0.6</v>
      </c>
      <c r="AF8" s="16">
        <v>0.85714285714285698</v>
      </c>
      <c r="AG8" s="16">
        <v>0.66666666666666696</v>
      </c>
      <c r="AH8" s="16">
        <v>0</v>
      </c>
      <c r="AI8" s="16"/>
      <c r="AJ8" s="16">
        <v>0.76923076923076905</v>
      </c>
      <c r="AK8" s="16">
        <v>0.66666666666666696</v>
      </c>
      <c r="AL8" s="16">
        <v>0.65714285714285703</v>
      </c>
      <c r="AM8" s="16">
        <v>0.53333333333333299</v>
      </c>
      <c r="AN8" s="16">
        <v>0</v>
      </c>
      <c r="AO8" s="16"/>
      <c r="AP8" s="16">
        <v>0.64516129032258096</v>
      </c>
      <c r="AQ8" s="16">
        <v>0.61904761904761896</v>
      </c>
      <c r="AR8" s="16">
        <v>0.66666666666666696</v>
      </c>
      <c r="AS8" s="16"/>
      <c r="AT8" s="16">
        <v>0.61538461538461497</v>
      </c>
      <c r="AU8" s="16">
        <v>0.66666666666666696</v>
      </c>
      <c r="AV8" s="16">
        <v>0.75</v>
      </c>
      <c r="AW8" s="16">
        <v>0</v>
      </c>
      <c r="AX8" s="16"/>
      <c r="AY8" s="16">
        <v>0.57142857142857095</v>
      </c>
      <c r="AZ8" s="16">
        <v>0.645569620253165</v>
      </c>
      <c r="BA8" s="16"/>
      <c r="BB8" s="16">
        <v>0.57142857142857095</v>
      </c>
      <c r="BC8" s="16">
        <v>0.6</v>
      </c>
      <c r="BD8" s="16">
        <v>0.63333333333333297</v>
      </c>
      <c r="BE8" s="16">
        <v>0.77777777777777801</v>
      </c>
      <c r="BF8" s="16"/>
      <c r="BG8" s="16">
        <v>0.9</v>
      </c>
      <c r="BH8" s="16">
        <v>0.65909090909090895</v>
      </c>
      <c r="BI8" s="16">
        <v>0.54545454545454497</v>
      </c>
      <c r="BJ8" s="16">
        <v>0.25</v>
      </c>
      <c r="BK8" s="16">
        <v>0.6</v>
      </c>
      <c r="BL8" s="16">
        <v>1</v>
      </c>
    </row>
    <row r="9" spans="2:64" x14ac:dyDescent="0.35">
      <c r="B9" s="17" t="s">
        <v>346</v>
      </c>
      <c r="C9" s="16">
        <v>0.337209302325581</v>
      </c>
      <c r="D9" s="16">
        <v>0.25</v>
      </c>
      <c r="E9" s="16">
        <v>0.30769230769230799</v>
      </c>
      <c r="F9" s="16">
        <v>0.33333333333333298</v>
      </c>
      <c r="G9" s="16">
        <v>0.38461538461538503</v>
      </c>
      <c r="H9" s="16">
        <v>0.32</v>
      </c>
      <c r="I9" s="16"/>
      <c r="J9" s="16">
        <v>0.38297872340425498</v>
      </c>
      <c r="K9" s="16">
        <v>0.28205128205128199</v>
      </c>
      <c r="L9" s="16"/>
      <c r="M9" s="16">
        <v>0.37735849056603799</v>
      </c>
      <c r="N9" s="16">
        <v>0.25</v>
      </c>
      <c r="O9" s="16">
        <v>0.3</v>
      </c>
      <c r="P9" s="16">
        <v>0.28571428571428598</v>
      </c>
      <c r="Q9" s="16"/>
      <c r="R9" s="16">
        <v>0.34090909090909099</v>
      </c>
      <c r="S9" s="16">
        <v>0.18181818181818199</v>
      </c>
      <c r="T9" s="16">
        <v>0.41666666666666702</v>
      </c>
      <c r="U9" s="16">
        <v>0.28571428571428598</v>
      </c>
      <c r="V9" s="16"/>
      <c r="W9" s="16">
        <v>0.214285714285714</v>
      </c>
      <c r="X9" s="16">
        <v>0.44444444444444398</v>
      </c>
      <c r="Y9" s="16">
        <v>1</v>
      </c>
      <c r="Z9" s="16">
        <v>0.66666666666666696</v>
      </c>
      <c r="AA9" s="16">
        <v>0.25</v>
      </c>
      <c r="AB9" s="16">
        <v>8.3333333333333301E-2</v>
      </c>
      <c r="AC9" s="16">
        <v>0.4</v>
      </c>
      <c r="AD9" s="16">
        <v>0</v>
      </c>
      <c r="AE9" s="16">
        <v>0.2</v>
      </c>
      <c r="AF9" s="16">
        <v>0.14285714285714299</v>
      </c>
      <c r="AG9" s="16">
        <v>0.33333333333333298</v>
      </c>
      <c r="AH9" s="16">
        <v>0</v>
      </c>
      <c r="AI9" s="16"/>
      <c r="AJ9" s="16">
        <v>0.53846153846153799</v>
      </c>
      <c r="AK9" s="16">
        <v>0.33333333333333298</v>
      </c>
      <c r="AL9" s="16">
        <v>0.34285714285714303</v>
      </c>
      <c r="AM9" s="16">
        <v>0.266666666666667</v>
      </c>
      <c r="AN9" s="16">
        <v>0</v>
      </c>
      <c r="AO9" s="16"/>
      <c r="AP9" s="16">
        <v>0.37096774193548399</v>
      </c>
      <c r="AQ9" s="16">
        <v>0.28571428571428598</v>
      </c>
      <c r="AR9" s="16">
        <v>0</v>
      </c>
      <c r="AS9" s="16"/>
      <c r="AT9" s="16">
        <v>0.34615384615384598</v>
      </c>
      <c r="AU9" s="16">
        <v>0.33333333333333298</v>
      </c>
      <c r="AV9" s="16">
        <v>0.25</v>
      </c>
      <c r="AW9" s="16">
        <v>0.5</v>
      </c>
      <c r="AX9" s="16"/>
      <c r="AY9" s="16">
        <v>0.28571428571428598</v>
      </c>
      <c r="AZ9" s="16">
        <v>0.341772151898734</v>
      </c>
      <c r="BA9" s="16"/>
      <c r="BB9" s="16">
        <v>0.57142857142857095</v>
      </c>
      <c r="BC9" s="16">
        <v>0.3</v>
      </c>
      <c r="BD9" s="16">
        <v>0.33333333333333298</v>
      </c>
      <c r="BE9" s="16">
        <v>0.22222222222222199</v>
      </c>
      <c r="BF9" s="16"/>
      <c r="BG9" s="16">
        <v>0.7</v>
      </c>
      <c r="BH9" s="16">
        <v>0.31818181818181801</v>
      </c>
      <c r="BI9" s="16">
        <v>0.31818181818181801</v>
      </c>
      <c r="BJ9" s="16">
        <v>0</v>
      </c>
      <c r="BK9" s="16">
        <v>0.2</v>
      </c>
      <c r="BL9" s="16">
        <v>0</v>
      </c>
    </row>
    <row r="10" spans="2:64" x14ac:dyDescent="0.35">
      <c r="B10" s="17" t="s">
        <v>350</v>
      </c>
      <c r="C10" s="16">
        <v>0.232558139534884</v>
      </c>
      <c r="D10" s="16">
        <v>0.5</v>
      </c>
      <c r="E10" s="16">
        <v>0.15384615384615399</v>
      </c>
      <c r="F10" s="16">
        <v>0.16666666666666699</v>
      </c>
      <c r="G10" s="16">
        <v>0</v>
      </c>
      <c r="H10" s="16">
        <v>0.52</v>
      </c>
      <c r="I10" s="16"/>
      <c r="J10" s="16">
        <v>0.27659574468085102</v>
      </c>
      <c r="K10" s="16">
        <v>0.17948717948717899</v>
      </c>
      <c r="L10" s="16"/>
      <c r="M10" s="16">
        <v>0.26415094339622602</v>
      </c>
      <c r="N10" s="16">
        <v>0.125</v>
      </c>
      <c r="O10" s="16">
        <v>0.2</v>
      </c>
      <c r="P10" s="16">
        <v>0.28571428571428598</v>
      </c>
      <c r="Q10" s="16"/>
      <c r="R10" s="16">
        <v>0.18181818181818199</v>
      </c>
      <c r="S10" s="16">
        <v>9.0909090909090898E-2</v>
      </c>
      <c r="T10" s="16">
        <v>0.45833333333333298</v>
      </c>
      <c r="U10" s="16">
        <v>0</v>
      </c>
      <c r="V10" s="16"/>
      <c r="W10" s="16">
        <v>0.214285714285714</v>
      </c>
      <c r="X10" s="16">
        <v>0.33333333333333298</v>
      </c>
      <c r="Y10" s="16">
        <v>0.33333333333333298</v>
      </c>
      <c r="Z10" s="16">
        <v>8.3333333333333301E-2</v>
      </c>
      <c r="AA10" s="16">
        <v>0.75</v>
      </c>
      <c r="AB10" s="16">
        <v>0.16666666666666699</v>
      </c>
      <c r="AC10" s="16">
        <v>0</v>
      </c>
      <c r="AD10" s="16">
        <v>0.5</v>
      </c>
      <c r="AE10" s="16">
        <v>0</v>
      </c>
      <c r="AF10" s="16">
        <v>0.28571428571428598</v>
      </c>
      <c r="AG10" s="16">
        <v>0.33333333333333298</v>
      </c>
      <c r="AH10" s="16">
        <v>0</v>
      </c>
      <c r="AI10" s="16"/>
      <c r="AJ10" s="16">
        <v>0.30769230769230799</v>
      </c>
      <c r="AK10" s="16">
        <v>0.22222222222222199</v>
      </c>
      <c r="AL10" s="16">
        <v>0.2</v>
      </c>
      <c r="AM10" s="16">
        <v>0.33333333333333298</v>
      </c>
      <c r="AN10" s="16">
        <v>0</v>
      </c>
      <c r="AO10" s="16"/>
      <c r="AP10" s="16">
        <v>0.17741935483870999</v>
      </c>
      <c r="AQ10" s="16">
        <v>0.38095238095238099</v>
      </c>
      <c r="AR10" s="16">
        <v>0.33333333333333298</v>
      </c>
      <c r="AS10" s="16"/>
      <c r="AT10" s="16">
        <v>0.269230769230769</v>
      </c>
      <c r="AU10" s="16">
        <v>0.203703703703704</v>
      </c>
      <c r="AV10" s="16">
        <v>0.25</v>
      </c>
      <c r="AW10" s="16">
        <v>0.5</v>
      </c>
      <c r="AX10" s="16"/>
      <c r="AY10" s="16">
        <v>0.42857142857142899</v>
      </c>
      <c r="AZ10" s="16">
        <v>0.215189873417722</v>
      </c>
      <c r="BA10" s="16"/>
      <c r="BB10" s="16">
        <v>0.42857142857142899</v>
      </c>
      <c r="BC10" s="16">
        <v>0.2</v>
      </c>
      <c r="BD10" s="16">
        <v>0.21666666666666701</v>
      </c>
      <c r="BE10" s="16">
        <v>0.22222222222222199</v>
      </c>
      <c r="BF10" s="16"/>
      <c r="BG10" s="16">
        <v>0.3</v>
      </c>
      <c r="BH10" s="16">
        <v>0.18181818181818199</v>
      </c>
      <c r="BI10" s="16">
        <v>0.31818181818181801</v>
      </c>
      <c r="BJ10" s="16">
        <v>0.25</v>
      </c>
      <c r="BK10" s="16">
        <v>0.2</v>
      </c>
      <c r="BL10" s="16">
        <v>0</v>
      </c>
    </row>
    <row r="11" spans="2:64" x14ac:dyDescent="0.35">
      <c r="B11" s="17" t="s">
        <v>351</v>
      </c>
      <c r="C11" s="16"/>
      <c r="D11" s="16">
        <v>0.5</v>
      </c>
      <c r="E11" s="16">
        <v>7.69230769230769E-2</v>
      </c>
      <c r="F11" s="16">
        <v>0.22222222222222199</v>
      </c>
      <c r="G11" s="16">
        <v>0.15384615384615399</v>
      </c>
      <c r="H11" s="16">
        <v>0.32</v>
      </c>
      <c r="I11" s="16"/>
      <c r="J11" s="16">
        <v>0.23404255319148901</v>
      </c>
      <c r="K11" s="16">
        <v>0.20512820512820501</v>
      </c>
      <c r="L11" s="16"/>
      <c r="M11" s="16">
        <v>0.22641509433962301</v>
      </c>
      <c r="N11" s="16">
        <v>0.1875</v>
      </c>
      <c r="O11" s="16">
        <v>0.3</v>
      </c>
      <c r="P11" s="16">
        <v>0.14285714285714299</v>
      </c>
      <c r="Q11" s="16"/>
      <c r="R11" s="16">
        <v>0.204545454545455</v>
      </c>
      <c r="S11" s="16">
        <v>9.0909090909090898E-2</v>
      </c>
      <c r="T11" s="16">
        <v>0.29166666666666702</v>
      </c>
      <c r="U11" s="16">
        <v>0.28571428571428598</v>
      </c>
      <c r="V11" s="16"/>
      <c r="W11" s="16">
        <v>0.14285714285714299</v>
      </c>
      <c r="X11" s="16">
        <v>0.27777777777777801</v>
      </c>
      <c r="Y11" s="16">
        <v>0.33333333333333298</v>
      </c>
      <c r="Z11" s="16">
        <v>0.16666666666666699</v>
      </c>
      <c r="AA11" s="16">
        <v>0.25</v>
      </c>
      <c r="AB11" s="16">
        <v>0</v>
      </c>
      <c r="AC11" s="16">
        <v>0.2</v>
      </c>
      <c r="AD11" s="16">
        <v>0.5</v>
      </c>
      <c r="AE11" s="16">
        <v>0.2</v>
      </c>
      <c r="AF11" s="16">
        <v>0.57142857142857095</v>
      </c>
      <c r="AG11" s="16">
        <v>0.33333333333333298</v>
      </c>
      <c r="AH11" s="16">
        <v>0</v>
      </c>
      <c r="AI11" s="16"/>
      <c r="AJ11" s="16">
        <v>0.230769230769231</v>
      </c>
      <c r="AK11" s="16">
        <v>0.33333333333333298</v>
      </c>
      <c r="AL11" s="16">
        <v>0.25714285714285701</v>
      </c>
      <c r="AM11" s="16">
        <v>6.6666666666666693E-2</v>
      </c>
      <c r="AN11" s="16">
        <v>1</v>
      </c>
      <c r="AO11" s="16"/>
      <c r="AP11" s="16">
        <v>0.19354838709677399</v>
      </c>
      <c r="AQ11" s="16">
        <v>0.33333333333333298</v>
      </c>
      <c r="AR11" s="16">
        <v>0</v>
      </c>
      <c r="AS11" s="16"/>
      <c r="AT11" s="16">
        <v>0.30769230769230799</v>
      </c>
      <c r="AU11" s="16">
        <v>0.203703703703704</v>
      </c>
      <c r="AV11" s="16">
        <v>0</v>
      </c>
      <c r="AW11" s="16">
        <v>0</v>
      </c>
      <c r="AX11" s="16"/>
      <c r="AY11" s="16">
        <v>0.14285714285714299</v>
      </c>
      <c r="AZ11" s="16">
        <v>0.227848101265823</v>
      </c>
      <c r="BA11" s="16"/>
      <c r="BB11" s="16">
        <v>0.28571428571428598</v>
      </c>
      <c r="BC11" s="16">
        <v>0.1</v>
      </c>
      <c r="BD11" s="16">
        <v>0.25</v>
      </c>
      <c r="BE11" s="16">
        <v>0.11111111111111099</v>
      </c>
      <c r="BF11" s="16"/>
      <c r="BG11" s="16">
        <v>0.3</v>
      </c>
      <c r="BH11" s="16">
        <v>0.204545454545455</v>
      </c>
      <c r="BI11" s="16">
        <v>0.31818181818181801</v>
      </c>
      <c r="BJ11" s="16">
        <v>0</v>
      </c>
      <c r="BK11" s="16">
        <v>0</v>
      </c>
      <c r="BL11" s="16">
        <v>0</v>
      </c>
    </row>
    <row r="12" spans="2:64" x14ac:dyDescent="0.35">
      <c r="B12" s="17" t="s">
        <v>348</v>
      </c>
      <c r="C12" s="16"/>
      <c r="D12" s="16">
        <v>0.25</v>
      </c>
      <c r="E12" s="16">
        <v>0.30769230769230799</v>
      </c>
      <c r="F12" s="16">
        <v>0.16666666666666699</v>
      </c>
      <c r="G12" s="16">
        <v>0.15384615384615399</v>
      </c>
      <c r="H12" s="16">
        <v>0.2</v>
      </c>
      <c r="I12" s="16"/>
      <c r="J12" s="16">
        <v>0.12765957446808501</v>
      </c>
      <c r="K12" s="16">
        <v>0.28205128205128199</v>
      </c>
      <c r="L12" s="16"/>
      <c r="M12" s="16">
        <v>0.18867924528301899</v>
      </c>
      <c r="N12" s="16">
        <v>0.125</v>
      </c>
      <c r="O12" s="16">
        <v>0.4</v>
      </c>
      <c r="P12" s="16">
        <v>0.14285714285714299</v>
      </c>
      <c r="Q12" s="16"/>
      <c r="R12" s="16">
        <v>0.204545454545455</v>
      </c>
      <c r="S12" s="16">
        <v>0.27272727272727298</v>
      </c>
      <c r="T12" s="16">
        <v>0.16666666666666699</v>
      </c>
      <c r="U12" s="16">
        <v>0.14285714285714299</v>
      </c>
      <c r="V12" s="16"/>
      <c r="W12" s="16">
        <v>0.214285714285714</v>
      </c>
      <c r="X12" s="16">
        <v>0.22222222222222199</v>
      </c>
      <c r="Y12" s="16">
        <v>0.33333333333333298</v>
      </c>
      <c r="Z12" s="16">
        <v>8.3333333333333301E-2</v>
      </c>
      <c r="AA12" s="16">
        <v>0</v>
      </c>
      <c r="AB12" s="16">
        <v>0.16666666666666699</v>
      </c>
      <c r="AC12" s="16">
        <v>0.6</v>
      </c>
      <c r="AD12" s="16">
        <v>0.5</v>
      </c>
      <c r="AE12" s="16">
        <v>0</v>
      </c>
      <c r="AF12" s="16">
        <v>0.14285714285714299</v>
      </c>
      <c r="AG12" s="16">
        <v>0.33333333333333298</v>
      </c>
      <c r="AH12" s="16">
        <v>0</v>
      </c>
      <c r="AI12" s="16"/>
      <c r="AJ12" s="16">
        <v>0.230769230769231</v>
      </c>
      <c r="AK12" s="16">
        <v>0.22222222222222199</v>
      </c>
      <c r="AL12" s="16">
        <v>0.2</v>
      </c>
      <c r="AM12" s="16">
        <v>0.266666666666667</v>
      </c>
      <c r="AN12" s="16">
        <v>0</v>
      </c>
      <c r="AO12" s="16"/>
      <c r="AP12" s="16">
        <v>0.19354838709677399</v>
      </c>
      <c r="AQ12" s="16">
        <v>0.238095238095238</v>
      </c>
      <c r="AR12" s="16">
        <v>0</v>
      </c>
      <c r="AS12" s="16"/>
      <c r="AT12" s="16">
        <v>0.115384615384615</v>
      </c>
      <c r="AU12" s="16">
        <v>0.203703703703704</v>
      </c>
      <c r="AV12" s="16">
        <v>0.75</v>
      </c>
      <c r="AW12" s="16">
        <v>0</v>
      </c>
      <c r="AX12" s="16"/>
      <c r="AY12" s="16">
        <v>0.14285714285714299</v>
      </c>
      <c r="AZ12" s="16">
        <v>0.20253164556962</v>
      </c>
      <c r="BA12" s="16"/>
      <c r="BB12" s="16">
        <v>0.14285714285714299</v>
      </c>
      <c r="BC12" s="16">
        <v>0.4</v>
      </c>
      <c r="BD12" s="16">
        <v>0.2</v>
      </c>
      <c r="BE12" s="16">
        <v>0</v>
      </c>
      <c r="BF12" s="16"/>
      <c r="BG12" s="16">
        <v>0.4</v>
      </c>
      <c r="BH12" s="16">
        <v>0.204545454545455</v>
      </c>
      <c r="BI12" s="16">
        <v>0.18181818181818199</v>
      </c>
      <c r="BJ12" s="16">
        <v>0</v>
      </c>
      <c r="BK12" s="16">
        <v>0</v>
      </c>
      <c r="BL12" s="16">
        <v>0</v>
      </c>
    </row>
    <row r="13" spans="2:64" x14ac:dyDescent="0.35">
      <c r="B13" s="17" t="s">
        <v>347</v>
      </c>
      <c r="C13" s="16">
        <v>9.3023255813953501E-2</v>
      </c>
      <c r="D13" s="16">
        <v>0.25</v>
      </c>
      <c r="E13" s="16">
        <v>0.230769230769231</v>
      </c>
      <c r="F13" s="16">
        <v>5.5555555555555601E-2</v>
      </c>
      <c r="G13" s="16">
        <v>3.8461538461538498E-2</v>
      </c>
      <c r="H13" s="16">
        <v>0.08</v>
      </c>
      <c r="I13" s="16"/>
      <c r="J13" s="16">
        <v>0.10638297872340401</v>
      </c>
      <c r="K13" s="16">
        <v>7.69230769230769E-2</v>
      </c>
      <c r="L13" s="16"/>
      <c r="M13" s="16">
        <v>9.4339622641509399E-2</v>
      </c>
      <c r="N13" s="16">
        <v>0.125</v>
      </c>
      <c r="O13" s="16">
        <v>0</v>
      </c>
      <c r="P13" s="16">
        <v>0.14285714285714299</v>
      </c>
      <c r="Q13" s="16"/>
      <c r="R13" s="16">
        <v>0.11363636363636399</v>
      </c>
      <c r="S13" s="16">
        <v>0</v>
      </c>
      <c r="T13" s="16">
        <v>4.1666666666666699E-2</v>
      </c>
      <c r="U13" s="16">
        <v>0.28571428571428598</v>
      </c>
      <c r="V13" s="16"/>
      <c r="W13" s="16">
        <v>0.14285714285714299</v>
      </c>
      <c r="X13" s="16">
        <v>0.11111111111111099</v>
      </c>
      <c r="Y13" s="16">
        <v>0</v>
      </c>
      <c r="Z13" s="16">
        <v>0</v>
      </c>
      <c r="AA13" s="16">
        <v>0</v>
      </c>
      <c r="AB13" s="16">
        <v>0.16666666666666699</v>
      </c>
      <c r="AC13" s="16">
        <v>0</v>
      </c>
      <c r="AD13" s="16">
        <v>0</v>
      </c>
      <c r="AE13" s="16">
        <v>0</v>
      </c>
      <c r="AF13" s="16">
        <v>0</v>
      </c>
      <c r="AG13" s="16">
        <v>0.33333333333333298</v>
      </c>
      <c r="AH13" s="16">
        <v>1</v>
      </c>
      <c r="AI13" s="16"/>
      <c r="AJ13" s="16">
        <v>7.69230769230769E-2</v>
      </c>
      <c r="AK13" s="16">
        <v>0</v>
      </c>
      <c r="AL13" s="16">
        <v>8.5714285714285701E-2</v>
      </c>
      <c r="AM13" s="16">
        <v>0.133333333333333</v>
      </c>
      <c r="AN13" s="16">
        <v>0</v>
      </c>
      <c r="AO13" s="16"/>
      <c r="AP13" s="16">
        <v>6.4516129032258104E-2</v>
      </c>
      <c r="AQ13" s="16">
        <v>0.19047619047618999</v>
      </c>
      <c r="AR13" s="16">
        <v>0</v>
      </c>
      <c r="AS13" s="16"/>
      <c r="AT13" s="16">
        <v>7.69230769230769E-2</v>
      </c>
      <c r="AU13" s="16">
        <v>7.4074074074074098E-2</v>
      </c>
      <c r="AV13" s="16">
        <v>0.25</v>
      </c>
      <c r="AW13" s="16">
        <v>0.5</v>
      </c>
      <c r="AX13" s="16"/>
      <c r="AY13" s="16">
        <v>0.14285714285714299</v>
      </c>
      <c r="AZ13" s="16">
        <v>8.8607594936708903E-2</v>
      </c>
      <c r="BA13" s="16"/>
      <c r="BB13" s="16">
        <v>0.28571428571428598</v>
      </c>
      <c r="BC13" s="16">
        <v>0.1</v>
      </c>
      <c r="BD13" s="16">
        <v>6.6666666666666693E-2</v>
      </c>
      <c r="BE13" s="16">
        <v>0.11111111111111099</v>
      </c>
      <c r="BF13" s="16"/>
      <c r="BG13" s="16">
        <v>0.1</v>
      </c>
      <c r="BH13" s="16">
        <v>6.8181818181818205E-2</v>
      </c>
      <c r="BI13" s="16">
        <v>0.13636363636363599</v>
      </c>
      <c r="BJ13" s="16">
        <v>0.25</v>
      </c>
      <c r="BK13" s="16">
        <v>0</v>
      </c>
      <c r="BL13" s="16">
        <v>0</v>
      </c>
    </row>
    <row r="14" spans="2:64" x14ac:dyDescent="0.35">
      <c r="B14" s="17" t="s">
        <v>159</v>
      </c>
      <c r="C14" s="16">
        <v>2.32558139534884E-2</v>
      </c>
      <c r="D14" s="16">
        <v>0</v>
      </c>
      <c r="E14" s="16">
        <v>0</v>
      </c>
      <c r="F14" s="16">
        <v>0.11111111111111099</v>
      </c>
      <c r="G14" s="16">
        <v>0</v>
      </c>
      <c r="H14" s="16">
        <v>0</v>
      </c>
      <c r="I14" s="16"/>
      <c r="J14" s="16">
        <v>0</v>
      </c>
      <c r="K14" s="16">
        <v>5.1282051282051301E-2</v>
      </c>
      <c r="L14" s="16"/>
      <c r="M14" s="16">
        <v>1.88679245283019E-2</v>
      </c>
      <c r="N14" s="16">
        <v>0</v>
      </c>
      <c r="O14" s="16">
        <v>0</v>
      </c>
      <c r="P14" s="16">
        <v>0.14285714285714299</v>
      </c>
      <c r="Q14" s="16"/>
      <c r="R14" s="16">
        <v>0</v>
      </c>
      <c r="S14" s="16">
        <v>9.0909090909090898E-2</v>
      </c>
      <c r="T14" s="16">
        <v>0</v>
      </c>
      <c r="U14" s="16">
        <v>0.14285714285714299</v>
      </c>
      <c r="V14" s="16"/>
      <c r="W14" s="16">
        <v>0</v>
      </c>
      <c r="X14" s="16">
        <v>5.5555555555555601E-2</v>
      </c>
      <c r="Y14" s="16">
        <v>0</v>
      </c>
      <c r="Z14" s="16">
        <v>0</v>
      </c>
      <c r="AA14" s="16">
        <v>0</v>
      </c>
      <c r="AB14" s="16">
        <v>8.3333333333333301E-2</v>
      </c>
      <c r="AC14" s="16">
        <v>0</v>
      </c>
      <c r="AD14" s="16">
        <v>0</v>
      </c>
      <c r="AE14" s="16">
        <v>0</v>
      </c>
      <c r="AF14" s="16">
        <v>0</v>
      </c>
      <c r="AG14" s="16">
        <v>0</v>
      </c>
      <c r="AH14" s="16">
        <v>0</v>
      </c>
      <c r="AI14" s="16"/>
      <c r="AJ14" s="16">
        <v>0</v>
      </c>
      <c r="AK14" s="16">
        <v>0.11111111111111099</v>
      </c>
      <c r="AL14" s="16">
        <v>2.8571428571428598E-2</v>
      </c>
      <c r="AM14" s="16">
        <v>0</v>
      </c>
      <c r="AN14" s="16">
        <v>0</v>
      </c>
      <c r="AO14" s="16"/>
      <c r="AP14" s="16">
        <v>3.2258064516128997E-2</v>
      </c>
      <c r="AQ14" s="16">
        <v>0</v>
      </c>
      <c r="AR14" s="16">
        <v>0</v>
      </c>
      <c r="AS14" s="16"/>
      <c r="AT14" s="16">
        <v>3.8461538461538498E-2</v>
      </c>
      <c r="AU14" s="16">
        <v>1.85185185185185E-2</v>
      </c>
      <c r="AV14" s="16">
        <v>0</v>
      </c>
      <c r="AW14" s="16">
        <v>0</v>
      </c>
      <c r="AX14" s="16"/>
      <c r="AY14" s="16">
        <v>0.14285714285714299</v>
      </c>
      <c r="AZ14" s="16">
        <v>1.26582278481013E-2</v>
      </c>
      <c r="BA14" s="16"/>
      <c r="BB14" s="16">
        <v>0.14285714285714299</v>
      </c>
      <c r="BC14" s="16">
        <v>0</v>
      </c>
      <c r="BD14" s="16">
        <v>1.6666666666666701E-2</v>
      </c>
      <c r="BE14" s="16">
        <v>0</v>
      </c>
      <c r="BF14" s="16"/>
      <c r="BG14" s="16">
        <v>0</v>
      </c>
      <c r="BH14" s="16">
        <v>4.5454545454545497E-2</v>
      </c>
      <c r="BI14" s="16">
        <v>0</v>
      </c>
      <c r="BJ14" s="16">
        <v>0</v>
      </c>
      <c r="BK14" s="16">
        <v>0</v>
      </c>
      <c r="BL14" s="16">
        <v>0</v>
      </c>
    </row>
    <row r="15" spans="2:64" x14ac:dyDescent="0.35">
      <c r="B15" s="17" t="s">
        <v>349</v>
      </c>
      <c r="C15" s="16"/>
      <c r="D15" s="16">
        <v>0.25</v>
      </c>
      <c r="E15" s="16">
        <v>0</v>
      </c>
      <c r="F15" s="16">
        <v>0</v>
      </c>
      <c r="G15" s="16">
        <v>0</v>
      </c>
      <c r="H15" s="16">
        <v>0</v>
      </c>
      <c r="I15" s="16"/>
      <c r="J15" s="16">
        <v>2.1276595744680899E-2</v>
      </c>
      <c r="K15" s="16">
        <v>0</v>
      </c>
      <c r="L15" s="16"/>
      <c r="M15" s="16">
        <v>1.88679245283019E-2</v>
      </c>
      <c r="N15" s="16">
        <v>0</v>
      </c>
      <c r="O15" s="16">
        <v>0</v>
      </c>
      <c r="P15" s="16">
        <v>0</v>
      </c>
      <c r="Q15" s="16"/>
      <c r="R15" s="16">
        <v>2.27272727272727E-2</v>
      </c>
      <c r="S15" s="16">
        <v>0</v>
      </c>
      <c r="T15" s="16">
        <v>0</v>
      </c>
      <c r="U15" s="16">
        <v>0</v>
      </c>
      <c r="V15" s="16"/>
      <c r="W15" s="16">
        <v>0</v>
      </c>
      <c r="X15" s="16">
        <v>0</v>
      </c>
      <c r="Y15" s="16">
        <v>0</v>
      </c>
      <c r="Z15" s="16">
        <v>0</v>
      </c>
      <c r="AA15" s="16">
        <v>0</v>
      </c>
      <c r="AB15" s="16">
        <v>8.3333333333333301E-2</v>
      </c>
      <c r="AC15" s="16">
        <v>0</v>
      </c>
      <c r="AD15" s="16">
        <v>0</v>
      </c>
      <c r="AE15" s="16">
        <v>0</v>
      </c>
      <c r="AF15" s="16">
        <v>0</v>
      </c>
      <c r="AG15" s="16">
        <v>0</v>
      </c>
      <c r="AH15" s="16">
        <v>0</v>
      </c>
      <c r="AI15" s="16"/>
      <c r="AJ15" s="16">
        <v>0</v>
      </c>
      <c r="AK15" s="16">
        <v>0</v>
      </c>
      <c r="AL15" s="16">
        <v>0</v>
      </c>
      <c r="AM15" s="16">
        <v>6.6666666666666693E-2</v>
      </c>
      <c r="AN15" s="16">
        <v>0</v>
      </c>
      <c r="AO15" s="16"/>
      <c r="AP15" s="16">
        <v>1.6129032258064498E-2</v>
      </c>
      <c r="AQ15" s="16">
        <v>0</v>
      </c>
      <c r="AR15" s="16">
        <v>0</v>
      </c>
      <c r="AS15" s="16"/>
      <c r="AT15" s="16">
        <v>0</v>
      </c>
      <c r="AU15" s="16">
        <v>1.85185185185185E-2</v>
      </c>
      <c r="AV15" s="16">
        <v>0</v>
      </c>
      <c r="AW15" s="16">
        <v>0</v>
      </c>
      <c r="AX15" s="16"/>
      <c r="AY15" s="16">
        <v>0</v>
      </c>
      <c r="AZ15" s="16">
        <v>1.26582278481013E-2</v>
      </c>
      <c r="BA15" s="16"/>
      <c r="BB15" s="16">
        <v>0</v>
      </c>
      <c r="BC15" s="16">
        <v>0</v>
      </c>
      <c r="BD15" s="16">
        <v>1.6666666666666701E-2</v>
      </c>
      <c r="BE15" s="16">
        <v>0</v>
      </c>
      <c r="BF15" s="16"/>
      <c r="BG15" s="16">
        <v>0</v>
      </c>
      <c r="BH15" s="16">
        <v>0</v>
      </c>
      <c r="BI15" s="16">
        <v>4.5454545454545497E-2</v>
      </c>
      <c r="BJ15" s="16">
        <v>0</v>
      </c>
      <c r="BK15" s="16">
        <v>0</v>
      </c>
      <c r="BL15" s="16">
        <v>0</v>
      </c>
    </row>
    <row r="16" spans="2:64" x14ac:dyDescent="0.35">
      <c r="B16" s="17" t="s">
        <v>184</v>
      </c>
      <c r="C16" s="18"/>
      <c r="D16" s="18">
        <v>0</v>
      </c>
      <c r="E16" s="18">
        <v>0.15384615384615399</v>
      </c>
      <c r="F16" s="18">
        <v>0</v>
      </c>
      <c r="G16" s="18">
        <v>0.30769230769230799</v>
      </c>
      <c r="H16" s="18">
        <v>0.16</v>
      </c>
      <c r="I16" s="18"/>
      <c r="J16" s="18">
        <v>0.14893617021276601</v>
      </c>
      <c r="K16" s="18">
        <v>0.17948717948717899</v>
      </c>
      <c r="L16" s="18"/>
      <c r="M16" s="18">
        <v>0.169811320754717</v>
      </c>
      <c r="N16" s="18">
        <v>0.25</v>
      </c>
      <c r="O16" s="18">
        <v>0</v>
      </c>
      <c r="P16" s="18">
        <v>0.14285714285714299</v>
      </c>
      <c r="Q16" s="18"/>
      <c r="R16" s="18">
        <v>0.15909090909090901</v>
      </c>
      <c r="S16" s="18">
        <v>0.18181818181818199</v>
      </c>
      <c r="T16" s="18">
        <v>0.20833333333333301</v>
      </c>
      <c r="U16" s="18">
        <v>0</v>
      </c>
      <c r="V16" s="18"/>
      <c r="W16" s="18">
        <v>0.28571428571428598</v>
      </c>
      <c r="X16" s="18">
        <v>0</v>
      </c>
      <c r="Y16" s="18">
        <v>0.33333333333333298</v>
      </c>
      <c r="Z16" s="18">
        <v>0.16666666666666699</v>
      </c>
      <c r="AA16" s="18">
        <v>0</v>
      </c>
      <c r="AB16" s="18">
        <v>0.33333333333333298</v>
      </c>
      <c r="AC16" s="18">
        <v>0</v>
      </c>
      <c r="AD16" s="18">
        <v>0</v>
      </c>
      <c r="AE16" s="18">
        <v>0.4</v>
      </c>
      <c r="AF16" s="18">
        <v>0.14285714285714299</v>
      </c>
      <c r="AG16" s="18">
        <v>0</v>
      </c>
      <c r="AH16" s="18">
        <v>0</v>
      </c>
      <c r="AI16" s="18"/>
      <c r="AJ16" s="18">
        <v>0.15384615384615399</v>
      </c>
      <c r="AK16" s="18">
        <v>0.11111111111111099</v>
      </c>
      <c r="AL16" s="18">
        <v>0.2</v>
      </c>
      <c r="AM16" s="18">
        <v>0.133333333333333</v>
      </c>
      <c r="AN16" s="18">
        <v>0</v>
      </c>
      <c r="AO16" s="18"/>
      <c r="AP16" s="18">
        <v>0.16129032258064499</v>
      </c>
      <c r="AQ16" s="18">
        <v>0.14285714285714299</v>
      </c>
      <c r="AR16" s="18">
        <v>0.33333333333333298</v>
      </c>
      <c r="AS16" s="18"/>
      <c r="AT16" s="18">
        <v>0.115384615384615</v>
      </c>
      <c r="AU16" s="18">
        <v>0.203703703703704</v>
      </c>
      <c r="AV16" s="18">
        <v>0</v>
      </c>
      <c r="AW16" s="18">
        <v>0</v>
      </c>
      <c r="AX16" s="18"/>
      <c r="AY16" s="18">
        <v>0.14285714285714299</v>
      </c>
      <c r="AZ16" s="18">
        <v>0.164556962025316</v>
      </c>
      <c r="BA16" s="18"/>
      <c r="BB16" s="18">
        <v>0</v>
      </c>
      <c r="BC16" s="18">
        <v>0.2</v>
      </c>
      <c r="BD16" s="18">
        <v>0.18333333333333299</v>
      </c>
      <c r="BE16" s="18">
        <v>0.11111111111111099</v>
      </c>
      <c r="BF16" s="18"/>
      <c r="BG16" s="18">
        <v>0.1</v>
      </c>
      <c r="BH16" s="18">
        <v>0.18181818181818199</v>
      </c>
      <c r="BI16" s="18">
        <v>0.13636363636363599</v>
      </c>
      <c r="BJ16" s="18">
        <v>0.25</v>
      </c>
      <c r="BK16" s="18">
        <v>0.2</v>
      </c>
      <c r="BL16" s="18">
        <v>0</v>
      </c>
    </row>
    <row r="17" spans="2:2" x14ac:dyDescent="0.35">
      <c r="B17" s="15" t="s">
        <v>356</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L19"/>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357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9</v>
      </c>
      <c r="D7" s="9">
        <v>1</v>
      </c>
      <c r="E7" s="9">
        <v>2</v>
      </c>
      <c r="F7" s="9">
        <v>3</v>
      </c>
      <c r="G7" s="9">
        <v>3</v>
      </c>
      <c r="H7" s="9" t="s">
        <v>78</v>
      </c>
      <c r="I7" s="9"/>
      <c r="J7" s="9">
        <v>4</v>
      </c>
      <c r="K7" s="9">
        <v>4</v>
      </c>
      <c r="L7" s="9"/>
      <c r="M7" s="9">
        <v>7</v>
      </c>
      <c r="N7" s="9">
        <v>1</v>
      </c>
      <c r="O7" s="9" t="s">
        <v>78</v>
      </c>
      <c r="P7" s="9">
        <v>1</v>
      </c>
      <c r="Q7" s="9"/>
      <c r="R7" s="9">
        <v>6</v>
      </c>
      <c r="S7" s="9">
        <v>2</v>
      </c>
      <c r="T7" s="9" t="s">
        <v>78</v>
      </c>
      <c r="U7" s="9">
        <v>1</v>
      </c>
      <c r="V7" s="9"/>
      <c r="W7" s="9">
        <v>1</v>
      </c>
      <c r="X7" s="9">
        <v>2</v>
      </c>
      <c r="Y7" s="9">
        <v>1</v>
      </c>
      <c r="Z7" s="9" t="s">
        <v>78</v>
      </c>
      <c r="AA7" s="9">
        <v>1</v>
      </c>
      <c r="AB7" s="9" t="s">
        <v>78</v>
      </c>
      <c r="AC7" s="9">
        <v>1</v>
      </c>
      <c r="AD7" s="9" t="s">
        <v>78</v>
      </c>
      <c r="AE7" s="9">
        <v>1</v>
      </c>
      <c r="AF7" s="9" t="s">
        <v>78</v>
      </c>
      <c r="AG7" s="9">
        <v>2</v>
      </c>
      <c r="AH7" s="9" t="s">
        <v>78</v>
      </c>
      <c r="AI7" s="9"/>
      <c r="AJ7" s="9" t="s">
        <v>78</v>
      </c>
      <c r="AK7" s="9">
        <v>2</v>
      </c>
      <c r="AL7" s="9">
        <v>2</v>
      </c>
      <c r="AM7" s="9">
        <v>3</v>
      </c>
      <c r="AN7" s="9">
        <v>1</v>
      </c>
      <c r="AO7" s="9"/>
      <c r="AP7" s="9">
        <v>9</v>
      </c>
      <c r="AQ7" s="9" t="s">
        <v>78</v>
      </c>
      <c r="AR7" s="9" t="s">
        <v>78</v>
      </c>
      <c r="AS7" s="9"/>
      <c r="AT7" s="9">
        <v>2</v>
      </c>
      <c r="AU7" s="9">
        <v>5</v>
      </c>
      <c r="AV7" s="9">
        <v>2</v>
      </c>
      <c r="AW7" s="9" t="s">
        <v>78</v>
      </c>
      <c r="AX7" s="9"/>
      <c r="AY7" s="9">
        <v>3</v>
      </c>
      <c r="AZ7" s="9">
        <v>6</v>
      </c>
      <c r="BA7" s="9"/>
      <c r="BB7" s="9">
        <v>1</v>
      </c>
      <c r="BC7" s="9">
        <v>2</v>
      </c>
      <c r="BD7" s="9">
        <v>6</v>
      </c>
      <c r="BE7" s="9" t="s">
        <v>78</v>
      </c>
      <c r="BF7" s="9"/>
      <c r="BG7" s="9">
        <v>2</v>
      </c>
      <c r="BH7" s="9">
        <v>3</v>
      </c>
      <c r="BI7" s="9">
        <v>2</v>
      </c>
      <c r="BJ7" s="9">
        <v>2</v>
      </c>
      <c r="BK7" s="9" t="s">
        <v>78</v>
      </c>
      <c r="BL7" s="9" t="s">
        <v>78</v>
      </c>
    </row>
    <row r="8" spans="2:64" x14ac:dyDescent="0.35">
      <c r="B8" s="17" t="s">
        <v>348</v>
      </c>
      <c r="C8" s="16">
        <v>0.55555555555555602</v>
      </c>
      <c r="D8" s="16">
        <v>1</v>
      </c>
      <c r="E8" s="16">
        <v>0.5</v>
      </c>
      <c r="F8" s="16">
        <v>0.33333333333333298</v>
      </c>
      <c r="G8" s="16">
        <v>0.66666666666666696</v>
      </c>
      <c r="H8" s="16" t="s">
        <v>80</v>
      </c>
      <c r="I8" s="16"/>
      <c r="J8" s="16">
        <v>0.5</v>
      </c>
      <c r="K8" s="16">
        <v>0.75</v>
      </c>
      <c r="L8" s="16"/>
      <c r="M8" s="16">
        <v>0.42857142857142899</v>
      </c>
      <c r="N8" s="16">
        <v>1</v>
      </c>
      <c r="O8" s="16" t="s">
        <v>80</v>
      </c>
      <c r="P8" s="16">
        <v>1</v>
      </c>
      <c r="Q8" s="16"/>
      <c r="R8" s="16">
        <v>0.33333333333333298</v>
      </c>
      <c r="S8" s="16">
        <v>1</v>
      </c>
      <c r="T8" s="16" t="s">
        <v>80</v>
      </c>
      <c r="U8" s="16">
        <v>1</v>
      </c>
      <c r="V8" s="16"/>
      <c r="W8" s="16">
        <v>0</v>
      </c>
      <c r="X8" s="16">
        <v>0.5</v>
      </c>
      <c r="Y8" s="16">
        <v>1</v>
      </c>
      <c r="Z8" s="16" t="s">
        <v>80</v>
      </c>
      <c r="AA8" s="16">
        <v>0</v>
      </c>
      <c r="AB8" s="16" t="s">
        <v>80</v>
      </c>
      <c r="AC8" s="16">
        <v>1</v>
      </c>
      <c r="AD8" s="16" t="s">
        <v>80</v>
      </c>
      <c r="AE8" s="16">
        <v>0</v>
      </c>
      <c r="AF8" s="16" t="s">
        <v>80</v>
      </c>
      <c r="AG8" s="16">
        <v>1</v>
      </c>
      <c r="AH8" s="16" t="s">
        <v>80</v>
      </c>
      <c r="AI8" s="16"/>
      <c r="AJ8" s="16" t="s">
        <v>80</v>
      </c>
      <c r="AK8" s="16">
        <v>1</v>
      </c>
      <c r="AL8" s="16">
        <v>0.5</v>
      </c>
      <c r="AM8" s="16">
        <v>0.33333333333333298</v>
      </c>
      <c r="AN8" s="16">
        <v>1</v>
      </c>
      <c r="AO8" s="16"/>
      <c r="AP8" s="16">
        <v>0.55555555555555602</v>
      </c>
      <c r="AQ8" s="16" t="s">
        <v>80</v>
      </c>
      <c r="AR8" s="16" t="s">
        <v>80</v>
      </c>
      <c r="AS8" s="16"/>
      <c r="AT8" s="16">
        <v>0.5</v>
      </c>
      <c r="AU8" s="16">
        <v>0.6</v>
      </c>
      <c r="AV8" s="16">
        <v>0.5</v>
      </c>
      <c r="AW8" s="16" t="s">
        <v>80</v>
      </c>
      <c r="AX8" s="16"/>
      <c r="AY8" s="16">
        <v>0.66666666666666696</v>
      </c>
      <c r="AZ8" s="16">
        <v>0.5</v>
      </c>
      <c r="BA8" s="16"/>
      <c r="BB8" s="16">
        <v>0</v>
      </c>
      <c r="BC8" s="16">
        <v>0.5</v>
      </c>
      <c r="BD8" s="16">
        <v>0.66666666666666696</v>
      </c>
      <c r="BE8" s="16" t="s">
        <v>80</v>
      </c>
      <c r="BF8" s="16"/>
      <c r="BG8" s="16">
        <v>0.5</v>
      </c>
      <c r="BH8" s="16">
        <v>0.33333333333333298</v>
      </c>
      <c r="BI8" s="16">
        <v>1</v>
      </c>
      <c r="BJ8" s="16">
        <v>0.5</v>
      </c>
      <c r="BK8" s="16" t="s">
        <v>80</v>
      </c>
      <c r="BL8" s="16" t="s">
        <v>80</v>
      </c>
    </row>
    <row r="9" spans="2:64" x14ac:dyDescent="0.35">
      <c r="B9" s="17" t="s">
        <v>346</v>
      </c>
      <c r="C9" s="16">
        <v>0.55555555555555602</v>
      </c>
      <c r="D9" s="16">
        <v>0</v>
      </c>
      <c r="E9" s="16">
        <v>0.5</v>
      </c>
      <c r="F9" s="16">
        <v>0.66666666666666696</v>
      </c>
      <c r="G9" s="16">
        <v>0.66666666666666696</v>
      </c>
      <c r="H9" s="16" t="s">
        <v>80</v>
      </c>
      <c r="I9" s="16"/>
      <c r="J9" s="16">
        <v>0.25</v>
      </c>
      <c r="K9" s="16">
        <v>0.75</v>
      </c>
      <c r="L9" s="16"/>
      <c r="M9" s="16">
        <v>0.57142857142857095</v>
      </c>
      <c r="N9" s="16">
        <v>1</v>
      </c>
      <c r="O9" s="16" t="s">
        <v>80</v>
      </c>
      <c r="P9" s="16">
        <v>0</v>
      </c>
      <c r="Q9" s="16"/>
      <c r="R9" s="16">
        <v>0.66666666666666696</v>
      </c>
      <c r="S9" s="16">
        <v>0.5</v>
      </c>
      <c r="T9" s="16" t="s">
        <v>80</v>
      </c>
      <c r="U9" s="16">
        <v>0</v>
      </c>
      <c r="V9" s="16"/>
      <c r="W9" s="16">
        <v>0</v>
      </c>
      <c r="X9" s="16">
        <v>0.5</v>
      </c>
      <c r="Y9" s="16">
        <v>0</v>
      </c>
      <c r="Z9" s="16" t="s">
        <v>80</v>
      </c>
      <c r="AA9" s="16">
        <v>0</v>
      </c>
      <c r="AB9" s="16" t="s">
        <v>80</v>
      </c>
      <c r="AC9" s="16">
        <v>1</v>
      </c>
      <c r="AD9" s="16" t="s">
        <v>80</v>
      </c>
      <c r="AE9" s="16">
        <v>1</v>
      </c>
      <c r="AF9" s="16" t="s">
        <v>80</v>
      </c>
      <c r="AG9" s="16">
        <v>1</v>
      </c>
      <c r="AH9" s="16" t="s">
        <v>80</v>
      </c>
      <c r="AI9" s="16"/>
      <c r="AJ9" s="16" t="s">
        <v>80</v>
      </c>
      <c r="AK9" s="16">
        <v>0.5</v>
      </c>
      <c r="AL9" s="16">
        <v>0.5</v>
      </c>
      <c r="AM9" s="16">
        <v>0.66666666666666696</v>
      </c>
      <c r="AN9" s="16">
        <v>1</v>
      </c>
      <c r="AO9" s="16"/>
      <c r="AP9" s="16">
        <v>0.55555555555555602</v>
      </c>
      <c r="AQ9" s="16" t="s">
        <v>80</v>
      </c>
      <c r="AR9" s="16" t="s">
        <v>80</v>
      </c>
      <c r="AS9" s="16"/>
      <c r="AT9" s="16">
        <v>0.5</v>
      </c>
      <c r="AU9" s="16">
        <v>0.6</v>
      </c>
      <c r="AV9" s="16">
        <v>0.5</v>
      </c>
      <c r="AW9" s="16" t="s">
        <v>80</v>
      </c>
      <c r="AX9" s="16"/>
      <c r="AY9" s="16">
        <v>0.66666666666666696</v>
      </c>
      <c r="AZ9" s="16">
        <v>0.5</v>
      </c>
      <c r="BA9" s="16"/>
      <c r="BB9" s="16">
        <v>0</v>
      </c>
      <c r="BC9" s="16">
        <v>0.5</v>
      </c>
      <c r="BD9" s="16">
        <v>0.66666666666666696</v>
      </c>
      <c r="BE9" s="16" t="s">
        <v>80</v>
      </c>
      <c r="BF9" s="16"/>
      <c r="BG9" s="16">
        <v>0.5</v>
      </c>
      <c r="BH9" s="16">
        <v>0.66666666666666696</v>
      </c>
      <c r="BI9" s="16">
        <v>0.5</v>
      </c>
      <c r="BJ9" s="16">
        <v>0.5</v>
      </c>
      <c r="BK9" s="16" t="s">
        <v>80</v>
      </c>
      <c r="BL9" s="16" t="s">
        <v>80</v>
      </c>
    </row>
    <row r="10" spans="2:64" x14ac:dyDescent="0.35">
      <c r="B10" s="17" t="s">
        <v>349</v>
      </c>
      <c r="C10" s="16">
        <v>0.33333333333333298</v>
      </c>
      <c r="D10" s="16">
        <v>0</v>
      </c>
      <c r="E10" s="16">
        <v>0</v>
      </c>
      <c r="F10" s="16">
        <v>0.66666666666666696</v>
      </c>
      <c r="G10" s="16">
        <v>0.33333333333333298</v>
      </c>
      <c r="H10" s="16" t="s">
        <v>80</v>
      </c>
      <c r="I10" s="16"/>
      <c r="J10" s="16">
        <v>0.5</v>
      </c>
      <c r="K10" s="16">
        <v>0.25</v>
      </c>
      <c r="L10" s="16"/>
      <c r="M10" s="16">
        <v>0.42857142857142899</v>
      </c>
      <c r="N10" s="16">
        <v>0</v>
      </c>
      <c r="O10" s="16" t="s">
        <v>80</v>
      </c>
      <c r="P10" s="16">
        <v>0</v>
      </c>
      <c r="Q10" s="16"/>
      <c r="R10" s="16">
        <v>0.33333333333333298</v>
      </c>
      <c r="S10" s="16">
        <v>0.5</v>
      </c>
      <c r="T10" s="16" t="s">
        <v>80</v>
      </c>
      <c r="U10" s="16">
        <v>0</v>
      </c>
      <c r="V10" s="16"/>
      <c r="W10" s="16">
        <v>0</v>
      </c>
      <c r="X10" s="16">
        <v>0</v>
      </c>
      <c r="Y10" s="16">
        <v>0</v>
      </c>
      <c r="Z10" s="16" t="s">
        <v>80</v>
      </c>
      <c r="AA10" s="16">
        <v>1</v>
      </c>
      <c r="AB10" s="16" t="s">
        <v>80</v>
      </c>
      <c r="AC10" s="16">
        <v>1</v>
      </c>
      <c r="AD10" s="16" t="s">
        <v>80</v>
      </c>
      <c r="AE10" s="16">
        <v>0</v>
      </c>
      <c r="AF10" s="16" t="s">
        <v>80</v>
      </c>
      <c r="AG10" s="16">
        <v>0.5</v>
      </c>
      <c r="AH10" s="16" t="s">
        <v>80</v>
      </c>
      <c r="AI10" s="16"/>
      <c r="AJ10" s="16" t="s">
        <v>80</v>
      </c>
      <c r="AK10" s="16">
        <v>0</v>
      </c>
      <c r="AL10" s="16">
        <v>0</v>
      </c>
      <c r="AM10" s="16">
        <v>0.33333333333333298</v>
      </c>
      <c r="AN10" s="16">
        <v>1</v>
      </c>
      <c r="AO10" s="16"/>
      <c r="AP10" s="16">
        <v>0.33333333333333298</v>
      </c>
      <c r="AQ10" s="16" t="s">
        <v>80</v>
      </c>
      <c r="AR10" s="16" t="s">
        <v>80</v>
      </c>
      <c r="AS10" s="16"/>
      <c r="AT10" s="16">
        <v>0</v>
      </c>
      <c r="AU10" s="16">
        <v>0.4</v>
      </c>
      <c r="AV10" s="16">
        <v>0.5</v>
      </c>
      <c r="AW10" s="16" t="s">
        <v>80</v>
      </c>
      <c r="AX10" s="16"/>
      <c r="AY10" s="16">
        <v>0.66666666666666696</v>
      </c>
      <c r="AZ10" s="16">
        <v>0.16666666666666699</v>
      </c>
      <c r="BA10" s="16"/>
      <c r="BB10" s="16">
        <v>0</v>
      </c>
      <c r="BC10" s="16">
        <v>0.5</v>
      </c>
      <c r="BD10" s="16">
        <v>0.33333333333333298</v>
      </c>
      <c r="BE10" s="16" t="s">
        <v>80</v>
      </c>
      <c r="BF10" s="16"/>
      <c r="BG10" s="16">
        <v>1</v>
      </c>
      <c r="BH10" s="16">
        <v>0.33333333333333298</v>
      </c>
      <c r="BI10" s="16">
        <v>0</v>
      </c>
      <c r="BJ10" s="16">
        <v>0</v>
      </c>
      <c r="BK10" s="16" t="s">
        <v>80</v>
      </c>
      <c r="BL10" s="16" t="s">
        <v>80</v>
      </c>
    </row>
    <row r="11" spans="2:64" x14ac:dyDescent="0.35">
      <c r="B11" s="17" t="s">
        <v>350</v>
      </c>
      <c r="C11" s="16"/>
      <c r="D11" s="16">
        <v>0</v>
      </c>
      <c r="E11" s="16">
        <v>0.5</v>
      </c>
      <c r="F11" s="16">
        <v>0.33333333333333298</v>
      </c>
      <c r="G11" s="16">
        <v>0</v>
      </c>
      <c r="H11" s="16" t="s">
        <v>80</v>
      </c>
      <c r="I11" s="16"/>
      <c r="J11" s="16">
        <v>0.5</v>
      </c>
      <c r="K11" s="16">
        <v>0</v>
      </c>
      <c r="L11" s="16"/>
      <c r="M11" s="16">
        <v>0.28571428571428598</v>
      </c>
      <c r="N11" s="16">
        <v>0</v>
      </c>
      <c r="O11" s="16" t="s">
        <v>80</v>
      </c>
      <c r="P11" s="16">
        <v>0</v>
      </c>
      <c r="Q11" s="16"/>
      <c r="R11" s="16">
        <v>0.33333333333333298</v>
      </c>
      <c r="S11" s="16">
        <v>0</v>
      </c>
      <c r="T11" s="16" t="s">
        <v>80</v>
      </c>
      <c r="U11" s="16">
        <v>0</v>
      </c>
      <c r="V11" s="16"/>
      <c r="W11" s="16">
        <v>1</v>
      </c>
      <c r="X11" s="16">
        <v>0</v>
      </c>
      <c r="Y11" s="16">
        <v>0</v>
      </c>
      <c r="Z11" s="16" t="s">
        <v>80</v>
      </c>
      <c r="AA11" s="16">
        <v>1</v>
      </c>
      <c r="AB11" s="16" t="s">
        <v>80</v>
      </c>
      <c r="AC11" s="16">
        <v>0</v>
      </c>
      <c r="AD11" s="16" t="s">
        <v>80</v>
      </c>
      <c r="AE11" s="16">
        <v>0</v>
      </c>
      <c r="AF11" s="16" t="s">
        <v>80</v>
      </c>
      <c r="AG11" s="16">
        <v>0</v>
      </c>
      <c r="AH11" s="16" t="s">
        <v>80</v>
      </c>
      <c r="AI11" s="16"/>
      <c r="AJ11" s="16" t="s">
        <v>80</v>
      </c>
      <c r="AK11" s="16">
        <v>0</v>
      </c>
      <c r="AL11" s="16">
        <v>0</v>
      </c>
      <c r="AM11" s="16">
        <v>0.33333333333333298</v>
      </c>
      <c r="AN11" s="16">
        <v>0</v>
      </c>
      <c r="AO11" s="16"/>
      <c r="AP11" s="16">
        <v>0.22222222222222199</v>
      </c>
      <c r="AQ11" s="16" t="s">
        <v>80</v>
      </c>
      <c r="AR11" s="16" t="s">
        <v>80</v>
      </c>
      <c r="AS11" s="16"/>
      <c r="AT11" s="16">
        <v>0</v>
      </c>
      <c r="AU11" s="16">
        <v>0.2</v>
      </c>
      <c r="AV11" s="16">
        <v>0.5</v>
      </c>
      <c r="AW11" s="16" t="s">
        <v>80</v>
      </c>
      <c r="AX11" s="16"/>
      <c r="AY11" s="16">
        <v>0.33333333333333298</v>
      </c>
      <c r="AZ11" s="16">
        <v>0.16666666666666699</v>
      </c>
      <c r="BA11" s="16"/>
      <c r="BB11" s="16">
        <v>1</v>
      </c>
      <c r="BC11" s="16">
        <v>0.5</v>
      </c>
      <c r="BD11" s="16">
        <v>0</v>
      </c>
      <c r="BE11" s="16" t="s">
        <v>80</v>
      </c>
      <c r="BF11" s="16"/>
      <c r="BG11" s="16">
        <v>0.5</v>
      </c>
      <c r="BH11" s="16">
        <v>0.33333333333333298</v>
      </c>
      <c r="BI11" s="16">
        <v>0</v>
      </c>
      <c r="BJ11" s="16">
        <v>0</v>
      </c>
      <c r="BK11" s="16" t="s">
        <v>80</v>
      </c>
      <c r="BL11" s="16" t="s">
        <v>80</v>
      </c>
    </row>
    <row r="12" spans="2:64" x14ac:dyDescent="0.35">
      <c r="B12" s="17" t="s">
        <v>351</v>
      </c>
      <c r="C12" s="16"/>
      <c r="D12" s="16">
        <v>0</v>
      </c>
      <c r="E12" s="16">
        <v>0.5</v>
      </c>
      <c r="F12" s="16">
        <v>0</v>
      </c>
      <c r="G12" s="16">
        <v>0.33333333333333298</v>
      </c>
      <c r="H12" s="16" t="s">
        <v>80</v>
      </c>
      <c r="I12" s="16"/>
      <c r="J12" s="16">
        <v>0</v>
      </c>
      <c r="K12" s="16">
        <v>0.5</v>
      </c>
      <c r="L12" s="16"/>
      <c r="M12" s="16">
        <v>0.14285714285714299</v>
      </c>
      <c r="N12" s="16">
        <v>1</v>
      </c>
      <c r="O12" s="16" t="s">
        <v>80</v>
      </c>
      <c r="P12" s="16">
        <v>0</v>
      </c>
      <c r="Q12" s="16"/>
      <c r="R12" s="16">
        <v>0.33333333333333298</v>
      </c>
      <c r="S12" s="16">
        <v>0</v>
      </c>
      <c r="T12" s="16" t="s">
        <v>80</v>
      </c>
      <c r="U12" s="16">
        <v>0</v>
      </c>
      <c r="V12" s="16"/>
      <c r="W12" s="16">
        <v>0</v>
      </c>
      <c r="X12" s="16">
        <v>0.5</v>
      </c>
      <c r="Y12" s="16">
        <v>0</v>
      </c>
      <c r="Z12" s="16" t="s">
        <v>80</v>
      </c>
      <c r="AA12" s="16">
        <v>0</v>
      </c>
      <c r="AB12" s="16" t="s">
        <v>80</v>
      </c>
      <c r="AC12" s="16">
        <v>0</v>
      </c>
      <c r="AD12" s="16" t="s">
        <v>80</v>
      </c>
      <c r="AE12" s="16">
        <v>0</v>
      </c>
      <c r="AF12" s="16" t="s">
        <v>80</v>
      </c>
      <c r="AG12" s="16">
        <v>0.5</v>
      </c>
      <c r="AH12" s="16" t="s">
        <v>80</v>
      </c>
      <c r="AI12" s="16"/>
      <c r="AJ12" s="16" t="s">
        <v>80</v>
      </c>
      <c r="AK12" s="16">
        <v>0.5</v>
      </c>
      <c r="AL12" s="16">
        <v>0.5</v>
      </c>
      <c r="AM12" s="16">
        <v>0</v>
      </c>
      <c r="AN12" s="16">
        <v>0</v>
      </c>
      <c r="AO12" s="16"/>
      <c r="AP12" s="16">
        <v>0.22222222222222199</v>
      </c>
      <c r="AQ12" s="16" t="s">
        <v>80</v>
      </c>
      <c r="AR12" s="16" t="s">
        <v>80</v>
      </c>
      <c r="AS12" s="16"/>
      <c r="AT12" s="16">
        <v>0</v>
      </c>
      <c r="AU12" s="16">
        <v>0.2</v>
      </c>
      <c r="AV12" s="16">
        <v>0.5</v>
      </c>
      <c r="AW12" s="16" t="s">
        <v>80</v>
      </c>
      <c r="AX12" s="16"/>
      <c r="AY12" s="16">
        <v>0.33333333333333298</v>
      </c>
      <c r="AZ12" s="16">
        <v>0.16666666666666699</v>
      </c>
      <c r="BA12" s="16"/>
      <c r="BB12" s="16">
        <v>0</v>
      </c>
      <c r="BC12" s="16">
        <v>0.5</v>
      </c>
      <c r="BD12" s="16">
        <v>0.16666666666666699</v>
      </c>
      <c r="BE12" s="16" t="s">
        <v>80</v>
      </c>
      <c r="BF12" s="16"/>
      <c r="BG12" s="16">
        <v>0</v>
      </c>
      <c r="BH12" s="16">
        <v>0</v>
      </c>
      <c r="BI12" s="16">
        <v>0.5</v>
      </c>
      <c r="BJ12" s="16">
        <v>0.5</v>
      </c>
      <c r="BK12" s="16" t="s">
        <v>80</v>
      </c>
      <c r="BL12" s="16" t="s">
        <v>80</v>
      </c>
    </row>
    <row r="13" spans="2:64" x14ac:dyDescent="0.35">
      <c r="B13" s="17" t="s">
        <v>352</v>
      </c>
      <c r="C13" s="16">
        <v>0.11111111111111099</v>
      </c>
      <c r="D13" s="16">
        <v>0</v>
      </c>
      <c r="E13" s="16">
        <v>0.5</v>
      </c>
      <c r="F13" s="16">
        <v>0</v>
      </c>
      <c r="G13" s="16">
        <v>0</v>
      </c>
      <c r="H13" s="16" t="s">
        <v>80</v>
      </c>
      <c r="I13" s="16"/>
      <c r="J13" s="16">
        <v>0.25</v>
      </c>
      <c r="K13" s="16">
        <v>0</v>
      </c>
      <c r="L13" s="16"/>
      <c r="M13" s="16">
        <v>0.14285714285714299</v>
      </c>
      <c r="N13" s="16">
        <v>0</v>
      </c>
      <c r="O13" s="16" t="s">
        <v>80</v>
      </c>
      <c r="P13" s="16">
        <v>0</v>
      </c>
      <c r="Q13" s="16"/>
      <c r="R13" s="16">
        <v>0.16666666666666699</v>
      </c>
      <c r="S13" s="16">
        <v>0</v>
      </c>
      <c r="T13" s="16" t="s">
        <v>80</v>
      </c>
      <c r="U13" s="16">
        <v>0</v>
      </c>
      <c r="V13" s="16"/>
      <c r="W13" s="16">
        <v>1</v>
      </c>
      <c r="X13" s="16">
        <v>0</v>
      </c>
      <c r="Y13" s="16">
        <v>0</v>
      </c>
      <c r="Z13" s="16" t="s">
        <v>80</v>
      </c>
      <c r="AA13" s="16">
        <v>0</v>
      </c>
      <c r="AB13" s="16" t="s">
        <v>80</v>
      </c>
      <c r="AC13" s="16">
        <v>0</v>
      </c>
      <c r="AD13" s="16" t="s">
        <v>80</v>
      </c>
      <c r="AE13" s="16">
        <v>0</v>
      </c>
      <c r="AF13" s="16" t="s">
        <v>80</v>
      </c>
      <c r="AG13" s="16">
        <v>0</v>
      </c>
      <c r="AH13" s="16" t="s">
        <v>80</v>
      </c>
      <c r="AI13" s="16"/>
      <c r="AJ13" s="16" t="s">
        <v>80</v>
      </c>
      <c r="AK13" s="16">
        <v>0</v>
      </c>
      <c r="AL13" s="16">
        <v>0</v>
      </c>
      <c r="AM13" s="16">
        <v>0.33333333333333298</v>
      </c>
      <c r="AN13" s="16">
        <v>0</v>
      </c>
      <c r="AO13" s="16"/>
      <c r="AP13" s="16">
        <v>0.11111111111111099</v>
      </c>
      <c r="AQ13" s="16" t="s">
        <v>80</v>
      </c>
      <c r="AR13" s="16" t="s">
        <v>80</v>
      </c>
      <c r="AS13" s="16"/>
      <c r="AT13" s="16">
        <v>0</v>
      </c>
      <c r="AU13" s="16">
        <v>0.2</v>
      </c>
      <c r="AV13" s="16">
        <v>0</v>
      </c>
      <c r="AW13" s="16" t="s">
        <v>80</v>
      </c>
      <c r="AX13" s="16"/>
      <c r="AY13" s="16">
        <v>0</v>
      </c>
      <c r="AZ13" s="16">
        <v>0.16666666666666699</v>
      </c>
      <c r="BA13" s="16"/>
      <c r="BB13" s="16">
        <v>1</v>
      </c>
      <c r="BC13" s="16">
        <v>0</v>
      </c>
      <c r="BD13" s="16">
        <v>0</v>
      </c>
      <c r="BE13" s="16" t="s">
        <v>80</v>
      </c>
      <c r="BF13" s="16"/>
      <c r="BG13" s="16">
        <v>0</v>
      </c>
      <c r="BH13" s="16">
        <v>0.33333333333333298</v>
      </c>
      <c r="BI13" s="16">
        <v>0</v>
      </c>
      <c r="BJ13" s="16">
        <v>0</v>
      </c>
      <c r="BK13" s="16" t="s">
        <v>80</v>
      </c>
      <c r="BL13" s="16" t="s">
        <v>80</v>
      </c>
    </row>
    <row r="14" spans="2:64" x14ac:dyDescent="0.35">
      <c r="B14" s="17" t="s">
        <v>347</v>
      </c>
      <c r="C14" s="18">
        <v>0.11111111111111099</v>
      </c>
      <c r="D14" s="18">
        <v>0</v>
      </c>
      <c r="E14" s="18">
        <v>0</v>
      </c>
      <c r="F14" s="18">
        <v>0.33333333333333298</v>
      </c>
      <c r="G14" s="18">
        <v>0</v>
      </c>
      <c r="H14" s="18" t="s">
        <v>80</v>
      </c>
      <c r="I14" s="18"/>
      <c r="J14" s="18">
        <v>0.25</v>
      </c>
      <c r="K14" s="18">
        <v>0</v>
      </c>
      <c r="L14" s="18"/>
      <c r="M14" s="18">
        <v>0.14285714285714299</v>
      </c>
      <c r="N14" s="18">
        <v>0</v>
      </c>
      <c r="O14" s="18" t="s">
        <v>80</v>
      </c>
      <c r="P14" s="18">
        <v>0</v>
      </c>
      <c r="Q14" s="18"/>
      <c r="R14" s="18">
        <v>0.16666666666666699</v>
      </c>
      <c r="S14" s="18">
        <v>0</v>
      </c>
      <c r="T14" s="18" t="s">
        <v>80</v>
      </c>
      <c r="U14" s="18">
        <v>0</v>
      </c>
      <c r="V14" s="18"/>
      <c r="W14" s="18">
        <v>0</v>
      </c>
      <c r="X14" s="18">
        <v>0</v>
      </c>
      <c r="Y14" s="18">
        <v>0</v>
      </c>
      <c r="Z14" s="18" t="s">
        <v>80</v>
      </c>
      <c r="AA14" s="18">
        <v>1</v>
      </c>
      <c r="AB14" s="18" t="s">
        <v>80</v>
      </c>
      <c r="AC14" s="18">
        <v>0</v>
      </c>
      <c r="AD14" s="18" t="s">
        <v>80</v>
      </c>
      <c r="AE14" s="18">
        <v>0</v>
      </c>
      <c r="AF14" s="18" t="s">
        <v>80</v>
      </c>
      <c r="AG14" s="18">
        <v>0</v>
      </c>
      <c r="AH14" s="18" t="s">
        <v>80</v>
      </c>
      <c r="AI14" s="18"/>
      <c r="AJ14" s="18" t="s">
        <v>80</v>
      </c>
      <c r="AK14" s="18">
        <v>0</v>
      </c>
      <c r="AL14" s="18">
        <v>0</v>
      </c>
      <c r="AM14" s="18">
        <v>0</v>
      </c>
      <c r="AN14" s="18">
        <v>0</v>
      </c>
      <c r="AO14" s="18"/>
      <c r="AP14" s="18">
        <v>0.11111111111111099</v>
      </c>
      <c r="AQ14" s="18" t="s">
        <v>80</v>
      </c>
      <c r="AR14" s="18" t="s">
        <v>80</v>
      </c>
      <c r="AS14" s="18"/>
      <c r="AT14" s="18">
        <v>0</v>
      </c>
      <c r="AU14" s="18">
        <v>0</v>
      </c>
      <c r="AV14" s="18">
        <v>0.5</v>
      </c>
      <c r="AW14" s="18" t="s">
        <v>80</v>
      </c>
      <c r="AX14" s="18"/>
      <c r="AY14" s="18">
        <v>0.33333333333333298</v>
      </c>
      <c r="AZ14" s="18">
        <v>0</v>
      </c>
      <c r="BA14" s="18"/>
      <c r="BB14" s="18">
        <v>0</v>
      </c>
      <c r="BC14" s="18">
        <v>0.5</v>
      </c>
      <c r="BD14" s="18">
        <v>0</v>
      </c>
      <c r="BE14" s="18" t="s">
        <v>80</v>
      </c>
      <c r="BF14" s="18"/>
      <c r="BG14" s="18">
        <v>0.5</v>
      </c>
      <c r="BH14" s="18">
        <v>0</v>
      </c>
      <c r="BI14" s="18">
        <v>0</v>
      </c>
      <c r="BJ14" s="18">
        <v>0</v>
      </c>
      <c r="BK14" s="18" t="s">
        <v>80</v>
      </c>
      <c r="BL14" s="18" t="s">
        <v>80</v>
      </c>
    </row>
    <row r="15" spans="2:64" x14ac:dyDescent="0.35">
      <c r="B15" s="15" t="s">
        <v>358</v>
      </c>
    </row>
    <row r="16" spans="2:64" x14ac:dyDescent="0.35">
      <c r="B16" t="s">
        <v>637</v>
      </c>
    </row>
    <row r="17" spans="2:2" x14ac:dyDescent="0.35">
      <c r="B17" t="s">
        <v>98</v>
      </c>
    </row>
    <row r="19" spans="2:2" x14ac:dyDescent="0.35">
      <c r="B1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L15"/>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359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2</v>
      </c>
      <c r="D7" s="9" t="s">
        <v>78</v>
      </c>
      <c r="E7" s="9" t="s">
        <v>78</v>
      </c>
      <c r="F7" s="9" t="s">
        <v>78</v>
      </c>
      <c r="G7" s="9">
        <v>1</v>
      </c>
      <c r="H7" s="9">
        <v>1</v>
      </c>
      <c r="I7" s="9"/>
      <c r="J7" s="9">
        <v>1</v>
      </c>
      <c r="K7" s="9">
        <v>1</v>
      </c>
      <c r="L7" s="9"/>
      <c r="M7" s="9">
        <v>1</v>
      </c>
      <c r="N7" s="9" t="s">
        <v>78</v>
      </c>
      <c r="O7" s="9">
        <v>1</v>
      </c>
      <c r="P7" s="9" t="s">
        <v>78</v>
      </c>
      <c r="Q7" s="9"/>
      <c r="R7" s="9" t="s">
        <v>78</v>
      </c>
      <c r="S7" s="9" t="s">
        <v>78</v>
      </c>
      <c r="T7" s="9">
        <v>2</v>
      </c>
      <c r="U7" s="9" t="s">
        <v>78</v>
      </c>
      <c r="V7" s="9"/>
      <c r="W7" s="9" t="s">
        <v>78</v>
      </c>
      <c r="X7" s="9">
        <v>1</v>
      </c>
      <c r="Y7" s="9" t="s">
        <v>78</v>
      </c>
      <c r="Z7" s="9" t="s">
        <v>78</v>
      </c>
      <c r="AA7" s="9">
        <v>1</v>
      </c>
      <c r="AB7" s="9" t="s">
        <v>78</v>
      </c>
      <c r="AC7" s="9" t="s">
        <v>78</v>
      </c>
      <c r="AD7" s="9" t="s">
        <v>78</v>
      </c>
      <c r="AE7" s="9" t="s">
        <v>78</v>
      </c>
      <c r="AF7" s="9" t="s">
        <v>78</v>
      </c>
      <c r="AG7" s="9" t="s">
        <v>78</v>
      </c>
      <c r="AH7" s="9" t="s">
        <v>78</v>
      </c>
      <c r="AI7" s="9"/>
      <c r="AJ7" s="9" t="s">
        <v>78</v>
      </c>
      <c r="AK7" s="9" t="s">
        <v>78</v>
      </c>
      <c r="AL7" s="9">
        <v>1</v>
      </c>
      <c r="AM7" s="9" t="s">
        <v>78</v>
      </c>
      <c r="AN7" s="9" t="s">
        <v>78</v>
      </c>
      <c r="AO7" s="9"/>
      <c r="AP7" s="9">
        <v>2</v>
      </c>
      <c r="AQ7" s="9" t="s">
        <v>78</v>
      </c>
      <c r="AR7" s="9" t="s">
        <v>78</v>
      </c>
      <c r="AS7" s="9"/>
      <c r="AT7" s="9" t="s">
        <v>78</v>
      </c>
      <c r="AU7" s="9">
        <v>2</v>
      </c>
      <c r="AV7" s="9" t="s">
        <v>78</v>
      </c>
      <c r="AW7" s="9" t="s">
        <v>78</v>
      </c>
      <c r="AX7" s="9"/>
      <c r="AY7" s="9" t="s">
        <v>78</v>
      </c>
      <c r="AZ7" s="9">
        <v>2</v>
      </c>
      <c r="BA7" s="9"/>
      <c r="BB7" s="9" t="s">
        <v>78</v>
      </c>
      <c r="BC7" s="9">
        <v>2</v>
      </c>
      <c r="BD7" s="9" t="s">
        <v>78</v>
      </c>
      <c r="BE7" s="9" t="s">
        <v>78</v>
      </c>
      <c r="BF7" s="9"/>
      <c r="BG7" s="9" t="s">
        <v>78</v>
      </c>
      <c r="BH7" s="9">
        <v>1</v>
      </c>
      <c r="BI7" s="9">
        <v>1</v>
      </c>
      <c r="BJ7" s="9" t="s">
        <v>78</v>
      </c>
      <c r="BK7" s="9" t="s">
        <v>78</v>
      </c>
      <c r="BL7" s="9" t="s">
        <v>78</v>
      </c>
    </row>
    <row r="8" spans="2:64" x14ac:dyDescent="0.35">
      <c r="B8" s="17" t="s">
        <v>351</v>
      </c>
      <c r="C8" s="16">
        <v>0.5</v>
      </c>
      <c r="D8" s="16" t="s">
        <v>80</v>
      </c>
      <c r="E8" s="16" t="s">
        <v>80</v>
      </c>
      <c r="F8" s="16" t="s">
        <v>80</v>
      </c>
      <c r="G8" s="16">
        <v>1</v>
      </c>
      <c r="H8" s="16">
        <v>0</v>
      </c>
      <c r="I8" s="16"/>
      <c r="J8" s="16">
        <v>0</v>
      </c>
      <c r="K8" s="16">
        <v>1</v>
      </c>
      <c r="L8" s="16"/>
      <c r="M8" s="16">
        <v>0</v>
      </c>
      <c r="N8" s="16" t="s">
        <v>80</v>
      </c>
      <c r="O8" s="16">
        <v>1</v>
      </c>
      <c r="P8" s="16" t="s">
        <v>80</v>
      </c>
      <c r="Q8" s="16"/>
      <c r="R8" s="16" t="s">
        <v>80</v>
      </c>
      <c r="S8" s="16" t="s">
        <v>80</v>
      </c>
      <c r="T8" s="16">
        <v>0.5</v>
      </c>
      <c r="U8" s="16" t="s">
        <v>80</v>
      </c>
      <c r="V8" s="16"/>
      <c r="W8" s="16" t="s">
        <v>80</v>
      </c>
      <c r="X8" s="16">
        <v>1</v>
      </c>
      <c r="Y8" s="16" t="s">
        <v>80</v>
      </c>
      <c r="Z8" s="16" t="s">
        <v>80</v>
      </c>
      <c r="AA8" s="16">
        <v>0</v>
      </c>
      <c r="AB8" s="16" t="s">
        <v>80</v>
      </c>
      <c r="AC8" s="16" t="s">
        <v>80</v>
      </c>
      <c r="AD8" s="16" t="s">
        <v>80</v>
      </c>
      <c r="AE8" s="16" t="s">
        <v>80</v>
      </c>
      <c r="AF8" s="16" t="s">
        <v>80</v>
      </c>
      <c r="AG8" s="16" t="s">
        <v>80</v>
      </c>
      <c r="AH8" s="16" t="s">
        <v>80</v>
      </c>
      <c r="AI8" s="16"/>
      <c r="AJ8" s="16" t="s">
        <v>80</v>
      </c>
      <c r="AK8" s="16" t="s">
        <v>80</v>
      </c>
      <c r="AL8" s="16">
        <v>0</v>
      </c>
      <c r="AM8" s="16" t="s">
        <v>80</v>
      </c>
      <c r="AN8" s="16" t="s">
        <v>80</v>
      </c>
      <c r="AO8" s="16"/>
      <c r="AP8" s="16">
        <v>0.5</v>
      </c>
      <c r="AQ8" s="16" t="s">
        <v>80</v>
      </c>
      <c r="AR8" s="16" t="s">
        <v>80</v>
      </c>
      <c r="AS8" s="16"/>
      <c r="AT8" s="16" t="s">
        <v>80</v>
      </c>
      <c r="AU8" s="16">
        <v>0.5</v>
      </c>
      <c r="AV8" s="16" t="s">
        <v>80</v>
      </c>
      <c r="AW8" s="16" t="s">
        <v>80</v>
      </c>
      <c r="AX8" s="16"/>
      <c r="AY8" s="16" t="s">
        <v>80</v>
      </c>
      <c r="AZ8" s="16">
        <v>0.5</v>
      </c>
      <c r="BA8" s="16"/>
      <c r="BB8" s="16" t="s">
        <v>80</v>
      </c>
      <c r="BC8" s="16">
        <v>0.5</v>
      </c>
      <c r="BD8" s="16" t="s">
        <v>80</v>
      </c>
      <c r="BE8" s="16" t="s">
        <v>80</v>
      </c>
      <c r="BF8" s="16"/>
      <c r="BG8" s="16" t="s">
        <v>80</v>
      </c>
      <c r="BH8" s="16">
        <v>0</v>
      </c>
      <c r="BI8" s="16">
        <v>1</v>
      </c>
      <c r="BJ8" s="16" t="s">
        <v>80</v>
      </c>
      <c r="BK8" s="16" t="s">
        <v>80</v>
      </c>
      <c r="BL8" s="16" t="s">
        <v>80</v>
      </c>
    </row>
    <row r="9" spans="2:64" x14ac:dyDescent="0.35">
      <c r="B9" s="17" t="s">
        <v>348</v>
      </c>
      <c r="C9" s="16">
        <v>0.5</v>
      </c>
      <c r="D9" s="16" t="s">
        <v>80</v>
      </c>
      <c r="E9" s="16" t="s">
        <v>80</v>
      </c>
      <c r="F9" s="16" t="s">
        <v>80</v>
      </c>
      <c r="G9" s="16">
        <v>1</v>
      </c>
      <c r="H9" s="16">
        <v>0</v>
      </c>
      <c r="I9" s="16"/>
      <c r="J9" s="16">
        <v>0</v>
      </c>
      <c r="K9" s="16">
        <v>1</v>
      </c>
      <c r="L9" s="16"/>
      <c r="M9" s="16">
        <v>0</v>
      </c>
      <c r="N9" s="16" t="s">
        <v>80</v>
      </c>
      <c r="O9" s="16">
        <v>1</v>
      </c>
      <c r="P9" s="16" t="s">
        <v>80</v>
      </c>
      <c r="Q9" s="16"/>
      <c r="R9" s="16" t="s">
        <v>80</v>
      </c>
      <c r="S9" s="16" t="s">
        <v>80</v>
      </c>
      <c r="T9" s="16">
        <v>0.5</v>
      </c>
      <c r="U9" s="16" t="s">
        <v>80</v>
      </c>
      <c r="V9" s="16"/>
      <c r="W9" s="16" t="s">
        <v>80</v>
      </c>
      <c r="X9" s="16">
        <v>1</v>
      </c>
      <c r="Y9" s="16" t="s">
        <v>80</v>
      </c>
      <c r="Z9" s="16" t="s">
        <v>80</v>
      </c>
      <c r="AA9" s="16">
        <v>0</v>
      </c>
      <c r="AB9" s="16" t="s">
        <v>80</v>
      </c>
      <c r="AC9" s="16" t="s">
        <v>80</v>
      </c>
      <c r="AD9" s="16" t="s">
        <v>80</v>
      </c>
      <c r="AE9" s="16" t="s">
        <v>80</v>
      </c>
      <c r="AF9" s="16" t="s">
        <v>80</v>
      </c>
      <c r="AG9" s="16" t="s">
        <v>80</v>
      </c>
      <c r="AH9" s="16" t="s">
        <v>80</v>
      </c>
      <c r="AI9" s="16"/>
      <c r="AJ9" s="16" t="s">
        <v>80</v>
      </c>
      <c r="AK9" s="16" t="s">
        <v>80</v>
      </c>
      <c r="AL9" s="16">
        <v>0</v>
      </c>
      <c r="AM9" s="16" t="s">
        <v>80</v>
      </c>
      <c r="AN9" s="16" t="s">
        <v>80</v>
      </c>
      <c r="AO9" s="16"/>
      <c r="AP9" s="16">
        <v>0.5</v>
      </c>
      <c r="AQ9" s="16" t="s">
        <v>80</v>
      </c>
      <c r="AR9" s="16" t="s">
        <v>80</v>
      </c>
      <c r="AS9" s="16"/>
      <c r="AT9" s="16" t="s">
        <v>80</v>
      </c>
      <c r="AU9" s="16">
        <v>0.5</v>
      </c>
      <c r="AV9" s="16" t="s">
        <v>80</v>
      </c>
      <c r="AW9" s="16" t="s">
        <v>80</v>
      </c>
      <c r="AX9" s="16"/>
      <c r="AY9" s="16" t="s">
        <v>80</v>
      </c>
      <c r="AZ9" s="16">
        <v>0.5</v>
      </c>
      <c r="BA9" s="16"/>
      <c r="BB9" s="16" t="s">
        <v>80</v>
      </c>
      <c r="BC9" s="16">
        <v>0.5</v>
      </c>
      <c r="BD9" s="16" t="s">
        <v>80</v>
      </c>
      <c r="BE9" s="16" t="s">
        <v>80</v>
      </c>
      <c r="BF9" s="16"/>
      <c r="BG9" s="16" t="s">
        <v>80</v>
      </c>
      <c r="BH9" s="16">
        <v>0</v>
      </c>
      <c r="BI9" s="16">
        <v>1</v>
      </c>
      <c r="BJ9" s="16" t="s">
        <v>80</v>
      </c>
      <c r="BK9" s="16" t="s">
        <v>80</v>
      </c>
      <c r="BL9" s="16" t="s">
        <v>80</v>
      </c>
    </row>
    <row r="10" spans="2:64" x14ac:dyDescent="0.35">
      <c r="B10" s="17" t="s">
        <v>352</v>
      </c>
      <c r="C10" s="18">
        <v>0.5</v>
      </c>
      <c r="D10" s="18" t="s">
        <v>80</v>
      </c>
      <c r="E10" s="18" t="s">
        <v>80</v>
      </c>
      <c r="F10" s="18" t="s">
        <v>80</v>
      </c>
      <c r="G10" s="18">
        <v>0</v>
      </c>
      <c r="H10" s="18">
        <v>1</v>
      </c>
      <c r="I10" s="18"/>
      <c r="J10" s="18">
        <v>1</v>
      </c>
      <c r="K10" s="18">
        <v>0</v>
      </c>
      <c r="L10" s="18"/>
      <c r="M10" s="18">
        <v>1</v>
      </c>
      <c r="N10" s="18" t="s">
        <v>80</v>
      </c>
      <c r="O10" s="18">
        <v>0</v>
      </c>
      <c r="P10" s="18" t="s">
        <v>80</v>
      </c>
      <c r="Q10" s="18"/>
      <c r="R10" s="18" t="s">
        <v>80</v>
      </c>
      <c r="S10" s="18" t="s">
        <v>80</v>
      </c>
      <c r="T10" s="18">
        <v>0.5</v>
      </c>
      <c r="U10" s="18" t="s">
        <v>80</v>
      </c>
      <c r="V10" s="18"/>
      <c r="W10" s="18" t="s">
        <v>80</v>
      </c>
      <c r="X10" s="18">
        <v>0</v>
      </c>
      <c r="Y10" s="18" t="s">
        <v>80</v>
      </c>
      <c r="Z10" s="18" t="s">
        <v>80</v>
      </c>
      <c r="AA10" s="18">
        <v>1</v>
      </c>
      <c r="AB10" s="18" t="s">
        <v>80</v>
      </c>
      <c r="AC10" s="18" t="s">
        <v>80</v>
      </c>
      <c r="AD10" s="18" t="s">
        <v>80</v>
      </c>
      <c r="AE10" s="18" t="s">
        <v>80</v>
      </c>
      <c r="AF10" s="18" t="s">
        <v>80</v>
      </c>
      <c r="AG10" s="18" t="s">
        <v>80</v>
      </c>
      <c r="AH10" s="18" t="s">
        <v>80</v>
      </c>
      <c r="AI10" s="18"/>
      <c r="AJ10" s="18" t="s">
        <v>80</v>
      </c>
      <c r="AK10" s="18" t="s">
        <v>80</v>
      </c>
      <c r="AL10" s="18">
        <v>1</v>
      </c>
      <c r="AM10" s="18" t="s">
        <v>80</v>
      </c>
      <c r="AN10" s="18" t="s">
        <v>80</v>
      </c>
      <c r="AO10" s="18"/>
      <c r="AP10" s="18">
        <v>0.5</v>
      </c>
      <c r="AQ10" s="18" t="s">
        <v>80</v>
      </c>
      <c r="AR10" s="18" t="s">
        <v>80</v>
      </c>
      <c r="AS10" s="18"/>
      <c r="AT10" s="18" t="s">
        <v>80</v>
      </c>
      <c r="AU10" s="18">
        <v>0.5</v>
      </c>
      <c r="AV10" s="18" t="s">
        <v>80</v>
      </c>
      <c r="AW10" s="18" t="s">
        <v>80</v>
      </c>
      <c r="AX10" s="18"/>
      <c r="AY10" s="18" t="s">
        <v>80</v>
      </c>
      <c r="AZ10" s="18">
        <v>0.5</v>
      </c>
      <c r="BA10" s="18"/>
      <c r="BB10" s="18" t="s">
        <v>80</v>
      </c>
      <c r="BC10" s="18">
        <v>0.5</v>
      </c>
      <c r="BD10" s="18" t="s">
        <v>80</v>
      </c>
      <c r="BE10" s="18" t="s">
        <v>80</v>
      </c>
      <c r="BF10" s="18"/>
      <c r="BG10" s="18" t="s">
        <v>80</v>
      </c>
      <c r="BH10" s="18">
        <v>1</v>
      </c>
      <c r="BI10" s="18">
        <v>0</v>
      </c>
      <c r="BJ10" s="18" t="s">
        <v>80</v>
      </c>
      <c r="BK10" s="18" t="s">
        <v>80</v>
      </c>
      <c r="BL10" s="18" t="s">
        <v>80</v>
      </c>
    </row>
    <row r="11" spans="2:64" x14ac:dyDescent="0.35">
      <c r="B11" s="15" t="s">
        <v>360</v>
      </c>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L20"/>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361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41</v>
      </c>
      <c r="D7" s="9">
        <v>1</v>
      </c>
      <c r="E7" s="9">
        <v>3</v>
      </c>
      <c r="F7" s="9">
        <v>10</v>
      </c>
      <c r="G7" s="9">
        <v>14</v>
      </c>
      <c r="H7" s="9">
        <v>13</v>
      </c>
      <c r="I7" s="9"/>
      <c r="J7" s="9">
        <v>22</v>
      </c>
      <c r="K7" s="9">
        <v>19</v>
      </c>
      <c r="L7" s="9"/>
      <c r="M7" s="9">
        <v>22</v>
      </c>
      <c r="N7" s="9">
        <v>10</v>
      </c>
      <c r="O7" s="9">
        <v>4</v>
      </c>
      <c r="P7" s="9">
        <v>3</v>
      </c>
      <c r="Q7" s="9"/>
      <c r="R7" s="9">
        <v>21</v>
      </c>
      <c r="S7" s="9">
        <v>8</v>
      </c>
      <c r="T7" s="9">
        <v>11</v>
      </c>
      <c r="U7" s="9">
        <v>1</v>
      </c>
      <c r="V7" s="9"/>
      <c r="W7" s="9">
        <v>2</v>
      </c>
      <c r="X7" s="9">
        <v>7</v>
      </c>
      <c r="Y7" s="9">
        <v>2</v>
      </c>
      <c r="Z7" s="9">
        <v>1</v>
      </c>
      <c r="AA7" s="9">
        <v>3</v>
      </c>
      <c r="AB7" s="9">
        <v>7</v>
      </c>
      <c r="AC7" s="9">
        <v>7</v>
      </c>
      <c r="AD7" s="9" t="s">
        <v>78</v>
      </c>
      <c r="AE7" s="9">
        <v>4</v>
      </c>
      <c r="AF7" s="9">
        <v>4</v>
      </c>
      <c r="AG7" s="9">
        <v>4</v>
      </c>
      <c r="AH7" s="9" t="s">
        <v>78</v>
      </c>
      <c r="AI7" s="9"/>
      <c r="AJ7" s="9">
        <v>8</v>
      </c>
      <c r="AK7" s="9">
        <v>6</v>
      </c>
      <c r="AL7" s="9">
        <v>12</v>
      </c>
      <c r="AM7" s="9">
        <v>8</v>
      </c>
      <c r="AN7" s="9">
        <v>2</v>
      </c>
      <c r="AO7" s="9"/>
      <c r="AP7" s="9">
        <v>27</v>
      </c>
      <c r="AQ7" s="9">
        <v>12</v>
      </c>
      <c r="AR7" s="9">
        <v>2</v>
      </c>
      <c r="AS7" s="9"/>
      <c r="AT7" s="9">
        <v>8</v>
      </c>
      <c r="AU7" s="9">
        <v>25</v>
      </c>
      <c r="AV7" s="9">
        <v>7</v>
      </c>
      <c r="AW7" s="9">
        <v>1</v>
      </c>
      <c r="AX7" s="9"/>
      <c r="AY7" s="9">
        <v>6</v>
      </c>
      <c r="AZ7" s="9">
        <v>35</v>
      </c>
      <c r="BA7" s="9"/>
      <c r="BB7" s="9">
        <v>5</v>
      </c>
      <c r="BC7" s="9">
        <v>6</v>
      </c>
      <c r="BD7" s="9">
        <v>29</v>
      </c>
      <c r="BE7" s="9">
        <v>1</v>
      </c>
      <c r="BF7" s="9"/>
      <c r="BG7" s="9">
        <v>10</v>
      </c>
      <c r="BH7" s="9">
        <v>10</v>
      </c>
      <c r="BI7" s="9">
        <v>15</v>
      </c>
      <c r="BJ7" s="9">
        <v>4</v>
      </c>
      <c r="BK7" s="9">
        <v>2</v>
      </c>
      <c r="BL7" s="9" t="s">
        <v>78</v>
      </c>
    </row>
    <row r="8" spans="2:64" x14ac:dyDescent="0.35">
      <c r="B8" s="17" t="s">
        <v>352</v>
      </c>
      <c r="C8" s="16">
        <v>0.46341463414634099</v>
      </c>
      <c r="D8" s="16">
        <v>0</v>
      </c>
      <c r="E8" s="16">
        <v>0</v>
      </c>
      <c r="F8" s="16">
        <v>0.5</v>
      </c>
      <c r="G8" s="16">
        <v>0.5</v>
      </c>
      <c r="H8" s="16">
        <v>0.53846153846153799</v>
      </c>
      <c r="I8" s="16"/>
      <c r="J8" s="16">
        <v>0.40909090909090901</v>
      </c>
      <c r="K8" s="16">
        <v>0.52631578947368396</v>
      </c>
      <c r="L8" s="16"/>
      <c r="M8" s="16">
        <v>0.5</v>
      </c>
      <c r="N8" s="16">
        <v>0.4</v>
      </c>
      <c r="O8" s="16">
        <v>0.25</v>
      </c>
      <c r="P8" s="16">
        <v>0.66666666666666696</v>
      </c>
      <c r="Q8" s="16"/>
      <c r="R8" s="16">
        <v>0.38095238095238099</v>
      </c>
      <c r="S8" s="16">
        <v>0.375</v>
      </c>
      <c r="T8" s="16">
        <v>0.63636363636363602</v>
      </c>
      <c r="U8" s="16">
        <v>1</v>
      </c>
      <c r="V8" s="16"/>
      <c r="W8" s="16">
        <v>0.5</v>
      </c>
      <c r="X8" s="16">
        <v>0.71428571428571397</v>
      </c>
      <c r="Y8" s="16">
        <v>0</v>
      </c>
      <c r="Z8" s="16">
        <v>0</v>
      </c>
      <c r="AA8" s="16">
        <v>0.33333333333333298</v>
      </c>
      <c r="AB8" s="16">
        <v>0.57142857142857095</v>
      </c>
      <c r="AC8" s="16">
        <v>0.42857142857142899</v>
      </c>
      <c r="AD8" s="16" t="s">
        <v>80</v>
      </c>
      <c r="AE8" s="16">
        <v>0.75</v>
      </c>
      <c r="AF8" s="16">
        <v>0.25</v>
      </c>
      <c r="AG8" s="16">
        <v>0.25</v>
      </c>
      <c r="AH8" s="16" t="s">
        <v>80</v>
      </c>
      <c r="AI8" s="16"/>
      <c r="AJ8" s="16">
        <v>0.625</v>
      </c>
      <c r="AK8" s="16">
        <v>0.5</v>
      </c>
      <c r="AL8" s="16">
        <v>0.5</v>
      </c>
      <c r="AM8" s="16">
        <v>0.25</v>
      </c>
      <c r="AN8" s="16">
        <v>0.5</v>
      </c>
      <c r="AO8" s="16"/>
      <c r="AP8" s="16">
        <v>0.407407407407407</v>
      </c>
      <c r="AQ8" s="16">
        <v>0.58333333333333304</v>
      </c>
      <c r="AR8" s="16">
        <v>0.5</v>
      </c>
      <c r="AS8" s="16"/>
      <c r="AT8" s="16">
        <v>0.5</v>
      </c>
      <c r="AU8" s="16">
        <v>0.56000000000000005</v>
      </c>
      <c r="AV8" s="16">
        <v>0.14285714285714299</v>
      </c>
      <c r="AW8" s="16">
        <v>0</v>
      </c>
      <c r="AX8" s="16"/>
      <c r="AY8" s="16">
        <v>0.66666666666666696</v>
      </c>
      <c r="AZ8" s="16">
        <v>0.42857142857142899</v>
      </c>
      <c r="BA8" s="16"/>
      <c r="BB8" s="16">
        <v>0.4</v>
      </c>
      <c r="BC8" s="16">
        <v>0.33333333333333298</v>
      </c>
      <c r="BD8" s="16">
        <v>0.51724137931034497</v>
      </c>
      <c r="BE8" s="16">
        <v>0</v>
      </c>
      <c r="BF8" s="16"/>
      <c r="BG8" s="16">
        <v>0.6</v>
      </c>
      <c r="BH8" s="16">
        <v>0.2</v>
      </c>
      <c r="BI8" s="16">
        <v>0.53333333333333299</v>
      </c>
      <c r="BJ8" s="16">
        <v>0.5</v>
      </c>
      <c r="BK8" s="16">
        <v>0.5</v>
      </c>
      <c r="BL8" s="16" t="s">
        <v>80</v>
      </c>
    </row>
    <row r="9" spans="2:64" x14ac:dyDescent="0.35">
      <c r="B9" s="17" t="s">
        <v>350</v>
      </c>
      <c r="C9" s="16">
        <v>0.219512195121951</v>
      </c>
      <c r="D9" s="16">
        <v>0</v>
      </c>
      <c r="E9" s="16">
        <v>0.33333333333333298</v>
      </c>
      <c r="F9" s="16">
        <v>0.3</v>
      </c>
      <c r="G9" s="16">
        <v>0.214285714285714</v>
      </c>
      <c r="H9" s="16">
        <v>0.15384615384615399</v>
      </c>
      <c r="I9" s="16"/>
      <c r="J9" s="16">
        <v>0.13636363636363599</v>
      </c>
      <c r="K9" s="16">
        <v>0.31578947368421101</v>
      </c>
      <c r="L9" s="16"/>
      <c r="M9" s="16">
        <v>0.18181818181818199</v>
      </c>
      <c r="N9" s="16">
        <v>0.5</v>
      </c>
      <c r="O9" s="16">
        <v>0</v>
      </c>
      <c r="P9" s="16">
        <v>0</v>
      </c>
      <c r="Q9" s="16"/>
      <c r="R9" s="16">
        <v>0.19047619047618999</v>
      </c>
      <c r="S9" s="16">
        <v>0.375</v>
      </c>
      <c r="T9" s="16">
        <v>9.0909090909090898E-2</v>
      </c>
      <c r="U9" s="16">
        <v>1</v>
      </c>
      <c r="V9" s="16"/>
      <c r="W9" s="16">
        <v>0.5</v>
      </c>
      <c r="X9" s="16">
        <v>0.42857142857142899</v>
      </c>
      <c r="Y9" s="16">
        <v>1</v>
      </c>
      <c r="Z9" s="16">
        <v>0</v>
      </c>
      <c r="AA9" s="16">
        <v>0</v>
      </c>
      <c r="AB9" s="16">
        <v>0.14285714285714299</v>
      </c>
      <c r="AC9" s="16">
        <v>0.14285714285714299</v>
      </c>
      <c r="AD9" s="16" t="s">
        <v>80</v>
      </c>
      <c r="AE9" s="16">
        <v>0.25</v>
      </c>
      <c r="AF9" s="16">
        <v>0</v>
      </c>
      <c r="AG9" s="16">
        <v>0</v>
      </c>
      <c r="AH9" s="16" t="s">
        <v>80</v>
      </c>
      <c r="AI9" s="16"/>
      <c r="AJ9" s="16">
        <v>0.25</v>
      </c>
      <c r="AK9" s="16">
        <v>0.33333333333333298</v>
      </c>
      <c r="AL9" s="16">
        <v>0.25</v>
      </c>
      <c r="AM9" s="16">
        <v>0.125</v>
      </c>
      <c r="AN9" s="16">
        <v>0</v>
      </c>
      <c r="AO9" s="16"/>
      <c r="AP9" s="16">
        <v>0.25925925925925902</v>
      </c>
      <c r="AQ9" s="16">
        <v>0.16666666666666699</v>
      </c>
      <c r="AR9" s="16">
        <v>0</v>
      </c>
      <c r="AS9" s="16"/>
      <c r="AT9" s="16">
        <v>0.375</v>
      </c>
      <c r="AU9" s="16">
        <v>0.12</v>
      </c>
      <c r="AV9" s="16">
        <v>0.42857142857142899</v>
      </c>
      <c r="AW9" s="16">
        <v>0</v>
      </c>
      <c r="AX9" s="16"/>
      <c r="AY9" s="16">
        <v>0.33333333333333298</v>
      </c>
      <c r="AZ9" s="16">
        <v>0.2</v>
      </c>
      <c r="BA9" s="16"/>
      <c r="BB9" s="16">
        <v>0.4</v>
      </c>
      <c r="BC9" s="16">
        <v>0.33333333333333298</v>
      </c>
      <c r="BD9" s="16">
        <v>0.17241379310344801</v>
      </c>
      <c r="BE9" s="16">
        <v>0</v>
      </c>
      <c r="BF9" s="16"/>
      <c r="BG9" s="16">
        <v>0.2</v>
      </c>
      <c r="BH9" s="16">
        <v>0.4</v>
      </c>
      <c r="BI9" s="16">
        <v>0.133333333333333</v>
      </c>
      <c r="BJ9" s="16">
        <v>0.25</v>
      </c>
      <c r="BK9" s="16">
        <v>0</v>
      </c>
      <c r="BL9" s="16" t="s">
        <v>80</v>
      </c>
    </row>
    <row r="10" spans="2:64" x14ac:dyDescent="0.35">
      <c r="B10" s="17" t="s">
        <v>346</v>
      </c>
      <c r="C10" s="16">
        <v>0.17073170731707299</v>
      </c>
      <c r="D10" s="16">
        <v>0</v>
      </c>
      <c r="E10" s="16">
        <v>0.33333333333333298</v>
      </c>
      <c r="F10" s="16">
        <v>0.1</v>
      </c>
      <c r="G10" s="16">
        <v>0.14285714285714299</v>
      </c>
      <c r="H10" s="16">
        <v>0.230769230769231</v>
      </c>
      <c r="I10" s="16"/>
      <c r="J10" s="16">
        <v>0.18181818181818199</v>
      </c>
      <c r="K10" s="16">
        <v>0.157894736842105</v>
      </c>
      <c r="L10" s="16"/>
      <c r="M10" s="16">
        <v>0.18181818181818199</v>
      </c>
      <c r="N10" s="16">
        <v>0.2</v>
      </c>
      <c r="O10" s="16">
        <v>0.25</v>
      </c>
      <c r="P10" s="16">
        <v>0</v>
      </c>
      <c r="Q10" s="16"/>
      <c r="R10" s="16">
        <v>0.14285714285714299</v>
      </c>
      <c r="S10" s="16">
        <v>0.375</v>
      </c>
      <c r="T10" s="16">
        <v>9.0909090909090898E-2</v>
      </c>
      <c r="U10" s="16">
        <v>0</v>
      </c>
      <c r="V10" s="16"/>
      <c r="W10" s="16">
        <v>0.5</v>
      </c>
      <c r="X10" s="16">
        <v>0.14285714285714299</v>
      </c>
      <c r="Y10" s="16">
        <v>0</v>
      </c>
      <c r="Z10" s="16">
        <v>0</v>
      </c>
      <c r="AA10" s="16">
        <v>0.66666666666666696</v>
      </c>
      <c r="AB10" s="16">
        <v>0</v>
      </c>
      <c r="AC10" s="16">
        <v>0.14285714285714299</v>
      </c>
      <c r="AD10" s="16" t="s">
        <v>80</v>
      </c>
      <c r="AE10" s="16">
        <v>0.25</v>
      </c>
      <c r="AF10" s="16">
        <v>0.25</v>
      </c>
      <c r="AG10" s="16">
        <v>0</v>
      </c>
      <c r="AH10" s="16" t="s">
        <v>80</v>
      </c>
      <c r="AI10" s="16"/>
      <c r="AJ10" s="16">
        <v>0.125</v>
      </c>
      <c r="AK10" s="16">
        <v>0</v>
      </c>
      <c r="AL10" s="16">
        <v>0.25</v>
      </c>
      <c r="AM10" s="16">
        <v>0.375</v>
      </c>
      <c r="AN10" s="16">
        <v>0</v>
      </c>
      <c r="AO10" s="16"/>
      <c r="AP10" s="16">
        <v>0.25925925925925902</v>
      </c>
      <c r="AQ10" s="16">
        <v>0</v>
      </c>
      <c r="AR10" s="16">
        <v>0</v>
      </c>
      <c r="AS10" s="16"/>
      <c r="AT10" s="16">
        <v>0</v>
      </c>
      <c r="AU10" s="16">
        <v>0.12</v>
      </c>
      <c r="AV10" s="16">
        <v>0.42857142857142899</v>
      </c>
      <c r="AW10" s="16">
        <v>1</v>
      </c>
      <c r="AX10" s="16"/>
      <c r="AY10" s="16">
        <v>0.16666666666666699</v>
      </c>
      <c r="AZ10" s="16">
        <v>0.17142857142857101</v>
      </c>
      <c r="BA10" s="16"/>
      <c r="BB10" s="16">
        <v>0</v>
      </c>
      <c r="BC10" s="16">
        <v>0</v>
      </c>
      <c r="BD10" s="16">
        <v>0.24137931034482801</v>
      </c>
      <c r="BE10" s="16">
        <v>0</v>
      </c>
      <c r="BF10" s="16"/>
      <c r="BG10" s="16">
        <v>0.2</v>
      </c>
      <c r="BH10" s="16">
        <v>0.2</v>
      </c>
      <c r="BI10" s="16">
        <v>0.2</v>
      </c>
      <c r="BJ10" s="16">
        <v>0</v>
      </c>
      <c r="BK10" s="16">
        <v>0</v>
      </c>
      <c r="BL10" s="16" t="s">
        <v>80</v>
      </c>
    </row>
    <row r="11" spans="2:64" x14ac:dyDescent="0.35">
      <c r="B11" s="17" t="s">
        <v>351</v>
      </c>
      <c r="C11" s="16"/>
      <c r="D11" s="16">
        <v>0</v>
      </c>
      <c r="E11" s="16">
        <v>0</v>
      </c>
      <c r="F11" s="16">
        <v>0.2</v>
      </c>
      <c r="G11" s="16">
        <v>0.14285714285714299</v>
      </c>
      <c r="H11" s="16">
        <v>0.15384615384615399</v>
      </c>
      <c r="I11" s="16"/>
      <c r="J11" s="16">
        <v>0.13636363636363599</v>
      </c>
      <c r="K11" s="16">
        <v>0.157894736842105</v>
      </c>
      <c r="L11" s="16"/>
      <c r="M11" s="16">
        <v>0.22727272727272699</v>
      </c>
      <c r="N11" s="16">
        <v>0.1</v>
      </c>
      <c r="O11" s="16">
        <v>0</v>
      </c>
      <c r="P11" s="16">
        <v>0</v>
      </c>
      <c r="Q11" s="16"/>
      <c r="R11" s="16">
        <v>0.238095238095238</v>
      </c>
      <c r="S11" s="16">
        <v>0</v>
      </c>
      <c r="T11" s="16">
        <v>0</v>
      </c>
      <c r="U11" s="16">
        <v>1</v>
      </c>
      <c r="V11" s="16"/>
      <c r="W11" s="16">
        <v>0.5</v>
      </c>
      <c r="X11" s="16">
        <v>0.42857142857142899</v>
      </c>
      <c r="Y11" s="16">
        <v>0</v>
      </c>
      <c r="Z11" s="16">
        <v>0</v>
      </c>
      <c r="AA11" s="16">
        <v>0</v>
      </c>
      <c r="AB11" s="16">
        <v>0.14285714285714299</v>
      </c>
      <c r="AC11" s="16">
        <v>0</v>
      </c>
      <c r="AD11" s="16" t="s">
        <v>80</v>
      </c>
      <c r="AE11" s="16">
        <v>0</v>
      </c>
      <c r="AF11" s="16">
        <v>0.25</v>
      </c>
      <c r="AG11" s="16">
        <v>0</v>
      </c>
      <c r="AH11" s="16" t="s">
        <v>80</v>
      </c>
      <c r="AI11" s="16"/>
      <c r="AJ11" s="16">
        <v>0</v>
      </c>
      <c r="AK11" s="16">
        <v>0.16666666666666699</v>
      </c>
      <c r="AL11" s="16">
        <v>8.3333333333333301E-2</v>
      </c>
      <c r="AM11" s="16">
        <v>0.25</v>
      </c>
      <c r="AN11" s="16">
        <v>0.5</v>
      </c>
      <c r="AO11" s="16"/>
      <c r="AP11" s="16">
        <v>0.148148148148148</v>
      </c>
      <c r="AQ11" s="16">
        <v>0.16666666666666699</v>
      </c>
      <c r="AR11" s="16">
        <v>0</v>
      </c>
      <c r="AS11" s="16"/>
      <c r="AT11" s="16">
        <v>0.25</v>
      </c>
      <c r="AU11" s="16">
        <v>0.12</v>
      </c>
      <c r="AV11" s="16">
        <v>0.14285714285714299</v>
      </c>
      <c r="AW11" s="16">
        <v>0</v>
      </c>
      <c r="AX11" s="16"/>
      <c r="AY11" s="16">
        <v>0.33333333333333298</v>
      </c>
      <c r="AZ11" s="16">
        <v>0.114285714285714</v>
      </c>
      <c r="BA11" s="16"/>
      <c r="BB11" s="16">
        <v>0</v>
      </c>
      <c r="BC11" s="16">
        <v>0.33333333333333298</v>
      </c>
      <c r="BD11" s="16">
        <v>0.13793103448275901</v>
      </c>
      <c r="BE11" s="16">
        <v>0</v>
      </c>
      <c r="BF11" s="16"/>
      <c r="BG11" s="16">
        <v>0.3</v>
      </c>
      <c r="BH11" s="16">
        <v>0.1</v>
      </c>
      <c r="BI11" s="16">
        <v>0.133333333333333</v>
      </c>
      <c r="BJ11" s="16">
        <v>0</v>
      </c>
      <c r="BK11" s="16">
        <v>0</v>
      </c>
      <c r="BL11" s="16" t="s">
        <v>80</v>
      </c>
    </row>
    <row r="12" spans="2:64" x14ac:dyDescent="0.35">
      <c r="B12" s="17" t="s">
        <v>348</v>
      </c>
      <c r="C12" s="16"/>
      <c r="D12" s="16">
        <v>0</v>
      </c>
      <c r="E12" s="16">
        <v>0.33333333333333298</v>
      </c>
      <c r="F12" s="16">
        <v>0.1</v>
      </c>
      <c r="G12" s="16">
        <v>0.14285714285714299</v>
      </c>
      <c r="H12" s="16">
        <v>0.15384615384615399</v>
      </c>
      <c r="I12" s="16"/>
      <c r="J12" s="16">
        <v>0.18181818181818199</v>
      </c>
      <c r="K12" s="16">
        <v>0.105263157894737</v>
      </c>
      <c r="L12" s="16"/>
      <c r="M12" s="16">
        <v>0.18181818181818199</v>
      </c>
      <c r="N12" s="16">
        <v>0.2</v>
      </c>
      <c r="O12" s="16">
        <v>0</v>
      </c>
      <c r="P12" s="16">
        <v>0</v>
      </c>
      <c r="Q12" s="16"/>
      <c r="R12" s="16">
        <v>0.19047619047618999</v>
      </c>
      <c r="S12" s="16">
        <v>0.125</v>
      </c>
      <c r="T12" s="16">
        <v>9.0909090909090898E-2</v>
      </c>
      <c r="U12" s="16">
        <v>0</v>
      </c>
      <c r="V12" s="16"/>
      <c r="W12" s="16">
        <v>0.5</v>
      </c>
      <c r="X12" s="16">
        <v>0.28571428571428598</v>
      </c>
      <c r="Y12" s="16">
        <v>0</v>
      </c>
      <c r="Z12" s="16">
        <v>0</v>
      </c>
      <c r="AA12" s="16">
        <v>0</v>
      </c>
      <c r="AB12" s="16">
        <v>0</v>
      </c>
      <c r="AC12" s="16">
        <v>0.14285714285714299</v>
      </c>
      <c r="AD12" s="16" t="s">
        <v>80</v>
      </c>
      <c r="AE12" s="16">
        <v>0.25</v>
      </c>
      <c r="AF12" s="16">
        <v>0</v>
      </c>
      <c r="AG12" s="16">
        <v>0.25</v>
      </c>
      <c r="AH12" s="16" t="s">
        <v>80</v>
      </c>
      <c r="AI12" s="16"/>
      <c r="AJ12" s="16">
        <v>0</v>
      </c>
      <c r="AK12" s="16">
        <v>0.33333333333333298</v>
      </c>
      <c r="AL12" s="16">
        <v>0.16666666666666699</v>
      </c>
      <c r="AM12" s="16">
        <v>0.125</v>
      </c>
      <c r="AN12" s="16">
        <v>0</v>
      </c>
      <c r="AO12" s="16"/>
      <c r="AP12" s="16">
        <v>0.18518518518518501</v>
      </c>
      <c r="AQ12" s="16">
        <v>8.3333333333333301E-2</v>
      </c>
      <c r="AR12" s="16">
        <v>0</v>
      </c>
      <c r="AS12" s="16"/>
      <c r="AT12" s="16">
        <v>0.125</v>
      </c>
      <c r="AU12" s="16">
        <v>0.12</v>
      </c>
      <c r="AV12" s="16">
        <v>0.28571428571428598</v>
      </c>
      <c r="AW12" s="16">
        <v>0</v>
      </c>
      <c r="AX12" s="16"/>
      <c r="AY12" s="16">
        <v>0.16666666666666699</v>
      </c>
      <c r="AZ12" s="16">
        <v>0.14285714285714299</v>
      </c>
      <c r="BA12" s="16"/>
      <c r="BB12" s="16">
        <v>0</v>
      </c>
      <c r="BC12" s="16">
        <v>0.16666666666666699</v>
      </c>
      <c r="BD12" s="16">
        <v>0.17241379310344801</v>
      </c>
      <c r="BE12" s="16">
        <v>0</v>
      </c>
      <c r="BF12" s="16"/>
      <c r="BG12" s="16">
        <v>0.2</v>
      </c>
      <c r="BH12" s="16">
        <v>0.2</v>
      </c>
      <c r="BI12" s="16">
        <v>6.6666666666666693E-2</v>
      </c>
      <c r="BJ12" s="16">
        <v>0.25</v>
      </c>
      <c r="BK12" s="16">
        <v>0</v>
      </c>
      <c r="BL12" s="16" t="s">
        <v>80</v>
      </c>
    </row>
    <row r="13" spans="2:64" x14ac:dyDescent="0.35">
      <c r="B13" s="17" t="s">
        <v>347</v>
      </c>
      <c r="C13" s="16">
        <v>4.8780487804878099E-2</v>
      </c>
      <c r="D13" s="16">
        <v>0</v>
      </c>
      <c r="E13" s="16">
        <v>0</v>
      </c>
      <c r="F13" s="16">
        <v>0</v>
      </c>
      <c r="G13" s="16">
        <v>7.1428571428571397E-2</v>
      </c>
      <c r="H13" s="16">
        <v>7.69230769230769E-2</v>
      </c>
      <c r="I13" s="16"/>
      <c r="J13" s="16">
        <v>4.5454545454545497E-2</v>
      </c>
      <c r="K13" s="16">
        <v>5.2631578947368397E-2</v>
      </c>
      <c r="L13" s="16"/>
      <c r="M13" s="16">
        <v>0</v>
      </c>
      <c r="N13" s="16">
        <v>0</v>
      </c>
      <c r="O13" s="16">
        <v>0.25</v>
      </c>
      <c r="P13" s="16">
        <v>0</v>
      </c>
      <c r="Q13" s="16"/>
      <c r="R13" s="16">
        <v>0</v>
      </c>
      <c r="S13" s="16">
        <v>0.125</v>
      </c>
      <c r="T13" s="16">
        <v>9.0909090909090898E-2</v>
      </c>
      <c r="U13" s="16">
        <v>0</v>
      </c>
      <c r="V13" s="16"/>
      <c r="W13" s="16">
        <v>0</v>
      </c>
      <c r="X13" s="16">
        <v>0</v>
      </c>
      <c r="Y13" s="16">
        <v>0</v>
      </c>
      <c r="Z13" s="16">
        <v>0</v>
      </c>
      <c r="AA13" s="16">
        <v>0</v>
      </c>
      <c r="AB13" s="16">
        <v>0.14285714285714299</v>
      </c>
      <c r="AC13" s="16">
        <v>0</v>
      </c>
      <c r="AD13" s="16" t="s">
        <v>80</v>
      </c>
      <c r="AE13" s="16">
        <v>0</v>
      </c>
      <c r="AF13" s="16">
        <v>0</v>
      </c>
      <c r="AG13" s="16">
        <v>0.25</v>
      </c>
      <c r="AH13" s="16" t="s">
        <v>80</v>
      </c>
      <c r="AI13" s="16"/>
      <c r="AJ13" s="16">
        <v>0</v>
      </c>
      <c r="AK13" s="16">
        <v>0</v>
      </c>
      <c r="AL13" s="16">
        <v>8.3333333333333301E-2</v>
      </c>
      <c r="AM13" s="16">
        <v>0.125</v>
      </c>
      <c r="AN13" s="16">
        <v>0</v>
      </c>
      <c r="AO13" s="16"/>
      <c r="AP13" s="16">
        <v>3.7037037037037E-2</v>
      </c>
      <c r="AQ13" s="16">
        <v>8.3333333333333301E-2</v>
      </c>
      <c r="AR13" s="16">
        <v>0</v>
      </c>
      <c r="AS13" s="16"/>
      <c r="AT13" s="16">
        <v>0</v>
      </c>
      <c r="AU13" s="16">
        <v>0.08</v>
      </c>
      <c r="AV13" s="16">
        <v>0</v>
      </c>
      <c r="AW13" s="16">
        <v>0</v>
      </c>
      <c r="AX13" s="16"/>
      <c r="AY13" s="16">
        <v>0</v>
      </c>
      <c r="AZ13" s="16">
        <v>5.7142857142857099E-2</v>
      </c>
      <c r="BA13" s="16"/>
      <c r="BB13" s="16">
        <v>0</v>
      </c>
      <c r="BC13" s="16">
        <v>0</v>
      </c>
      <c r="BD13" s="16">
        <v>6.8965517241379296E-2</v>
      </c>
      <c r="BE13" s="16">
        <v>0</v>
      </c>
      <c r="BF13" s="16"/>
      <c r="BG13" s="16">
        <v>0</v>
      </c>
      <c r="BH13" s="16">
        <v>0.1</v>
      </c>
      <c r="BI13" s="16">
        <v>6.6666666666666693E-2</v>
      </c>
      <c r="BJ13" s="16">
        <v>0</v>
      </c>
      <c r="BK13" s="16">
        <v>0</v>
      </c>
      <c r="BL13" s="16" t="s">
        <v>80</v>
      </c>
    </row>
    <row r="14" spans="2:64" x14ac:dyDescent="0.35">
      <c r="B14" s="17" t="s">
        <v>159</v>
      </c>
      <c r="C14" s="16">
        <v>4.8780487804878099E-2</v>
      </c>
      <c r="D14" s="16">
        <v>1</v>
      </c>
      <c r="E14" s="16">
        <v>0.33333333333333298</v>
      </c>
      <c r="F14" s="16">
        <v>0</v>
      </c>
      <c r="G14" s="16">
        <v>0</v>
      </c>
      <c r="H14" s="16">
        <v>0</v>
      </c>
      <c r="I14" s="16"/>
      <c r="J14" s="16">
        <v>4.5454545454545497E-2</v>
      </c>
      <c r="K14" s="16">
        <v>5.2631578947368397E-2</v>
      </c>
      <c r="L14" s="16"/>
      <c r="M14" s="16">
        <v>9.0909090909090898E-2</v>
      </c>
      <c r="N14" s="16">
        <v>0</v>
      </c>
      <c r="O14" s="16">
        <v>0</v>
      </c>
      <c r="P14" s="16">
        <v>0</v>
      </c>
      <c r="Q14" s="16"/>
      <c r="R14" s="16">
        <v>9.5238095238095205E-2</v>
      </c>
      <c r="S14" s="16">
        <v>0</v>
      </c>
      <c r="T14" s="16">
        <v>0</v>
      </c>
      <c r="U14" s="16">
        <v>0</v>
      </c>
      <c r="V14" s="16"/>
      <c r="W14" s="16">
        <v>0</v>
      </c>
      <c r="X14" s="16">
        <v>0</v>
      </c>
      <c r="Y14" s="16">
        <v>0</v>
      </c>
      <c r="Z14" s="16">
        <v>0</v>
      </c>
      <c r="AA14" s="16">
        <v>0</v>
      </c>
      <c r="AB14" s="16">
        <v>0.28571428571428598</v>
      </c>
      <c r="AC14" s="16">
        <v>0</v>
      </c>
      <c r="AD14" s="16" t="s">
        <v>80</v>
      </c>
      <c r="AE14" s="16">
        <v>0</v>
      </c>
      <c r="AF14" s="16">
        <v>0</v>
      </c>
      <c r="AG14" s="16">
        <v>0</v>
      </c>
      <c r="AH14" s="16" t="s">
        <v>80</v>
      </c>
      <c r="AI14" s="16"/>
      <c r="AJ14" s="16">
        <v>0</v>
      </c>
      <c r="AK14" s="16">
        <v>0</v>
      </c>
      <c r="AL14" s="16">
        <v>0.16666666666666699</v>
      </c>
      <c r="AM14" s="16">
        <v>0</v>
      </c>
      <c r="AN14" s="16">
        <v>0</v>
      </c>
      <c r="AO14" s="16"/>
      <c r="AP14" s="16">
        <v>7.4074074074074098E-2</v>
      </c>
      <c r="AQ14" s="16">
        <v>0</v>
      </c>
      <c r="AR14" s="16">
        <v>0</v>
      </c>
      <c r="AS14" s="16"/>
      <c r="AT14" s="16">
        <v>0</v>
      </c>
      <c r="AU14" s="16">
        <v>0.04</v>
      </c>
      <c r="AV14" s="16">
        <v>0.14285714285714299</v>
      </c>
      <c r="AW14" s="16">
        <v>0</v>
      </c>
      <c r="AX14" s="16"/>
      <c r="AY14" s="16">
        <v>0</v>
      </c>
      <c r="AZ14" s="16">
        <v>5.7142857142857099E-2</v>
      </c>
      <c r="BA14" s="16"/>
      <c r="BB14" s="16">
        <v>0</v>
      </c>
      <c r="BC14" s="16">
        <v>0</v>
      </c>
      <c r="BD14" s="16">
        <v>6.8965517241379296E-2</v>
      </c>
      <c r="BE14" s="16">
        <v>0</v>
      </c>
      <c r="BF14" s="16"/>
      <c r="BG14" s="16">
        <v>0</v>
      </c>
      <c r="BH14" s="16">
        <v>0.1</v>
      </c>
      <c r="BI14" s="16">
        <v>6.6666666666666693E-2</v>
      </c>
      <c r="BJ14" s="16">
        <v>0</v>
      </c>
      <c r="BK14" s="16">
        <v>0</v>
      </c>
      <c r="BL14" s="16" t="s">
        <v>80</v>
      </c>
    </row>
    <row r="15" spans="2:64" x14ac:dyDescent="0.35">
      <c r="B15" s="17" t="s">
        <v>184</v>
      </c>
      <c r="C15" s="18"/>
      <c r="D15" s="18">
        <v>0</v>
      </c>
      <c r="E15" s="18">
        <v>0.33333333333333298</v>
      </c>
      <c r="F15" s="18">
        <v>0.3</v>
      </c>
      <c r="G15" s="18">
        <v>0.35714285714285698</v>
      </c>
      <c r="H15" s="18">
        <v>0.15384615384615399</v>
      </c>
      <c r="I15" s="18"/>
      <c r="J15" s="18">
        <v>0.31818181818181801</v>
      </c>
      <c r="K15" s="18">
        <v>0.21052631578947401</v>
      </c>
      <c r="L15" s="18"/>
      <c r="M15" s="18">
        <v>0.22727272727272699</v>
      </c>
      <c r="N15" s="18">
        <v>0.3</v>
      </c>
      <c r="O15" s="18">
        <v>0.5</v>
      </c>
      <c r="P15" s="18">
        <v>0.33333333333333298</v>
      </c>
      <c r="Q15" s="18"/>
      <c r="R15" s="18">
        <v>0.33333333333333298</v>
      </c>
      <c r="S15" s="18">
        <v>0.25</v>
      </c>
      <c r="T15" s="18">
        <v>0.18181818181818199</v>
      </c>
      <c r="U15" s="18">
        <v>0</v>
      </c>
      <c r="V15" s="18"/>
      <c r="W15" s="18">
        <v>0.5</v>
      </c>
      <c r="X15" s="18">
        <v>0.14285714285714299</v>
      </c>
      <c r="Y15" s="18">
        <v>0</v>
      </c>
      <c r="Z15" s="18">
        <v>1</v>
      </c>
      <c r="AA15" s="18">
        <v>0.33333333333333298</v>
      </c>
      <c r="AB15" s="18">
        <v>0</v>
      </c>
      <c r="AC15" s="18">
        <v>0.42857142857142899</v>
      </c>
      <c r="AD15" s="18" t="s">
        <v>80</v>
      </c>
      <c r="AE15" s="18">
        <v>0.25</v>
      </c>
      <c r="AF15" s="18">
        <v>0.25</v>
      </c>
      <c r="AG15" s="18">
        <v>0.5</v>
      </c>
      <c r="AH15" s="18" t="s">
        <v>80</v>
      </c>
      <c r="AI15" s="18"/>
      <c r="AJ15" s="18">
        <v>0.125</v>
      </c>
      <c r="AK15" s="18">
        <v>0.33333333333333298</v>
      </c>
      <c r="AL15" s="18">
        <v>0.16666666666666699</v>
      </c>
      <c r="AM15" s="18">
        <v>0.5</v>
      </c>
      <c r="AN15" s="18">
        <v>0</v>
      </c>
      <c r="AO15" s="18"/>
      <c r="AP15" s="18">
        <v>0.25925925925925902</v>
      </c>
      <c r="AQ15" s="18">
        <v>0.25</v>
      </c>
      <c r="AR15" s="18">
        <v>0.5</v>
      </c>
      <c r="AS15" s="18"/>
      <c r="AT15" s="18">
        <v>0.375</v>
      </c>
      <c r="AU15" s="18">
        <v>0.32</v>
      </c>
      <c r="AV15" s="18">
        <v>0</v>
      </c>
      <c r="AW15" s="18">
        <v>0</v>
      </c>
      <c r="AX15" s="18"/>
      <c r="AY15" s="18">
        <v>0</v>
      </c>
      <c r="AZ15" s="18">
        <v>0.314285714285714</v>
      </c>
      <c r="BA15" s="18"/>
      <c r="BB15" s="18">
        <v>0.4</v>
      </c>
      <c r="BC15" s="18">
        <v>0.33333333333333298</v>
      </c>
      <c r="BD15" s="18">
        <v>0.20689655172413801</v>
      </c>
      <c r="BE15" s="18">
        <v>1</v>
      </c>
      <c r="BF15" s="18"/>
      <c r="BG15" s="18">
        <v>0.3</v>
      </c>
      <c r="BH15" s="18">
        <v>0.2</v>
      </c>
      <c r="BI15" s="18">
        <v>0.266666666666667</v>
      </c>
      <c r="BJ15" s="18">
        <v>0.25</v>
      </c>
      <c r="BK15" s="18">
        <v>0.5</v>
      </c>
      <c r="BL15" s="18" t="s">
        <v>80</v>
      </c>
    </row>
    <row r="16" spans="2:64" x14ac:dyDescent="0.35">
      <c r="B16" s="15" t="s">
        <v>362</v>
      </c>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L19"/>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363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19</v>
      </c>
      <c r="D7" s="9">
        <v>1</v>
      </c>
      <c r="E7" s="9">
        <v>4</v>
      </c>
      <c r="F7" s="9">
        <v>4</v>
      </c>
      <c r="G7" s="9">
        <v>6</v>
      </c>
      <c r="H7" s="9">
        <v>4</v>
      </c>
      <c r="I7" s="9"/>
      <c r="J7" s="9">
        <v>12</v>
      </c>
      <c r="K7" s="9">
        <v>7</v>
      </c>
      <c r="L7" s="9"/>
      <c r="M7" s="9">
        <v>8</v>
      </c>
      <c r="N7" s="9">
        <v>7</v>
      </c>
      <c r="O7" s="9">
        <v>3</v>
      </c>
      <c r="P7" s="9">
        <v>1</v>
      </c>
      <c r="Q7" s="9"/>
      <c r="R7" s="9">
        <v>12</v>
      </c>
      <c r="S7" s="9" t="s">
        <v>78</v>
      </c>
      <c r="T7" s="9">
        <v>7</v>
      </c>
      <c r="U7" s="9" t="s">
        <v>78</v>
      </c>
      <c r="V7" s="9"/>
      <c r="W7" s="9">
        <v>4</v>
      </c>
      <c r="X7" s="9">
        <v>2</v>
      </c>
      <c r="Y7" s="9">
        <v>2</v>
      </c>
      <c r="Z7" s="9">
        <v>1</v>
      </c>
      <c r="AA7" s="9">
        <v>1</v>
      </c>
      <c r="AB7" s="9" t="s">
        <v>78</v>
      </c>
      <c r="AC7" s="9">
        <v>3</v>
      </c>
      <c r="AD7" s="9">
        <v>1</v>
      </c>
      <c r="AE7" s="9">
        <v>3</v>
      </c>
      <c r="AF7" s="9" t="s">
        <v>78</v>
      </c>
      <c r="AG7" s="9">
        <v>1</v>
      </c>
      <c r="AH7" s="9">
        <v>1</v>
      </c>
      <c r="AI7" s="9"/>
      <c r="AJ7" s="9">
        <v>4</v>
      </c>
      <c r="AK7" s="9">
        <v>4</v>
      </c>
      <c r="AL7" s="9">
        <v>6</v>
      </c>
      <c r="AM7" s="9">
        <v>1</v>
      </c>
      <c r="AN7" s="9">
        <v>1</v>
      </c>
      <c r="AO7" s="9"/>
      <c r="AP7" s="9">
        <v>10</v>
      </c>
      <c r="AQ7" s="9">
        <v>8</v>
      </c>
      <c r="AR7" s="9">
        <v>1</v>
      </c>
      <c r="AS7" s="9"/>
      <c r="AT7" s="9">
        <v>2</v>
      </c>
      <c r="AU7" s="9">
        <v>12</v>
      </c>
      <c r="AV7" s="9">
        <v>4</v>
      </c>
      <c r="AW7" s="9">
        <v>1</v>
      </c>
      <c r="AX7" s="9"/>
      <c r="AY7" s="9">
        <v>1</v>
      </c>
      <c r="AZ7" s="9">
        <v>18</v>
      </c>
      <c r="BA7" s="9"/>
      <c r="BB7" s="9">
        <v>2</v>
      </c>
      <c r="BC7" s="9">
        <v>2</v>
      </c>
      <c r="BD7" s="9">
        <v>14</v>
      </c>
      <c r="BE7" s="9">
        <v>1</v>
      </c>
      <c r="BF7" s="9"/>
      <c r="BG7" s="9">
        <v>4</v>
      </c>
      <c r="BH7" s="9">
        <v>7</v>
      </c>
      <c r="BI7" s="9">
        <v>6</v>
      </c>
      <c r="BJ7" s="9" t="s">
        <v>78</v>
      </c>
      <c r="BK7" s="9">
        <v>2</v>
      </c>
      <c r="BL7" s="9" t="s">
        <v>78</v>
      </c>
    </row>
    <row r="8" spans="2:64" x14ac:dyDescent="0.35">
      <c r="B8" s="17" t="s">
        <v>346</v>
      </c>
      <c r="C8" s="16">
        <v>0.52631578947368396</v>
      </c>
      <c r="D8" s="16">
        <v>1</v>
      </c>
      <c r="E8" s="16">
        <v>0.25</v>
      </c>
      <c r="F8" s="16">
        <v>0.5</v>
      </c>
      <c r="G8" s="16">
        <v>0.33333333333333298</v>
      </c>
      <c r="H8" s="16">
        <v>1</v>
      </c>
      <c r="I8" s="16"/>
      <c r="J8" s="16">
        <v>0.5</v>
      </c>
      <c r="K8" s="16">
        <v>0.57142857142857095</v>
      </c>
      <c r="L8" s="16"/>
      <c r="M8" s="16">
        <v>0.25</v>
      </c>
      <c r="N8" s="16">
        <v>1</v>
      </c>
      <c r="O8" s="16">
        <v>0.33333333333333298</v>
      </c>
      <c r="P8" s="16">
        <v>0</v>
      </c>
      <c r="Q8" s="16"/>
      <c r="R8" s="16">
        <v>0.5</v>
      </c>
      <c r="S8" s="16" t="s">
        <v>80</v>
      </c>
      <c r="T8" s="16">
        <v>0.57142857142857095</v>
      </c>
      <c r="U8" s="16" t="s">
        <v>80</v>
      </c>
      <c r="V8" s="16"/>
      <c r="W8" s="16">
        <v>0.5</v>
      </c>
      <c r="X8" s="16">
        <v>1</v>
      </c>
      <c r="Y8" s="16">
        <v>0.5</v>
      </c>
      <c r="Z8" s="16">
        <v>0</v>
      </c>
      <c r="AA8" s="16">
        <v>1</v>
      </c>
      <c r="AB8" s="16" t="s">
        <v>80</v>
      </c>
      <c r="AC8" s="16">
        <v>0.66666666666666696</v>
      </c>
      <c r="AD8" s="16">
        <v>0</v>
      </c>
      <c r="AE8" s="16">
        <v>0.33333333333333298</v>
      </c>
      <c r="AF8" s="16" t="s">
        <v>80</v>
      </c>
      <c r="AG8" s="16">
        <v>1</v>
      </c>
      <c r="AH8" s="16">
        <v>0</v>
      </c>
      <c r="AI8" s="16"/>
      <c r="AJ8" s="16">
        <v>0.5</v>
      </c>
      <c r="AK8" s="16">
        <v>0.75</v>
      </c>
      <c r="AL8" s="16">
        <v>0.66666666666666696</v>
      </c>
      <c r="AM8" s="16">
        <v>0</v>
      </c>
      <c r="AN8" s="16">
        <v>0</v>
      </c>
      <c r="AO8" s="16"/>
      <c r="AP8" s="16">
        <v>0.6</v>
      </c>
      <c r="AQ8" s="16">
        <v>0.375</v>
      </c>
      <c r="AR8" s="16">
        <v>1</v>
      </c>
      <c r="AS8" s="16"/>
      <c r="AT8" s="16">
        <v>0.5</v>
      </c>
      <c r="AU8" s="16">
        <v>0.66666666666666696</v>
      </c>
      <c r="AV8" s="16">
        <v>0.25</v>
      </c>
      <c r="AW8" s="16">
        <v>0</v>
      </c>
      <c r="AX8" s="16"/>
      <c r="AY8" s="16">
        <v>1</v>
      </c>
      <c r="AZ8" s="16">
        <v>0.5</v>
      </c>
      <c r="BA8" s="16"/>
      <c r="BB8" s="16">
        <v>0</v>
      </c>
      <c r="BC8" s="16">
        <v>0.5</v>
      </c>
      <c r="BD8" s="16">
        <v>0.64285714285714302</v>
      </c>
      <c r="BE8" s="16">
        <v>0</v>
      </c>
      <c r="BF8" s="16"/>
      <c r="BG8" s="16">
        <v>0.5</v>
      </c>
      <c r="BH8" s="16">
        <v>0.57142857142857095</v>
      </c>
      <c r="BI8" s="16">
        <v>0.5</v>
      </c>
      <c r="BJ8" s="16" t="s">
        <v>80</v>
      </c>
      <c r="BK8" s="16">
        <v>0.5</v>
      </c>
      <c r="BL8" s="16" t="s">
        <v>80</v>
      </c>
    </row>
    <row r="9" spans="2:64" x14ac:dyDescent="0.35">
      <c r="B9" s="17" t="s">
        <v>352</v>
      </c>
      <c r="C9" s="16">
        <v>0.42105263157894701</v>
      </c>
      <c r="D9" s="16">
        <v>0</v>
      </c>
      <c r="E9" s="16">
        <v>0.25</v>
      </c>
      <c r="F9" s="16">
        <v>0.5</v>
      </c>
      <c r="G9" s="16">
        <v>0.33333333333333298</v>
      </c>
      <c r="H9" s="16">
        <v>0.75</v>
      </c>
      <c r="I9" s="16"/>
      <c r="J9" s="16">
        <v>0.41666666666666702</v>
      </c>
      <c r="K9" s="16">
        <v>0.42857142857142899</v>
      </c>
      <c r="L9" s="16"/>
      <c r="M9" s="16">
        <v>0.375</v>
      </c>
      <c r="N9" s="16">
        <v>0.42857142857142899</v>
      </c>
      <c r="O9" s="16">
        <v>0.33333333333333298</v>
      </c>
      <c r="P9" s="16">
        <v>1</v>
      </c>
      <c r="Q9" s="16"/>
      <c r="R9" s="16">
        <v>0.33333333333333298</v>
      </c>
      <c r="S9" s="16" t="s">
        <v>80</v>
      </c>
      <c r="T9" s="16">
        <v>0.57142857142857095</v>
      </c>
      <c r="U9" s="16" t="s">
        <v>80</v>
      </c>
      <c r="V9" s="16"/>
      <c r="W9" s="16">
        <v>0.5</v>
      </c>
      <c r="X9" s="16">
        <v>0</v>
      </c>
      <c r="Y9" s="16">
        <v>0</v>
      </c>
      <c r="Z9" s="16">
        <v>1</v>
      </c>
      <c r="AA9" s="16">
        <v>1</v>
      </c>
      <c r="AB9" s="16" t="s">
        <v>80</v>
      </c>
      <c r="AC9" s="16">
        <v>0.66666666666666696</v>
      </c>
      <c r="AD9" s="16">
        <v>0</v>
      </c>
      <c r="AE9" s="16">
        <v>0.66666666666666696</v>
      </c>
      <c r="AF9" s="16" t="s">
        <v>80</v>
      </c>
      <c r="AG9" s="16">
        <v>0</v>
      </c>
      <c r="AH9" s="16">
        <v>0</v>
      </c>
      <c r="AI9" s="16"/>
      <c r="AJ9" s="16">
        <v>0.75</v>
      </c>
      <c r="AK9" s="16">
        <v>0.25</v>
      </c>
      <c r="AL9" s="16">
        <v>0.33333333333333298</v>
      </c>
      <c r="AM9" s="16">
        <v>0</v>
      </c>
      <c r="AN9" s="16">
        <v>1</v>
      </c>
      <c r="AO9" s="16"/>
      <c r="AP9" s="16">
        <v>0.4</v>
      </c>
      <c r="AQ9" s="16">
        <v>0.5</v>
      </c>
      <c r="AR9" s="16">
        <v>0</v>
      </c>
      <c r="AS9" s="16"/>
      <c r="AT9" s="16">
        <v>0</v>
      </c>
      <c r="AU9" s="16">
        <v>0.5</v>
      </c>
      <c r="AV9" s="16">
        <v>0.25</v>
      </c>
      <c r="AW9" s="16">
        <v>1</v>
      </c>
      <c r="AX9" s="16"/>
      <c r="AY9" s="16">
        <v>1</v>
      </c>
      <c r="AZ9" s="16">
        <v>0.38888888888888901</v>
      </c>
      <c r="BA9" s="16"/>
      <c r="BB9" s="16">
        <v>1</v>
      </c>
      <c r="BC9" s="16">
        <v>0.5</v>
      </c>
      <c r="BD9" s="16">
        <v>0.28571428571428598</v>
      </c>
      <c r="BE9" s="16">
        <v>1</v>
      </c>
      <c r="BF9" s="16"/>
      <c r="BG9" s="16">
        <v>0</v>
      </c>
      <c r="BH9" s="16">
        <v>0.42857142857142899</v>
      </c>
      <c r="BI9" s="16">
        <v>0.83333333333333304</v>
      </c>
      <c r="BJ9" s="16" t="s">
        <v>80</v>
      </c>
      <c r="BK9" s="16">
        <v>0</v>
      </c>
      <c r="BL9" s="16" t="s">
        <v>80</v>
      </c>
    </row>
    <row r="10" spans="2:64" x14ac:dyDescent="0.35">
      <c r="B10" s="17" t="s">
        <v>351</v>
      </c>
      <c r="C10" s="16">
        <v>0.26315789473684198</v>
      </c>
      <c r="D10" s="16">
        <v>0</v>
      </c>
      <c r="E10" s="16">
        <v>0.5</v>
      </c>
      <c r="F10" s="16">
        <v>0</v>
      </c>
      <c r="G10" s="16">
        <v>0.5</v>
      </c>
      <c r="H10" s="16">
        <v>0</v>
      </c>
      <c r="I10" s="16"/>
      <c r="J10" s="16">
        <v>0.41666666666666702</v>
      </c>
      <c r="K10" s="16">
        <v>0</v>
      </c>
      <c r="L10" s="16"/>
      <c r="M10" s="16">
        <v>0.25</v>
      </c>
      <c r="N10" s="16">
        <v>0.14285714285714299</v>
      </c>
      <c r="O10" s="16">
        <v>0.33333333333333298</v>
      </c>
      <c r="P10" s="16">
        <v>1</v>
      </c>
      <c r="Q10" s="16"/>
      <c r="R10" s="16">
        <v>0.33333333333333298</v>
      </c>
      <c r="S10" s="16" t="s">
        <v>80</v>
      </c>
      <c r="T10" s="16">
        <v>0.14285714285714299</v>
      </c>
      <c r="U10" s="16" t="s">
        <v>80</v>
      </c>
      <c r="V10" s="16"/>
      <c r="W10" s="16">
        <v>0.5</v>
      </c>
      <c r="X10" s="16">
        <v>0.5</v>
      </c>
      <c r="Y10" s="16">
        <v>0.5</v>
      </c>
      <c r="Z10" s="16">
        <v>0</v>
      </c>
      <c r="AA10" s="16">
        <v>0</v>
      </c>
      <c r="AB10" s="16" t="s">
        <v>80</v>
      </c>
      <c r="AC10" s="16">
        <v>0</v>
      </c>
      <c r="AD10" s="16">
        <v>0</v>
      </c>
      <c r="AE10" s="16">
        <v>0.33333333333333298</v>
      </c>
      <c r="AF10" s="16" t="s">
        <v>80</v>
      </c>
      <c r="AG10" s="16">
        <v>0</v>
      </c>
      <c r="AH10" s="16">
        <v>0</v>
      </c>
      <c r="AI10" s="16"/>
      <c r="AJ10" s="16">
        <v>0.5</v>
      </c>
      <c r="AK10" s="16">
        <v>0</v>
      </c>
      <c r="AL10" s="16">
        <v>0.33333333333333298</v>
      </c>
      <c r="AM10" s="16">
        <v>1</v>
      </c>
      <c r="AN10" s="16">
        <v>0</v>
      </c>
      <c r="AO10" s="16"/>
      <c r="AP10" s="16">
        <v>0.5</v>
      </c>
      <c r="AQ10" s="16">
        <v>0</v>
      </c>
      <c r="AR10" s="16">
        <v>0</v>
      </c>
      <c r="AS10" s="16"/>
      <c r="AT10" s="16">
        <v>1</v>
      </c>
      <c r="AU10" s="16">
        <v>8.3333333333333301E-2</v>
      </c>
      <c r="AV10" s="16">
        <v>0.25</v>
      </c>
      <c r="AW10" s="16">
        <v>1</v>
      </c>
      <c r="AX10" s="16"/>
      <c r="AY10" s="16">
        <v>0</v>
      </c>
      <c r="AZ10" s="16">
        <v>0.27777777777777801</v>
      </c>
      <c r="BA10" s="16"/>
      <c r="BB10" s="16">
        <v>0</v>
      </c>
      <c r="BC10" s="16">
        <v>0</v>
      </c>
      <c r="BD10" s="16">
        <v>0.28571428571428598</v>
      </c>
      <c r="BE10" s="16">
        <v>1</v>
      </c>
      <c r="BF10" s="16"/>
      <c r="BG10" s="16">
        <v>0.25</v>
      </c>
      <c r="BH10" s="16">
        <v>0.28571428571428598</v>
      </c>
      <c r="BI10" s="16">
        <v>0.33333333333333298</v>
      </c>
      <c r="BJ10" s="16" t="s">
        <v>80</v>
      </c>
      <c r="BK10" s="16">
        <v>0</v>
      </c>
      <c r="BL10" s="16" t="s">
        <v>80</v>
      </c>
    </row>
    <row r="11" spans="2:64" x14ac:dyDescent="0.35">
      <c r="B11" s="17" t="s">
        <v>350</v>
      </c>
      <c r="C11" s="16"/>
      <c r="D11" s="16">
        <v>0</v>
      </c>
      <c r="E11" s="16">
        <v>0.5</v>
      </c>
      <c r="F11" s="16">
        <v>0</v>
      </c>
      <c r="G11" s="16">
        <v>0.33333333333333298</v>
      </c>
      <c r="H11" s="16">
        <v>0</v>
      </c>
      <c r="I11" s="16"/>
      <c r="J11" s="16">
        <v>0.25</v>
      </c>
      <c r="K11" s="16">
        <v>0.14285714285714299</v>
      </c>
      <c r="L11" s="16"/>
      <c r="M11" s="16">
        <v>0.375</v>
      </c>
      <c r="N11" s="16">
        <v>0.14285714285714299</v>
      </c>
      <c r="O11" s="16">
        <v>0</v>
      </c>
      <c r="P11" s="16">
        <v>0</v>
      </c>
      <c r="Q11" s="16"/>
      <c r="R11" s="16">
        <v>0.25</v>
      </c>
      <c r="S11" s="16" t="s">
        <v>80</v>
      </c>
      <c r="T11" s="16">
        <v>0.14285714285714299</v>
      </c>
      <c r="U11" s="16" t="s">
        <v>80</v>
      </c>
      <c r="V11" s="16"/>
      <c r="W11" s="16">
        <v>0.25</v>
      </c>
      <c r="X11" s="16">
        <v>0.5</v>
      </c>
      <c r="Y11" s="16">
        <v>0</v>
      </c>
      <c r="Z11" s="16">
        <v>0</v>
      </c>
      <c r="AA11" s="16">
        <v>0</v>
      </c>
      <c r="AB11" s="16" t="s">
        <v>80</v>
      </c>
      <c r="AC11" s="16">
        <v>0.33333333333333298</v>
      </c>
      <c r="AD11" s="16">
        <v>1</v>
      </c>
      <c r="AE11" s="16">
        <v>0</v>
      </c>
      <c r="AF11" s="16" t="s">
        <v>80</v>
      </c>
      <c r="AG11" s="16">
        <v>0</v>
      </c>
      <c r="AH11" s="16">
        <v>0</v>
      </c>
      <c r="AI11" s="16"/>
      <c r="AJ11" s="16">
        <v>0</v>
      </c>
      <c r="AK11" s="16">
        <v>0.25</v>
      </c>
      <c r="AL11" s="16">
        <v>0.33333333333333298</v>
      </c>
      <c r="AM11" s="16">
        <v>0</v>
      </c>
      <c r="AN11" s="16">
        <v>1</v>
      </c>
      <c r="AO11" s="16"/>
      <c r="AP11" s="16">
        <v>0.2</v>
      </c>
      <c r="AQ11" s="16">
        <v>0.25</v>
      </c>
      <c r="AR11" s="16">
        <v>0</v>
      </c>
      <c r="AS11" s="16"/>
      <c r="AT11" s="16">
        <v>1</v>
      </c>
      <c r="AU11" s="16">
        <v>0.16666666666666699</v>
      </c>
      <c r="AV11" s="16">
        <v>0</v>
      </c>
      <c r="AW11" s="16">
        <v>0</v>
      </c>
      <c r="AX11" s="16"/>
      <c r="AY11" s="16">
        <v>0</v>
      </c>
      <c r="AZ11" s="16">
        <v>0.22222222222222199</v>
      </c>
      <c r="BA11" s="16"/>
      <c r="BB11" s="16">
        <v>0.5</v>
      </c>
      <c r="BC11" s="16">
        <v>0</v>
      </c>
      <c r="BD11" s="16">
        <v>0.214285714285714</v>
      </c>
      <c r="BE11" s="16">
        <v>0</v>
      </c>
      <c r="BF11" s="16"/>
      <c r="BG11" s="16">
        <v>0</v>
      </c>
      <c r="BH11" s="16">
        <v>0.42857142857142899</v>
      </c>
      <c r="BI11" s="16">
        <v>0.16666666666666699</v>
      </c>
      <c r="BJ11" s="16" t="s">
        <v>80</v>
      </c>
      <c r="BK11" s="16">
        <v>0</v>
      </c>
      <c r="BL11" s="16" t="s">
        <v>80</v>
      </c>
    </row>
    <row r="12" spans="2:64" x14ac:dyDescent="0.35">
      <c r="B12" s="17" t="s">
        <v>348</v>
      </c>
      <c r="C12" s="16"/>
      <c r="D12" s="16">
        <v>1</v>
      </c>
      <c r="E12" s="16">
        <v>0</v>
      </c>
      <c r="F12" s="16">
        <v>0</v>
      </c>
      <c r="G12" s="16">
        <v>0.16666666666666699</v>
      </c>
      <c r="H12" s="16">
        <v>0</v>
      </c>
      <c r="I12" s="16"/>
      <c r="J12" s="16">
        <v>8.3333333333333301E-2</v>
      </c>
      <c r="K12" s="16">
        <v>0.14285714285714299</v>
      </c>
      <c r="L12" s="16"/>
      <c r="M12" s="16">
        <v>0.125</v>
      </c>
      <c r="N12" s="16">
        <v>0</v>
      </c>
      <c r="O12" s="16">
        <v>0.33333333333333298</v>
      </c>
      <c r="P12" s="16">
        <v>0</v>
      </c>
      <c r="Q12" s="16"/>
      <c r="R12" s="16">
        <v>8.3333333333333301E-2</v>
      </c>
      <c r="S12" s="16" t="s">
        <v>80</v>
      </c>
      <c r="T12" s="16">
        <v>0.14285714285714299</v>
      </c>
      <c r="U12" s="16" t="s">
        <v>80</v>
      </c>
      <c r="V12" s="16"/>
      <c r="W12" s="16">
        <v>0</v>
      </c>
      <c r="X12" s="16">
        <v>0</v>
      </c>
      <c r="Y12" s="16">
        <v>0</v>
      </c>
      <c r="Z12" s="16">
        <v>0</v>
      </c>
      <c r="AA12" s="16">
        <v>0</v>
      </c>
      <c r="AB12" s="16" t="s">
        <v>80</v>
      </c>
      <c r="AC12" s="16">
        <v>0.33333333333333298</v>
      </c>
      <c r="AD12" s="16">
        <v>0</v>
      </c>
      <c r="AE12" s="16">
        <v>0</v>
      </c>
      <c r="AF12" s="16" t="s">
        <v>80</v>
      </c>
      <c r="AG12" s="16">
        <v>0</v>
      </c>
      <c r="AH12" s="16">
        <v>1</v>
      </c>
      <c r="AI12" s="16"/>
      <c r="AJ12" s="16">
        <v>0</v>
      </c>
      <c r="AK12" s="16">
        <v>0</v>
      </c>
      <c r="AL12" s="16">
        <v>0.16666666666666699</v>
      </c>
      <c r="AM12" s="16">
        <v>0</v>
      </c>
      <c r="AN12" s="16">
        <v>0</v>
      </c>
      <c r="AO12" s="16"/>
      <c r="AP12" s="16">
        <v>0.1</v>
      </c>
      <c r="AQ12" s="16">
        <v>0.125</v>
      </c>
      <c r="AR12" s="16">
        <v>0</v>
      </c>
      <c r="AS12" s="16"/>
      <c r="AT12" s="16">
        <v>0</v>
      </c>
      <c r="AU12" s="16">
        <v>0.16666666666666699</v>
      </c>
      <c r="AV12" s="16">
        <v>0</v>
      </c>
      <c r="AW12" s="16">
        <v>0</v>
      </c>
      <c r="AX12" s="16"/>
      <c r="AY12" s="16">
        <v>0</v>
      </c>
      <c r="AZ12" s="16">
        <v>0.11111111111111099</v>
      </c>
      <c r="BA12" s="16"/>
      <c r="BB12" s="16">
        <v>0</v>
      </c>
      <c r="BC12" s="16">
        <v>0</v>
      </c>
      <c r="BD12" s="16">
        <v>0.14285714285714299</v>
      </c>
      <c r="BE12" s="16">
        <v>0</v>
      </c>
      <c r="BF12" s="16"/>
      <c r="BG12" s="16">
        <v>0.5</v>
      </c>
      <c r="BH12" s="16">
        <v>0</v>
      </c>
      <c r="BI12" s="16">
        <v>0</v>
      </c>
      <c r="BJ12" s="16" t="s">
        <v>80</v>
      </c>
      <c r="BK12" s="16">
        <v>0</v>
      </c>
      <c r="BL12" s="16" t="s">
        <v>80</v>
      </c>
    </row>
    <row r="13" spans="2:64" x14ac:dyDescent="0.35">
      <c r="B13" s="17" t="s">
        <v>349</v>
      </c>
      <c r="C13" s="16">
        <v>0.105263157894737</v>
      </c>
      <c r="D13" s="16">
        <v>0</v>
      </c>
      <c r="E13" s="16">
        <v>0</v>
      </c>
      <c r="F13" s="16">
        <v>0.25</v>
      </c>
      <c r="G13" s="16">
        <v>0.16666666666666699</v>
      </c>
      <c r="H13" s="16">
        <v>0</v>
      </c>
      <c r="I13" s="16"/>
      <c r="J13" s="16">
        <v>8.3333333333333301E-2</v>
      </c>
      <c r="K13" s="16">
        <v>0.14285714285714299</v>
      </c>
      <c r="L13" s="16"/>
      <c r="M13" s="16">
        <v>0.125</v>
      </c>
      <c r="N13" s="16">
        <v>0.14285714285714299</v>
      </c>
      <c r="O13" s="16">
        <v>0</v>
      </c>
      <c r="P13" s="16">
        <v>0</v>
      </c>
      <c r="Q13" s="16"/>
      <c r="R13" s="16">
        <v>0.16666666666666699</v>
      </c>
      <c r="S13" s="16" t="s">
        <v>80</v>
      </c>
      <c r="T13" s="16">
        <v>0</v>
      </c>
      <c r="U13" s="16" t="s">
        <v>80</v>
      </c>
      <c r="V13" s="16"/>
      <c r="W13" s="16">
        <v>0</v>
      </c>
      <c r="X13" s="16">
        <v>0.5</v>
      </c>
      <c r="Y13" s="16">
        <v>0</v>
      </c>
      <c r="Z13" s="16">
        <v>0</v>
      </c>
      <c r="AA13" s="16">
        <v>0</v>
      </c>
      <c r="AB13" s="16" t="s">
        <v>80</v>
      </c>
      <c r="AC13" s="16">
        <v>0</v>
      </c>
      <c r="AD13" s="16">
        <v>0</v>
      </c>
      <c r="AE13" s="16">
        <v>0.33333333333333298</v>
      </c>
      <c r="AF13" s="16" t="s">
        <v>80</v>
      </c>
      <c r="AG13" s="16">
        <v>0</v>
      </c>
      <c r="AH13" s="16">
        <v>0</v>
      </c>
      <c r="AI13" s="16"/>
      <c r="AJ13" s="16">
        <v>0</v>
      </c>
      <c r="AK13" s="16">
        <v>0</v>
      </c>
      <c r="AL13" s="16">
        <v>0.16666666666666699</v>
      </c>
      <c r="AM13" s="16">
        <v>0</v>
      </c>
      <c r="AN13" s="16">
        <v>0</v>
      </c>
      <c r="AO13" s="16"/>
      <c r="AP13" s="16">
        <v>0.1</v>
      </c>
      <c r="AQ13" s="16">
        <v>0.125</v>
      </c>
      <c r="AR13" s="16">
        <v>0</v>
      </c>
      <c r="AS13" s="16"/>
      <c r="AT13" s="16">
        <v>0.5</v>
      </c>
      <c r="AU13" s="16">
        <v>0</v>
      </c>
      <c r="AV13" s="16">
        <v>0.25</v>
      </c>
      <c r="AW13" s="16">
        <v>0</v>
      </c>
      <c r="AX13" s="16"/>
      <c r="AY13" s="16">
        <v>0</v>
      </c>
      <c r="AZ13" s="16">
        <v>0.11111111111111099</v>
      </c>
      <c r="BA13" s="16"/>
      <c r="BB13" s="16">
        <v>0</v>
      </c>
      <c r="BC13" s="16">
        <v>0.5</v>
      </c>
      <c r="BD13" s="16">
        <v>7.1428571428571397E-2</v>
      </c>
      <c r="BE13" s="16">
        <v>0</v>
      </c>
      <c r="BF13" s="16"/>
      <c r="BG13" s="16">
        <v>0</v>
      </c>
      <c r="BH13" s="16">
        <v>0.14285714285714299</v>
      </c>
      <c r="BI13" s="16">
        <v>0</v>
      </c>
      <c r="BJ13" s="16" t="s">
        <v>80</v>
      </c>
      <c r="BK13" s="16">
        <v>0.5</v>
      </c>
      <c r="BL13" s="16" t="s">
        <v>80</v>
      </c>
    </row>
    <row r="14" spans="2:64" x14ac:dyDescent="0.35">
      <c r="B14" s="17" t="s">
        <v>347</v>
      </c>
      <c r="C14" s="18">
        <v>5.2631578947368397E-2</v>
      </c>
      <c r="D14" s="18">
        <v>0</v>
      </c>
      <c r="E14" s="18">
        <v>0.25</v>
      </c>
      <c r="F14" s="18">
        <v>0</v>
      </c>
      <c r="G14" s="18">
        <v>0</v>
      </c>
      <c r="H14" s="18">
        <v>0</v>
      </c>
      <c r="I14" s="18"/>
      <c r="J14" s="18">
        <v>0</v>
      </c>
      <c r="K14" s="18">
        <v>0.14285714285714299</v>
      </c>
      <c r="L14" s="18"/>
      <c r="M14" s="18">
        <v>0.125</v>
      </c>
      <c r="N14" s="18">
        <v>0</v>
      </c>
      <c r="O14" s="18">
        <v>0</v>
      </c>
      <c r="P14" s="18">
        <v>0</v>
      </c>
      <c r="Q14" s="18"/>
      <c r="R14" s="18">
        <v>8.3333333333333301E-2</v>
      </c>
      <c r="S14" s="18" t="s">
        <v>80</v>
      </c>
      <c r="T14" s="18">
        <v>0</v>
      </c>
      <c r="U14" s="18" t="s">
        <v>80</v>
      </c>
      <c r="V14" s="18"/>
      <c r="W14" s="18">
        <v>0</v>
      </c>
      <c r="X14" s="18">
        <v>0</v>
      </c>
      <c r="Y14" s="18">
        <v>0</v>
      </c>
      <c r="Z14" s="18">
        <v>0</v>
      </c>
      <c r="AA14" s="18">
        <v>0</v>
      </c>
      <c r="AB14" s="18" t="s">
        <v>80</v>
      </c>
      <c r="AC14" s="18">
        <v>0.33333333333333298</v>
      </c>
      <c r="AD14" s="18">
        <v>0</v>
      </c>
      <c r="AE14" s="18">
        <v>0</v>
      </c>
      <c r="AF14" s="18" t="s">
        <v>80</v>
      </c>
      <c r="AG14" s="18">
        <v>0</v>
      </c>
      <c r="AH14" s="18">
        <v>0</v>
      </c>
      <c r="AI14" s="18"/>
      <c r="AJ14" s="18">
        <v>0</v>
      </c>
      <c r="AK14" s="18">
        <v>0</v>
      </c>
      <c r="AL14" s="18">
        <v>0</v>
      </c>
      <c r="AM14" s="18">
        <v>0</v>
      </c>
      <c r="AN14" s="18">
        <v>1</v>
      </c>
      <c r="AO14" s="18"/>
      <c r="AP14" s="18">
        <v>0</v>
      </c>
      <c r="AQ14" s="18">
        <v>0.125</v>
      </c>
      <c r="AR14" s="18">
        <v>0</v>
      </c>
      <c r="AS14" s="18"/>
      <c r="AT14" s="18">
        <v>0</v>
      </c>
      <c r="AU14" s="18">
        <v>8.3333333333333301E-2</v>
      </c>
      <c r="AV14" s="18">
        <v>0</v>
      </c>
      <c r="AW14" s="18">
        <v>0</v>
      </c>
      <c r="AX14" s="18"/>
      <c r="AY14" s="18">
        <v>0</v>
      </c>
      <c r="AZ14" s="18">
        <v>5.5555555555555601E-2</v>
      </c>
      <c r="BA14" s="18"/>
      <c r="BB14" s="18">
        <v>0.5</v>
      </c>
      <c r="BC14" s="18">
        <v>0</v>
      </c>
      <c r="BD14" s="18">
        <v>0</v>
      </c>
      <c r="BE14" s="18">
        <v>0</v>
      </c>
      <c r="BF14" s="18"/>
      <c r="BG14" s="18">
        <v>0</v>
      </c>
      <c r="BH14" s="18">
        <v>0</v>
      </c>
      <c r="BI14" s="18">
        <v>0.16666666666666699</v>
      </c>
      <c r="BJ14" s="18" t="s">
        <v>80</v>
      </c>
      <c r="BK14" s="18">
        <v>0</v>
      </c>
      <c r="BL14" s="18" t="s">
        <v>80</v>
      </c>
    </row>
    <row r="15" spans="2:64" x14ac:dyDescent="0.35">
      <c r="B15" s="15" t="s">
        <v>364</v>
      </c>
    </row>
    <row r="16" spans="2:64" x14ac:dyDescent="0.35">
      <c r="B16" t="s">
        <v>637</v>
      </c>
    </row>
    <row r="17" spans="2:2" x14ac:dyDescent="0.35">
      <c r="B17" t="s">
        <v>98</v>
      </c>
    </row>
    <row r="19" spans="2:2" x14ac:dyDescent="0.35">
      <c r="B1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L19"/>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365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6</v>
      </c>
      <c r="D7" s="9">
        <v>3</v>
      </c>
      <c r="E7" s="9" t="s">
        <v>78</v>
      </c>
      <c r="F7" s="9">
        <v>2</v>
      </c>
      <c r="G7" s="9">
        <v>1</v>
      </c>
      <c r="H7" s="9" t="s">
        <v>78</v>
      </c>
      <c r="I7" s="9"/>
      <c r="J7" s="9">
        <v>2</v>
      </c>
      <c r="K7" s="9">
        <v>4</v>
      </c>
      <c r="L7" s="9"/>
      <c r="M7" s="9">
        <v>3</v>
      </c>
      <c r="N7" s="9">
        <v>1</v>
      </c>
      <c r="O7" s="9">
        <v>1</v>
      </c>
      <c r="P7" s="9">
        <v>1</v>
      </c>
      <c r="Q7" s="9"/>
      <c r="R7" s="9">
        <v>5</v>
      </c>
      <c r="S7" s="9">
        <v>1</v>
      </c>
      <c r="T7" s="9" t="s">
        <v>78</v>
      </c>
      <c r="U7" s="9" t="s">
        <v>78</v>
      </c>
      <c r="V7" s="9"/>
      <c r="W7" s="9">
        <v>3</v>
      </c>
      <c r="X7" s="9" t="s">
        <v>78</v>
      </c>
      <c r="Y7" s="9">
        <v>1</v>
      </c>
      <c r="Z7" s="9" t="s">
        <v>78</v>
      </c>
      <c r="AA7" s="9">
        <v>2</v>
      </c>
      <c r="AB7" s="9" t="s">
        <v>78</v>
      </c>
      <c r="AC7" s="9" t="s">
        <v>78</v>
      </c>
      <c r="AD7" s="9" t="s">
        <v>78</v>
      </c>
      <c r="AE7" s="9" t="s">
        <v>78</v>
      </c>
      <c r="AF7" s="9" t="s">
        <v>78</v>
      </c>
      <c r="AG7" s="9" t="s">
        <v>78</v>
      </c>
      <c r="AH7" s="9" t="s">
        <v>78</v>
      </c>
      <c r="AI7" s="9"/>
      <c r="AJ7" s="9" t="s">
        <v>78</v>
      </c>
      <c r="AK7" s="9" t="s">
        <v>78</v>
      </c>
      <c r="AL7" s="9">
        <v>5</v>
      </c>
      <c r="AM7" s="9">
        <v>1</v>
      </c>
      <c r="AN7" s="9" t="s">
        <v>78</v>
      </c>
      <c r="AO7" s="9"/>
      <c r="AP7" s="9">
        <v>5</v>
      </c>
      <c r="AQ7" s="9" t="s">
        <v>78</v>
      </c>
      <c r="AR7" s="9">
        <v>1</v>
      </c>
      <c r="AS7" s="9"/>
      <c r="AT7" s="9">
        <v>4</v>
      </c>
      <c r="AU7" s="9" t="s">
        <v>78</v>
      </c>
      <c r="AV7" s="9">
        <v>2</v>
      </c>
      <c r="AW7" s="9" t="s">
        <v>78</v>
      </c>
      <c r="AX7" s="9"/>
      <c r="AY7" s="9">
        <v>1</v>
      </c>
      <c r="AZ7" s="9">
        <v>5</v>
      </c>
      <c r="BA7" s="9"/>
      <c r="BB7" s="9">
        <v>1</v>
      </c>
      <c r="BC7" s="9">
        <v>2</v>
      </c>
      <c r="BD7" s="9">
        <v>3</v>
      </c>
      <c r="BE7" s="9" t="s">
        <v>78</v>
      </c>
      <c r="BF7" s="9"/>
      <c r="BG7" s="9">
        <v>1</v>
      </c>
      <c r="BH7" s="9">
        <v>4</v>
      </c>
      <c r="BI7" s="9">
        <v>1</v>
      </c>
      <c r="BJ7" s="9" t="s">
        <v>78</v>
      </c>
      <c r="BK7" s="9" t="s">
        <v>78</v>
      </c>
      <c r="BL7" s="9" t="s">
        <v>78</v>
      </c>
    </row>
    <row r="8" spans="2:64" x14ac:dyDescent="0.35">
      <c r="B8" s="17" t="s">
        <v>349</v>
      </c>
      <c r="C8" s="16">
        <v>0.5</v>
      </c>
      <c r="D8" s="16">
        <v>0.33333333333333298</v>
      </c>
      <c r="E8" s="16" t="s">
        <v>80</v>
      </c>
      <c r="F8" s="16">
        <v>1</v>
      </c>
      <c r="G8" s="16">
        <v>0</v>
      </c>
      <c r="H8" s="16" t="s">
        <v>80</v>
      </c>
      <c r="I8" s="16"/>
      <c r="J8" s="16">
        <v>1</v>
      </c>
      <c r="K8" s="16">
        <v>0.25</v>
      </c>
      <c r="L8" s="16"/>
      <c r="M8" s="16">
        <v>0.66666666666666696</v>
      </c>
      <c r="N8" s="16">
        <v>0</v>
      </c>
      <c r="O8" s="16">
        <v>0</v>
      </c>
      <c r="P8" s="16">
        <v>1</v>
      </c>
      <c r="Q8" s="16"/>
      <c r="R8" s="16">
        <v>0.6</v>
      </c>
      <c r="S8" s="16">
        <v>0</v>
      </c>
      <c r="T8" s="16" t="s">
        <v>80</v>
      </c>
      <c r="U8" s="16" t="s">
        <v>80</v>
      </c>
      <c r="V8" s="16"/>
      <c r="W8" s="16">
        <v>0.66666666666666696</v>
      </c>
      <c r="X8" s="16" t="s">
        <v>80</v>
      </c>
      <c r="Y8" s="16">
        <v>0</v>
      </c>
      <c r="Z8" s="16" t="s">
        <v>80</v>
      </c>
      <c r="AA8" s="16">
        <v>0.5</v>
      </c>
      <c r="AB8" s="16" t="s">
        <v>80</v>
      </c>
      <c r="AC8" s="16" t="s">
        <v>80</v>
      </c>
      <c r="AD8" s="16" t="s">
        <v>80</v>
      </c>
      <c r="AE8" s="16" t="s">
        <v>80</v>
      </c>
      <c r="AF8" s="16" t="s">
        <v>80</v>
      </c>
      <c r="AG8" s="16" t="s">
        <v>80</v>
      </c>
      <c r="AH8" s="16" t="s">
        <v>80</v>
      </c>
      <c r="AI8" s="16"/>
      <c r="AJ8" s="16" t="s">
        <v>80</v>
      </c>
      <c r="AK8" s="16" t="s">
        <v>80</v>
      </c>
      <c r="AL8" s="16">
        <v>0.4</v>
      </c>
      <c r="AM8" s="16">
        <v>1</v>
      </c>
      <c r="AN8" s="16" t="s">
        <v>80</v>
      </c>
      <c r="AO8" s="16"/>
      <c r="AP8" s="16">
        <v>0.6</v>
      </c>
      <c r="AQ8" s="16" t="s">
        <v>80</v>
      </c>
      <c r="AR8" s="16">
        <v>0</v>
      </c>
      <c r="AS8" s="16"/>
      <c r="AT8" s="16">
        <v>0.25</v>
      </c>
      <c r="AU8" s="16" t="s">
        <v>80</v>
      </c>
      <c r="AV8" s="16">
        <v>1</v>
      </c>
      <c r="AW8" s="16" t="s">
        <v>80</v>
      </c>
      <c r="AX8" s="16"/>
      <c r="AY8" s="16">
        <v>0</v>
      </c>
      <c r="AZ8" s="16">
        <v>0.6</v>
      </c>
      <c r="BA8" s="16"/>
      <c r="BB8" s="16">
        <v>0</v>
      </c>
      <c r="BC8" s="16">
        <v>1</v>
      </c>
      <c r="BD8" s="16">
        <v>0.33333333333333298</v>
      </c>
      <c r="BE8" s="16" t="s">
        <v>80</v>
      </c>
      <c r="BF8" s="16"/>
      <c r="BG8" s="16">
        <v>0</v>
      </c>
      <c r="BH8" s="16">
        <v>0.75</v>
      </c>
      <c r="BI8" s="16">
        <v>0</v>
      </c>
      <c r="BJ8" s="16" t="s">
        <v>80</v>
      </c>
      <c r="BK8" s="16" t="s">
        <v>80</v>
      </c>
      <c r="BL8" s="16" t="s">
        <v>80</v>
      </c>
    </row>
    <row r="9" spans="2:64" x14ac:dyDescent="0.35">
      <c r="B9" s="17" t="s">
        <v>351</v>
      </c>
      <c r="C9" s="16">
        <v>0.33333333333333298</v>
      </c>
      <c r="D9" s="16">
        <v>0.66666666666666696</v>
      </c>
      <c r="E9" s="16" t="s">
        <v>80</v>
      </c>
      <c r="F9" s="16">
        <v>0</v>
      </c>
      <c r="G9" s="16">
        <v>0</v>
      </c>
      <c r="H9" s="16" t="s">
        <v>80</v>
      </c>
      <c r="I9" s="16"/>
      <c r="J9" s="16">
        <v>0</v>
      </c>
      <c r="K9" s="16">
        <v>0.5</v>
      </c>
      <c r="L9" s="16"/>
      <c r="M9" s="16">
        <v>0.33333333333333298</v>
      </c>
      <c r="N9" s="16">
        <v>0</v>
      </c>
      <c r="O9" s="16">
        <v>1</v>
      </c>
      <c r="P9" s="16">
        <v>0</v>
      </c>
      <c r="Q9" s="16"/>
      <c r="R9" s="16">
        <v>0.4</v>
      </c>
      <c r="S9" s="16">
        <v>0</v>
      </c>
      <c r="T9" s="16" t="s">
        <v>80</v>
      </c>
      <c r="U9" s="16" t="s">
        <v>80</v>
      </c>
      <c r="V9" s="16"/>
      <c r="W9" s="16">
        <v>0.33333333333333298</v>
      </c>
      <c r="X9" s="16" t="s">
        <v>80</v>
      </c>
      <c r="Y9" s="16">
        <v>0</v>
      </c>
      <c r="Z9" s="16" t="s">
        <v>80</v>
      </c>
      <c r="AA9" s="16">
        <v>0.5</v>
      </c>
      <c r="AB9" s="16" t="s">
        <v>80</v>
      </c>
      <c r="AC9" s="16" t="s">
        <v>80</v>
      </c>
      <c r="AD9" s="16" t="s">
        <v>80</v>
      </c>
      <c r="AE9" s="16" t="s">
        <v>80</v>
      </c>
      <c r="AF9" s="16" t="s">
        <v>80</v>
      </c>
      <c r="AG9" s="16" t="s">
        <v>80</v>
      </c>
      <c r="AH9" s="16" t="s">
        <v>80</v>
      </c>
      <c r="AI9" s="16"/>
      <c r="AJ9" s="16" t="s">
        <v>80</v>
      </c>
      <c r="AK9" s="16" t="s">
        <v>80</v>
      </c>
      <c r="AL9" s="16">
        <v>0.4</v>
      </c>
      <c r="AM9" s="16">
        <v>0</v>
      </c>
      <c r="AN9" s="16" t="s">
        <v>80</v>
      </c>
      <c r="AO9" s="16"/>
      <c r="AP9" s="16">
        <v>0.4</v>
      </c>
      <c r="AQ9" s="16" t="s">
        <v>80</v>
      </c>
      <c r="AR9" s="16">
        <v>0</v>
      </c>
      <c r="AS9" s="16"/>
      <c r="AT9" s="16">
        <v>0.25</v>
      </c>
      <c r="AU9" s="16" t="s">
        <v>80</v>
      </c>
      <c r="AV9" s="16">
        <v>0.5</v>
      </c>
      <c r="AW9" s="16" t="s">
        <v>80</v>
      </c>
      <c r="AX9" s="16"/>
      <c r="AY9" s="16">
        <v>0</v>
      </c>
      <c r="AZ9" s="16">
        <v>0.4</v>
      </c>
      <c r="BA9" s="16"/>
      <c r="BB9" s="16">
        <v>0</v>
      </c>
      <c r="BC9" s="16">
        <v>0.5</v>
      </c>
      <c r="BD9" s="16">
        <v>0.33333333333333298</v>
      </c>
      <c r="BE9" s="16" t="s">
        <v>80</v>
      </c>
      <c r="BF9" s="16"/>
      <c r="BG9" s="16">
        <v>0</v>
      </c>
      <c r="BH9" s="16">
        <v>0.25</v>
      </c>
      <c r="BI9" s="16">
        <v>1</v>
      </c>
      <c r="BJ9" s="16" t="s">
        <v>80</v>
      </c>
      <c r="BK9" s="16" t="s">
        <v>80</v>
      </c>
      <c r="BL9" s="16" t="s">
        <v>80</v>
      </c>
    </row>
    <row r="10" spans="2:64" x14ac:dyDescent="0.35">
      <c r="B10" s="17" t="s">
        <v>348</v>
      </c>
      <c r="C10" s="16">
        <v>0.33333333333333298</v>
      </c>
      <c r="D10" s="16">
        <v>0.33333333333333298</v>
      </c>
      <c r="E10" s="16" t="s">
        <v>80</v>
      </c>
      <c r="F10" s="16">
        <v>0.5</v>
      </c>
      <c r="G10" s="16">
        <v>0</v>
      </c>
      <c r="H10" s="16" t="s">
        <v>80</v>
      </c>
      <c r="I10" s="16"/>
      <c r="J10" s="16">
        <v>0.5</v>
      </c>
      <c r="K10" s="16">
        <v>0.25</v>
      </c>
      <c r="L10" s="16"/>
      <c r="M10" s="16">
        <v>0.33333333333333298</v>
      </c>
      <c r="N10" s="16">
        <v>0</v>
      </c>
      <c r="O10" s="16">
        <v>0</v>
      </c>
      <c r="P10" s="16">
        <v>1</v>
      </c>
      <c r="Q10" s="16"/>
      <c r="R10" s="16">
        <v>0.4</v>
      </c>
      <c r="S10" s="16">
        <v>0</v>
      </c>
      <c r="T10" s="16" t="s">
        <v>80</v>
      </c>
      <c r="U10" s="16" t="s">
        <v>80</v>
      </c>
      <c r="V10" s="16"/>
      <c r="W10" s="16">
        <v>0.33333333333333298</v>
      </c>
      <c r="X10" s="16" t="s">
        <v>80</v>
      </c>
      <c r="Y10" s="16">
        <v>0</v>
      </c>
      <c r="Z10" s="16" t="s">
        <v>80</v>
      </c>
      <c r="AA10" s="16">
        <v>0.5</v>
      </c>
      <c r="AB10" s="16" t="s">
        <v>80</v>
      </c>
      <c r="AC10" s="16" t="s">
        <v>80</v>
      </c>
      <c r="AD10" s="16" t="s">
        <v>80</v>
      </c>
      <c r="AE10" s="16" t="s">
        <v>80</v>
      </c>
      <c r="AF10" s="16" t="s">
        <v>80</v>
      </c>
      <c r="AG10" s="16" t="s">
        <v>80</v>
      </c>
      <c r="AH10" s="16" t="s">
        <v>80</v>
      </c>
      <c r="AI10" s="16"/>
      <c r="AJ10" s="16" t="s">
        <v>80</v>
      </c>
      <c r="AK10" s="16" t="s">
        <v>80</v>
      </c>
      <c r="AL10" s="16">
        <v>0.4</v>
      </c>
      <c r="AM10" s="16">
        <v>0</v>
      </c>
      <c r="AN10" s="16" t="s">
        <v>80</v>
      </c>
      <c r="AO10" s="16"/>
      <c r="AP10" s="16">
        <v>0.4</v>
      </c>
      <c r="AQ10" s="16" t="s">
        <v>80</v>
      </c>
      <c r="AR10" s="16">
        <v>0</v>
      </c>
      <c r="AS10" s="16"/>
      <c r="AT10" s="16">
        <v>0</v>
      </c>
      <c r="AU10" s="16" t="s">
        <v>80</v>
      </c>
      <c r="AV10" s="16">
        <v>1</v>
      </c>
      <c r="AW10" s="16" t="s">
        <v>80</v>
      </c>
      <c r="AX10" s="16"/>
      <c r="AY10" s="16">
        <v>0</v>
      </c>
      <c r="AZ10" s="16">
        <v>0.4</v>
      </c>
      <c r="BA10" s="16"/>
      <c r="BB10" s="16">
        <v>0</v>
      </c>
      <c r="BC10" s="16">
        <v>0.5</v>
      </c>
      <c r="BD10" s="16">
        <v>0.33333333333333298</v>
      </c>
      <c r="BE10" s="16" t="s">
        <v>80</v>
      </c>
      <c r="BF10" s="16"/>
      <c r="BG10" s="16">
        <v>0</v>
      </c>
      <c r="BH10" s="16">
        <v>0.5</v>
      </c>
      <c r="BI10" s="16">
        <v>0</v>
      </c>
      <c r="BJ10" s="16" t="s">
        <v>80</v>
      </c>
      <c r="BK10" s="16" t="s">
        <v>80</v>
      </c>
      <c r="BL10" s="16" t="s">
        <v>80</v>
      </c>
    </row>
    <row r="11" spans="2:64" x14ac:dyDescent="0.35">
      <c r="B11" s="17" t="s">
        <v>350</v>
      </c>
      <c r="C11" s="16"/>
      <c r="D11" s="16">
        <v>0.33333333333333298</v>
      </c>
      <c r="E11" s="16" t="s">
        <v>80</v>
      </c>
      <c r="F11" s="16">
        <v>0</v>
      </c>
      <c r="G11" s="16">
        <v>0</v>
      </c>
      <c r="H11" s="16" t="s">
        <v>80</v>
      </c>
      <c r="I11" s="16"/>
      <c r="J11" s="16">
        <v>0</v>
      </c>
      <c r="K11" s="16">
        <v>0.25</v>
      </c>
      <c r="L11" s="16"/>
      <c r="M11" s="16">
        <v>0.33333333333333298</v>
      </c>
      <c r="N11" s="16">
        <v>0</v>
      </c>
      <c r="O11" s="16">
        <v>0</v>
      </c>
      <c r="P11" s="16">
        <v>0</v>
      </c>
      <c r="Q11" s="16"/>
      <c r="R11" s="16">
        <v>0.2</v>
      </c>
      <c r="S11" s="16">
        <v>0</v>
      </c>
      <c r="T11" s="16" t="s">
        <v>80</v>
      </c>
      <c r="U11" s="16" t="s">
        <v>80</v>
      </c>
      <c r="V11" s="16"/>
      <c r="W11" s="16">
        <v>0.33333333333333298</v>
      </c>
      <c r="X11" s="16" t="s">
        <v>80</v>
      </c>
      <c r="Y11" s="16">
        <v>0</v>
      </c>
      <c r="Z11" s="16" t="s">
        <v>80</v>
      </c>
      <c r="AA11" s="16">
        <v>0</v>
      </c>
      <c r="AB11" s="16" t="s">
        <v>80</v>
      </c>
      <c r="AC11" s="16" t="s">
        <v>80</v>
      </c>
      <c r="AD11" s="16" t="s">
        <v>80</v>
      </c>
      <c r="AE11" s="16" t="s">
        <v>80</v>
      </c>
      <c r="AF11" s="16" t="s">
        <v>80</v>
      </c>
      <c r="AG11" s="16" t="s">
        <v>80</v>
      </c>
      <c r="AH11" s="16" t="s">
        <v>80</v>
      </c>
      <c r="AI11" s="16"/>
      <c r="AJ11" s="16" t="s">
        <v>80</v>
      </c>
      <c r="AK11" s="16" t="s">
        <v>80</v>
      </c>
      <c r="AL11" s="16">
        <v>0.2</v>
      </c>
      <c r="AM11" s="16">
        <v>0</v>
      </c>
      <c r="AN11" s="16" t="s">
        <v>80</v>
      </c>
      <c r="AO11" s="16"/>
      <c r="AP11" s="16">
        <v>0</v>
      </c>
      <c r="AQ11" s="16" t="s">
        <v>80</v>
      </c>
      <c r="AR11" s="16">
        <v>1</v>
      </c>
      <c r="AS11" s="16"/>
      <c r="AT11" s="16">
        <v>0.25</v>
      </c>
      <c r="AU11" s="16" t="s">
        <v>80</v>
      </c>
      <c r="AV11" s="16">
        <v>0</v>
      </c>
      <c r="AW11" s="16" t="s">
        <v>80</v>
      </c>
      <c r="AX11" s="16"/>
      <c r="AY11" s="16">
        <v>1</v>
      </c>
      <c r="AZ11" s="16">
        <v>0</v>
      </c>
      <c r="BA11" s="16"/>
      <c r="BB11" s="16">
        <v>1</v>
      </c>
      <c r="BC11" s="16">
        <v>0</v>
      </c>
      <c r="BD11" s="16">
        <v>0</v>
      </c>
      <c r="BE11" s="16" t="s">
        <v>80</v>
      </c>
      <c r="BF11" s="16"/>
      <c r="BG11" s="16">
        <v>0</v>
      </c>
      <c r="BH11" s="16">
        <v>0.25</v>
      </c>
      <c r="BI11" s="16">
        <v>0</v>
      </c>
      <c r="BJ11" s="16" t="s">
        <v>80</v>
      </c>
      <c r="BK11" s="16" t="s">
        <v>80</v>
      </c>
      <c r="BL11" s="16" t="s">
        <v>80</v>
      </c>
    </row>
    <row r="12" spans="2:64" x14ac:dyDescent="0.35">
      <c r="B12" s="17" t="s">
        <v>352</v>
      </c>
      <c r="C12" s="16"/>
      <c r="D12" s="16">
        <v>0.33333333333333298</v>
      </c>
      <c r="E12" s="16" t="s">
        <v>80</v>
      </c>
      <c r="F12" s="16">
        <v>0</v>
      </c>
      <c r="G12" s="16">
        <v>0</v>
      </c>
      <c r="H12" s="16" t="s">
        <v>80</v>
      </c>
      <c r="I12" s="16"/>
      <c r="J12" s="16">
        <v>0</v>
      </c>
      <c r="K12" s="16">
        <v>0.25</v>
      </c>
      <c r="L12" s="16"/>
      <c r="M12" s="16">
        <v>0.33333333333333298</v>
      </c>
      <c r="N12" s="16">
        <v>0</v>
      </c>
      <c r="O12" s="16">
        <v>0</v>
      </c>
      <c r="P12" s="16">
        <v>0</v>
      </c>
      <c r="Q12" s="16"/>
      <c r="R12" s="16">
        <v>0.2</v>
      </c>
      <c r="S12" s="16">
        <v>0</v>
      </c>
      <c r="T12" s="16" t="s">
        <v>80</v>
      </c>
      <c r="U12" s="16" t="s">
        <v>80</v>
      </c>
      <c r="V12" s="16"/>
      <c r="W12" s="16">
        <v>0.33333333333333298</v>
      </c>
      <c r="X12" s="16" t="s">
        <v>80</v>
      </c>
      <c r="Y12" s="16">
        <v>0</v>
      </c>
      <c r="Z12" s="16" t="s">
        <v>80</v>
      </c>
      <c r="AA12" s="16">
        <v>0</v>
      </c>
      <c r="AB12" s="16" t="s">
        <v>80</v>
      </c>
      <c r="AC12" s="16" t="s">
        <v>80</v>
      </c>
      <c r="AD12" s="16" t="s">
        <v>80</v>
      </c>
      <c r="AE12" s="16" t="s">
        <v>80</v>
      </c>
      <c r="AF12" s="16" t="s">
        <v>80</v>
      </c>
      <c r="AG12" s="16" t="s">
        <v>80</v>
      </c>
      <c r="AH12" s="16" t="s">
        <v>80</v>
      </c>
      <c r="AI12" s="16"/>
      <c r="AJ12" s="16" t="s">
        <v>80</v>
      </c>
      <c r="AK12" s="16" t="s">
        <v>80</v>
      </c>
      <c r="AL12" s="16">
        <v>0.2</v>
      </c>
      <c r="AM12" s="16">
        <v>0</v>
      </c>
      <c r="AN12" s="16" t="s">
        <v>80</v>
      </c>
      <c r="AO12" s="16"/>
      <c r="AP12" s="16">
        <v>0</v>
      </c>
      <c r="AQ12" s="16" t="s">
        <v>80</v>
      </c>
      <c r="AR12" s="16">
        <v>1</v>
      </c>
      <c r="AS12" s="16"/>
      <c r="AT12" s="16">
        <v>0.25</v>
      </c>
      <c r="AU12" s="16" t="s">
        <v>80</v>
      </c>
      <c r="AV12" s="16">
        <v>0</v>
      </c>
      <c r="AW12" s="16" t="s">
        <v>80</v>
      </c>
      <c r="AX12" s="16"/>
      <c r="AY12" s="16">
        <v>1</v>
      </c>
      <c r="AZ12" s="16">
        <v>0</v>
      </c>
      <c r="BA12" s="16"/>
      <c r="BB12" s="16">
        <v>1</v>
      </c>
      <c r="BC12" s="16">
        <v>0</v>
      </c>
      <c r="BD12" s="16">
        <v>0</v>
      </c>
      <c r="BE12" s="16" t="s">
        <v>80</v>
      </c>
      <c r="BF12" s="16"/>
      <c r="BG12" s="16">
        <v>0</v>
      </c>
      <c r="BH12" s="16">
        <v>0.25</v>
      </c>
      <c r="BI12" s="16">
        <v>0</v>
      </c>
      <c r="BJ12" s="16" t="s">
        <v>80</v>
      </c>
      <c r="BK12" s="16" t="s">
        <v>80</v>
      </c>
      <c r="BL12" s="16" t="s">
        <v>80</v>
      </c>
    </row>
    <row r="13" spans="2:64" x14ac:dyDescent="0.35">
      <c r="B13" s="17" t="s">
        <v>347</v>
      </c>
      <c r="C13" s="16">
        <v>0.16666666666666699</v>
      </c>
      <c r="D13" s="16">
        <v>0.33333333333333298</v>
      </c>
      <c r="E13" s="16" t="s">
        <v>80</v>
      </c>
      <c r="F13" s="16">
        <v>0</v>
      </c>
      <c r="G13" s="16">
        <v>0</v>
      </c>
      <c r="H13" s="16" t="s">
        <v>80</v>
      </c>
      <c r="I13" s="16"/>
      <c r="J13" s="16">
        <v>0</v>
      </c>
      <c r="K13" s="16">
        <v>0.25</v>
      </c>
      <c r="L13" s="16"/>
      <c r="M13" s="16">
        <v>0</v>
      </c>
      <c r="N13" s="16">
        <v>0</v>
      </c>
      <c r="O13" s="16">
        <v>1</v>
      </c>
      <c r="P13" s="16">
        <v>0</v>
      </c>
      <c r="Q13" s="16"/>
      <c r="R13" s="16">
        <v>0.2</v>
      </c>
      <c r="S13" s="16">
        <v>0</v>
      </c>
      <c r="T13" s="16" t="s">
        <v>80</v>
      </c>
      <c r="U13" s="16" t="s">
        <v>80</v>
      </c>
      <c r="V13" s="16"/>
      <c r="W13" s="16">
        <v>0</v>
      </c>
      <c r="X13" s="16" t="s">
        <v>80</v>
      </c>
      <c r="Y13" s="16">
        <v>0</v>
      </c>
      <c r="Z13" s="16" t="s">
        <v>80</v>
      </c>
      <c r="AA13" s="16">
        <v>0.5</v>
      </c>
      <c r="AB13" s="16" t="s">
        <v>80</v>
      </c>
      <c r="AC13" s="16" t="s">
        <v>80</v>
      </c>
      <c r="AD13" s="16" t="s">
        <v>80</v>
      </c>
      <c r="AE13" s="16" t="s">
        <v>80</v>
      </c>
      <c r="AF13" s="16" t="s">
        <v>80</v>
      </c>
      <c r="AG13" s="16" t="s">
        <v>80</v>
      </c>
      <c r="AH13" s="16" t="s">
        <v>80</v>
      </c>
      <c r="AI13" s="16"/>
      <c r="AJ13" s="16" t="s">
        <v>80</v>
      </c>
      <c r="AK13" s="16" t="s">
        <v>80</v>
      </c>
      <c r="AL13" s="16">
        <v>0.2</v>
      </c>
      <c r="AM13" s="16">
        <v>0</v>
      </c>
      <c r="AN13" s="16" t="s">
        <v>80</v>
      </c>
      <c r="AO13" s="16"/>
      <c r="AP13" s="16">
        <v>0.2</v>
      </c>
      <c r="AQ13" s="16" t="s">
        <v>80</v>
      </c>
      <c r="AR13" s="16">
        <v>0</v>
      </c>
      <c r="AS13" s="16"/>
      <c r="AT13" s="16">
        <v>0.25</v>
      </c>
      <c r="AU13" s="16" t="s">
        <v>80</v>
      </c>
      <c r="AV13" s="16">
        <v>0</v>
      </c>
      <c r="AW13" s="16" t="s">
        <v>80</v>
      </c>
      <c r="AX13" s="16"/>
      <c r="AY13" s="16">
        <v>0</v>
      </c>
      <c r="AZ13" s="16">
        <v>0.2</v>
      </c>
      <c r="BA13" s="16"/>
      <c r="BB13" s="16">
        <v>0</v>
      </c>
      <c r="BC13" s="16">
        <v>0</v>
      </c>
      <c r="BD13" s="16">
        <v>0.33333333333333298</v>
      </c>
      <c r="BE13" s="16" t="s">
        <v>80</v>
      </c>
      <c r="BF13" s="16"/>
      <c r="BG13" s="16">
        <v>0</v>
      </c>
      <c r="BH13" s="16">
        <v>0</v>
      </c>
      <c r="BI13" s="16">
        <v>1</v>
      </c>
      <c r="BJ13" s="16" t="s">
        <v>80</v>
      </c>
      <c r="BK13" s="16" t="s">
        <v>80</v>
      </c>
      <c r="BL13" s="16" t="s">
        <v>80</v>
      </c>
    </row>
    <row r="14" spans="2:64" x14ac:dyDescent="0.35">
      <c r="B14" s="17" t="s">
        <v>184</v>
      </c>
      <c r="C14" s="18">
        <v>0.16666666666666699</v>
      </c>
      <c r="D14" s="18">
        <v>0</v>
      </c>
      <c r="E14" s="18" t="s">
        <v>80</v>
      </c>
      <c r="F14" s="18">
        <v>0</v>
      </c>
      <c r="G14" s="18">
        <v>1</v>
      </c>
      <c r="H14" s="18" t="s">
        <v>80</v>
      </c>
      <c r="I14" s="18"/>
      <c r="J14" s="18">
        <v>0</v>
      </c>
      <c r="K14" s="18">
        <v>0.25</v>
      </c>
      <c r="L14" s="18"/>
      <c r="M14" s="18">
        <v>0</v>
      </c>
      <c r="N14" s="18">
        <v>1</v>
      </c>
      <c r="O14" s="18">
        <v>0</v>
      </c>
      <c r="P14" s="18">
        <v>0</v>
      </c>
      <c r="Q14" s="18"/>
      <c r="R14" s="18">
        <v>0</v>
      </c>
      <c r="S14" s="18">
        <v>1</v>
      </c>
      <c r="T14" s="18" t="s">
        <v>80</v>
      </c>
      <c r="U14" s="18" t="s">
        <v>80</v>
      </c>
      <c r="V14" s="18"/>
      <c r="W14" s="18">
        <v>0</v>
      </c>
      <c r="X14" s="18" t="s">
        <v>80</v>
      </c>
      <c r="Y14" s="18">
        <v>1</v>
      </c>
      <c r="Z14" s="18" t="s">
        <v>80</v>
      </c>
      <c r="AA14" s="18">
        <v>0</v>
      </c>
      <c r="AB14" s="18" t="s">
        <v>80</v>
      </c>
      <c r="AC14" s="18" t="s">
        <v>80</v>
      </c>
      <c r="AD14" s="18" t="s">
        <v>80</v>
      </c>
      <c r="AE14" s="18" t="s">
        <v>80</v>
      </c>
      <c r="AF14" s="18" t="s">
        <v>80</v>
      </c>
      <c r="AG14" s="18" t="s">
        <v>80</v>
      </c>
      <c r="AH14" s="18" t="s">
        <v>80</v>
      </c>
      <c r="AI14" s="18"/>
      <c r="AJ14" s="18" t="s">
        <v>80</v>
      </c>
      <c r="AK14" s="18" t="s">
        <v>80</v>
      </c>
      <c r="AL14" s="18">
        <v>0.2</v>
      </c>
      <c r="AM14" s="18">
        <v>0</v>
      </c>
      <c r="AN14" s="18" t="s">
        <v>80</v>
      </c>
      <c r="AO14" s="18"/>
      <c r="AP14" s="18">
        <v>0.2</v>
      </c>
      <c r="AQ14" s="18" t="s">
        <v>80</v>
      </c>
      <c r="AR14" s="18">
        <v>0</v>
      </c>
      <c r="AS14" s="18"/>
      <c r="AT14" s="18">
        <v>0.25</v>
      </c>
      <c r="AU14" s="18" t="s">
        <v>80</v>
      </c>
      <c r="AV14" s="18">
        <v>0</v>
      </c>
      <c r="AW14" s="18" t="s">
        <v>80</v>
      </c>
      <c r="AX14" s="18"/>
      <c r="AY14" s="18">
        <v>0</v>
      </c>
      <c r="AZ14" s="18">
        <v>0.2</v>
      </c>
      <c r="BA14" s="18"/>
      <c r="BB14" s="18">
        <v>0</v>
      </c>
      <c r="BC14" s="18">
        <v>0</v>
      </c>
      <c r="BD14" s="18">
        <v>0.33333333333333298</v>
      </c>
      <c r="BE14" s="18" t="s">
        <v>80</v>
      </c>
      <c r="BF14" s="18"/>
      <c r="BG14" s="18">
        <v>1</v>
      </c>
      <c r="BH14" s="18">
        <v>0</v>
      </c>
      <c r="BI14" s="18">
        <v>0</v>
      </c>
      <c r="BJ14" s="18" t="s">
        <v>80</v>
      </c>
      <c r="BK14" s="18" t="s">
        <v>80</v>
      </c>
      <c r="BL14" s="18" t="s">
        <v>80</v>
      </c>
    </row>
    <row r="15" spans="2:64" x14ac:dyDescent="0.35">
      <c r="B15" s="15" t="s">
        <v>366</v>
      </c>
    </row>
    <row r="16" spans="2:64" x14ac:dyDescent="0.35">
      <c r="B16" t="s">
        <v>637</v>
      </c>
    </row>
    <row r="17" spans="2:2" x14ac:dyDescent="0.35">
      <c r="B17" t="s">
        <v>98</v>
      </c>
    </row>
    <row r="19" spans="2:2" x14ac:dyDescent="0.35">
      <c r="B1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L20"/>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367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38</v>
      </c>
      <c r="D7" s="9">
        <v>2</v>
      </c>
      <c r="E7" s="9">
        <v>8</v>
      </c>
      <c r="F7" s="9">
        <v>6</v>
      </c>
      <c r="G7" s="9">
        <v>7</v>
      </c>
      <c r="H7" s="9">
        <v>15</v>
      </c>
      <c r="I7" s="9"/>
      <c r="J7" s="9">
        <v>20</v>
      </c>
      <c r="K7" s="9">
        <v>18</v>
      </c>
      <c r="L7" s="9"/>
      <c r="M7" s="9">
        <v>23</v>
      </c>
      <c r="N7" s="9">
        <v>6</v>
      </c>
      <c r="O7" s="9">
        <v>9</v>
      </c>
      <c r="P7" s="9" t="s">
        <v>78</v>
      </c>
      <c r="Q7" s="9"/>
      <c r="R7" s="9">
        <v>16</v>
      </c>
      <c r="S7" s="9">
        <v>10</v>
      </c>
      <c r="T7" s="9">
        <v>10</v>
      </c>
      <c r="U7" s="9">
        <v>2</v>
      </c>
      <c r="V7" s="9"/>
      <c r="W7" s="9">
        <v>2</v>
      </c>
      <c r="X7" s="9">
        <v>7</v>
      </c>
      <c r="Y7" s="9">
        <v>5</v>
      </c>
      <c r="Z7" s="9">
        <v>4</v>
      </c>
      <c r="AA7" s="9">
        <v>6</v>
      </c>
      <c r="AB7" s="9">
        <v>3</v>
      </c>
      <c r="AC7" s="9">
        <v>4</v>
      </c>
      <c r="AD7" s="9" t="s">
        <v>78</v>
      </c>
      <c r="AE7" s="9">
        <v>4</v>
      </c>
      <c r="AF7" s="9">
        <v>3</v>
      </c>
      <c r="AG7" s="9" t="s">
        <v>78</v>
      </c>
      <c r="AH7" s="9" t="s">
        <v>78</v>
      </c>
      <c r="AI7" s="9"/>
      <c r="AJ7" s="9">
        <v>5</v>
      </c>
      <c r="AK7" s="9">
        <v>5</v>
      </c>
      <c r="AL7" s="9">
        <v>11</v>
      </c>
      <c r="AM7" s="9">
        <v>9</v>
      </c>
      <c r="AN7" s="9">
        <v>1</v>
      </c>
      <c r="AO7" s="9"/>
      <c r="AP7" s="9">
        <v>30</v>
      </c>
      <c r="AQ7" s="9">
        <v>7</v>
      </c>
      <c r="AR7" s="9">
        <v>1</v>
      </c>
      <c r="AS7" s="9"/>
      <c r="AT7" s="9">
        <v>12</v>
      </c>
      <c r="AU7" s="9">
        <v>22</v>
      </c>
      <c r="AV7" s="9">
        <v>2</v>
      </c>
      <c r="AW7" s="9">
        <v>2</v>
      </c>
      <c r="AX7" s="9"/>
      <c r="AY7" s="9">
        <v>2</v>
      </c>
      <c r="AZ7" s="9">
        <v>36</v>
      </c>
      <c r="BA7" s="9"/>
      <c r="BB7" s="9">
        <v>1</v>
      </c>
      <c r="BC7" s="9">
        <v>5</v>
      </c>
      <c r="BD7" s="9">
        <v>27</v>
      </c>
      <c r="BE7" s="9">
        <v>5</v>
      </c>
      <c r="BF7" s="9"/>
      <c r="BG7" s="9">
        <v>3</v>
      </c>
      <c r="BH7" s="9">
        <v>19</v>
      </c>
      <c r="BI7" s="9">
        <v>12</v>
      </c>
      <c r="BJ7" s="9">
        <v>1</v>
      </c>
      <c r="BK7" s="9">
        <v>3</v>
      </c>
      <c r="BL7" s="9" t="s">
        <v>78</v>
      </c>
    </row>
    <row r="8" spans="2:64" x14ac:dyDescent="0.35">
      <c r="B8" s="17" t="s">
        <v>346</v>
      </c>
      <c r="C8" s="16">
        <v>0.52631578947368396</v>
      </c>
      <c r="D8" s="16">
        <v>0.5</v>
      </c>
      <c r="E8" s="16">
        <v>0.25</v>
      </c>
      <c r="F8" s="16">
        <v>0.5</v>
      </c>
      <c r="G8" s="16">
        <v>0.42857142857142899</v>
      </c>
      <c r="H8" s="16">
        <v>0.73333333333333295</v>
      </c>
      <c r="I8" s="16"/>
      <c r="J8" s="16">
        <v>0.65</v>
      </c>
      <c r="K8" s="16">
        <v>0.38888888888888901</v>
      </c>
      <c r="L8" s="16"/>
      <c r="M8" s="16">
        <v>0.65217391304347805</v>
      </c>
      <c r="N8" s="16">
        <v>0.33333333333333298</v>
      </c>
      <c r="O8" s="16">
        <v>0.33333333333333298</v>
      </c>
      <c r="P8" s="16" t="s">
        <v>80</v>
      </c>
      <c r="Q8" s="16"/>
      <c r="R8" s="16">
        <v>0.4375</v>
      </c>
      <c r="S8" s="16">
        <v>0.5</v>
      </c>
      <c r="T8" s="16">
        <v>0.8</v>
      </c>
      <c r="U8" s="16">
        <v>0</v>
      </c>
      <c r="V8" s="16"/>
      <c r="W8" s="16">
        <v>0.5</v>
      </c>
      <c r="X8" s="16">
        <v>0.57142857142857095</v>
      </c>
      <c r="Y8" s="16">
        <v>0.8</v>
      </c>
      <c r="Z8" s="16">
        <v>0.5</v>
      </c>
      <c r="AA8" s="16">
        <v>0.33333333333333298</v>
      </c>
      <c r="AB8" s="16">
        <v>0</v>
      </c>
      <c r="AC8" s="16">
        <v>0.75</v>
      </c>
      <c r="AD8" s="16" t="s">
        <v>80</v>
      </c>
      <c r="AE8" s="16">
        <v>0.5</v>
      </c>
      <c r="AF8" s="16">
        <v>0.66666666666666696</v>
      </c>
      <c r="AG8" s="16" t="s">
        <v>80</v>
      </c>
      <c r="AH8" s="16" t="s">
        <v>80</v>
      </c>
      <c r="AI8" s="16"/>
      <c r="AJ8" s="16">
        <v>0.6</v>
      </c>
      <c r="AK8" s="16">
        <v>0.2</v>
      </c>
      <c r="AL8" s="16">
        <v>0.54545454545454497</v>
      </c>
      <c r="AM8" s="16">
        <v>0.66666666666666696</v>
      </c>
      <c r="AN8" s="16">
        <v>0</v>
      </c>
      <c r="AO8" s="16"/>
      <c r="AP8" s="16">
        <v>0.5</v>
      </c>
      <c r="AQ8" s="16">
        <v>0.57142857142857095</v>
      </c>
      <c r="AR8" s="16">
        <v>1</v>
      </c>
      <c r="AS8" s="16"/>
      <c r="AT8" s="16">
        <v>0.33333333333333298</v>
      </c>
      <c r="AU8" s="16">
        <v>0.63636363636363602</v>
      </c>
      <c r="AV8" s="16">
        <v>0.5</v>
      </c>
      <c r="AW8" s="16">
        <v>0.5</v>
      </c>
      <c r="AX8" s="16"/>
      <c r="AY8" s="16">
        <v>0</v>
      </c>
      <c r="AZ8" s="16">
        <v>0.55555555555555602</v>
      </c>
      <c r="BA8" s="16"/>
      <c r="BB8" s="16">
        <v>1</v>
      </c>
      <c r="BC8" s="16">
        <v>0.6</v>
      </c>
      <c r="BD8" s="16">
        <v>0.51851851851851805</v>
      </c>
      <c r="BE8" s="16">
        <v>0.4</v>
      </c>
      <c r="BF8" s="16"/>
      <c r="BG8" s="16">
        <v>0.66666666666666696</v>
      </c>
      <c r="BH8" s="16">
        <v>0.78947368421052599</v>
      </c>
      <c r="BI8" s="16">
        <v>0.25</v>
      </c>
      <c r="BJ8" s="16">
        <v>0</v>
      </c>
      <c r="BK8" s="16">
        <v>0</v>
      </c>
      <c r="BL8" s="16" t="s">
        <v>80</v>
      </c>
    </row>
    <row r="9" spans="2:64" x14ac:dyDescent="0.35">
      <c r="B9" s="17" t="s">
        <v>352</v>
      </c>
      <c r="C9" s="16">
        <v>0.5</v>
      </c>
      <c r="D9" s="16">
        <v>0.5</v>
      </c>
      <c r="E9" s="16">
        <v>0.375</v>
      </c>
      <c r="F9" s="16">
        <v>0.33333333333333298</v>
      </c>
      <c r="G9" s="16">
        <v>0.85714285714285698</v>
      </c>
      <c r="H9" s="16">
        <v>0.46666666666666701</v>
      </c>
      <c r="I9" s="16"/>
      <c r="J9" s="16">
        <v>0.45</v>
      </c>
      <c r="K9" s="16">
        <v>0.55555555555555602</v>
      </c>
      <c r="L9" s="16"/>
      <c r="M9" s="16">
        <v>0.47826086956521702</v>
      </c>
      <c r="N9" s="16">
        <v>0.33333333333333298</v>
      </c>
      <c r="O9" s="16">
        <v>0.66666666666666696</v>
      </c>
      <c r="P9" s="16" t="s">
        <v>80</v>
      </c>
      <c r="Q9" s="16"/>
      <c r="R9" s="16">
        <v>0.5</v>
      </c>
      <c r="S9" s="16">
        <v>0.5</v>
      </c>
      <c r="T9" s="16">
        <v>0.5</v>
      </c>
      <c r="U9" s="16">
        <v>0.5</v>
      </c>
      <c r="V9" s="16"/>
      <c r="W9" s="16">
        <v>0.5</v>
      </c>
      <c r="X9" s="16">
        <v>0.57142857142857095</v>
      </c>
      <c r="Y9" s="16">
        <v>0.4</v>
      </c>
      <c r="Z9" s="16">
        <v>0.75</v>
      </c>
      <c r="AA9" s="16">
        <v>0.83333333333333304</v>
      </c>
      <c r="AB9" s="16">
        <v>0</v>
      </c>
      <c r="AC9" s="16">
        <v>0.5</v>
      </c>
      <c r="AD9" s="16" t="s">
        <v>80</v>
      </c>
      <c r="AE9" s="16">
        <v>0.25</v>
      </c>
      <c r="AF9" s="16">
        <v>0.33333333333333298</v>
      </c>
      <c r="AG9" s="16" t="s">
        <v>80</v>
      </c>
      <c r="AH9" s="16" t="s">
        <v>80</v>
      </c>
      <c r="AI9" s="16"/>
      <c r="AJ9" s="16">
        <v>0.4</v>
      </c>
      <c r="AK9" s="16">
        <v>0.6</v>
      </c>
      <c r="AL9" s="16">
        <v>0.36363636363636398</v>
      </c>
      <c r="AM9" s="16">
        <v>0.66666666666666696</v>
      </c>
      <c r="AN9" s="16">
        <v>1</v>
      </c>
      <c r="AO9" s="16"/>
      <c r="AP9" s="16">
        <v>0.5</v>
      </c>
      <c r="AQ9" s="16">
        <v>0.42857142857142899</v>
      </c>
      <c r="AR9" s="16">
        <v>1</v>
      </c>
      <c r="AS9" s="16"/>
      <c r="AT9" s="16">
        <v>0.66666666666666696</v>
      </c>
      <c r="AU9" s="16">
        <v>0.5</v>
      </c>
      <c r="AV9" s="16">
        <v>0</v>
      </c>
      <c r="AW9" s="16">
        <v>0</v>
      </c>
      <c r="AX9" s="16"/>
      <c r="AY9" s="16">
        <v>1</v>
      </c>
      <c r="AZ9" s="16">
        <v>0.47222222222222199</v>
      </c>
      <c r="BA9" s="16"/>
      <c r="BB9" s="16">
        <v>0</v>
      </c>
      <c r="BC9" s="16">
        <v>0.2</v>
      </c>
      <c r="BD9" s="16">
        <v>0.592592592592593</v>
      </c>
      <c r="BE9" s="16">
        <v>0.4</v>
      </c>
      <c r="BF9" s="16"/>
      <c r="BG9" s="16">
        <v>0.33333333333333298</v>
      </c>
      <c r="BH9" s="16">
        <v>0.52631578947368396</v>
      </c>
      <c r="BI9" s="16">
        <v>0.5</v>
      </c>
      <c r="BJ9" s="16">
        <v>1</v>
      </c>
      <c r="BK9" s="16">
        <v>0.33333333333333298</v>
      </c>
      <c r="BL9" s="16" t="s">
        <v>80</v>
      </c>
    </row>
    <row r="10" spans="2:64" x14ac:dyDescent="0.35">
      <c r="B10" s="17" t="s">
        <v>348</v>
      </c>
      <c r="C10" s="16">
        <v>0.28947368421052599</v>
      </c>
      <c r="D10" s="16">
        <v>0</v>
      </c>
      <c r="E10" s="16">
        <v>0.125</v>
      </c>
      <c r="F10" s="16">
        <v>0.33333333333333298</v>
      </c>
      <c r="G10" s="16">
        <v>0.14285714285714299</v>
      </c>
      <c r="H10" s="16">
        <v>0.46666666666666701</v>
      </c>
      <c r="I10" s="16"/>
      <c r="J10" s="16">
        <v>0.3</v>
      </c>
      <c r="K10" s="16">
        <v>0.27777777777777801</v>
      </c>
      <c r="L10" s="16"/>
      <c r="M10" s="16">
        <v>0.39130434782608697</v>
      </c>
      <c r="N10" s="16">
        <v>0.33333333333333298</v>
      </c>
      <c r="O10" s="16">
        <v>0</v>
      </c>
      <c r="P10" s="16" t="s">
        <v>80</v>
      </c>
      <c r="Q10" s="16"/>
      <c r="R10" s="16">
        <v>0.1875</v>
      </c>
      <c r="S10" s="16">
        <v>0.3</v>
      </c>
      <c r="T10" s="16">
        <v>0.5</v>
      </c>
      <c r="U10" s="16">
        <v>0</v>
      </c>
      <c r="V10" s="16"/>
      <c r="W10" s="16">
        <v>0</v>
      </c>
      <c r="X10" s="16">
        <v>0.42857142857142899</v>
      </c>
      <c r="Y10" s="16">
        <v>0.8</v>
      </c>
      <c r="Z10" s="16">
        <v>0</v>
      </c>
      <c r="AA10" s="16">
        <v>0.16666666666666699</v>
      </c>
      <c r="AB10" s="16">
        <v>0</v>
      </c>
      <c r="AC10" s="16">
        <v>0.5</v>
      </c>
      <c r="AD10" s="16" t="s">
        <v>80</v>
      </c>
      <c r="AE10" s="16">
        <v>0.25</v>
      </c>
      <c r="AF10" s="16">
        <v>0</v>
      </c>
      <c r="AG10" s="16" t="s">
        <v>80</v>
      </c>
      <c r="AH10" s="16" t="s">
        <v>80</v>
      </c>
      <c r="AI10" s="16"/>
      <c r="AJ10" s="16">
        <v>0.2</v>
      </c>
      <c r="AK10" s="16">
        <v>0</v>
      </c>
      <c r="AL10" s="16">
        <v>0.45454545454545497</v>
      </c>
      <c r="AM10" s="16">
        <v>0.44444444444444398</v>
      </c>
      <c r="AN10" s="16">
        <v>0</v>
      </c>
      <c r="AO10" s="16"/>
      <c r="AP10" s="16">
        <v>0.3</v>
      </c>
      <c r="AQ10" s="16">
        <v>0.14285714285714299</v>
      </c>
      <c r="AR10" s="16">
        <v>1</v>
      </c>
      <c r="AS10" s="16"/>
      <c r="AT10" s="16">
        <v>0</v>
      </c>
      <c r="AU10" s="16">
        <v>0.45454545454545497</v>
      </c>
      <c r="AV10" s="16">
        <v>0.5</v>
      </c>
      <c r="AW10" s="16">
        <v>0</v>
      </c>
      <c r="AX10" s="16"/>
      <c r="AY10" s="16">
        <v>0</v>
      </c>
      <c r="AZ10" s="16">
        <v>0.30555555555555602</v>
      </c>
      <c r="BA10" s="16"/>
      <c r="BB10" s="16">
        <v>1</v>
      </c>
      <c r="BC10" s="16">
        <v>0.2</v>
      </c>
      <c r="BD10" s="16">
        <v>0.25925925925925902</v>
      </c>
      <c r="BE10" s="16">
        <v>0.4</v>
      </c>
      <c r="BF10" s="16"/>
      <c r="BG10" s="16">
        <v>0.66666666666666696</v>
      </c>
      <c r="BH10" s="16">
        <v>0.36842105263157898</v>
      </c>
      <c r="BI10" s="16">
        <v>0.16666666666666699</v>
      </c>
      <c r="BJ10" s="16">
        <v>0</v>
      </c>
      <c r="BK10" s="16">
        <v>0</v>
      </c>
      <c r="BL10" s="16" t="s">
        <v>80</v>
      </c>
    </row>
    <row r="11" spans="2:64" x14ac:dyDescent="0.35">
      <c r="B11" s="17" t="s">
        <v>350</v>
      </c>
      <c r="C11" s="16"/>
      <c r="D11" s="16">
        <v>0.5</v>
      </c>
      <c r="E11" s="16">
        <v>0.375</v>
      </c>
      <c r="F11" s="16">
        <v>0</v>
      </c>
      <c r="G11" s="16">
        <v>0</v>
      </c>
      <c r="H11" s="16">
        <v>0.2</v>
      </c>
      <c r="I11" s="16"/>
      <c r="J11" s="16">
        <v>0.25</v>
      </c>
      <c r="K11" s="16">
        <v>0.11111111111111099</v>
      </c>
      <c r="L11" s="16"/>
      <c r="M11" s="16">
        <v>0.217391304347826</v>
      </c>
      <c r="N11" s="16">
        <v>0.16666666666666699</v>
      </c>
      <c r="O11" s="16">
        <v>0.11111111111111099</v>
      </c>
      <c r="P11" s="16" t="s">
        <v>80</v>
      </c>
      <c r="Q11" s="16"/>
      <c r="R11" s="16">
        <v>0.3125</v>
      </c>
      <c r="S11" s="16">
        <v>0</v>
      </c>
      <c r="T11" s="16">
        <v>0.2</v>
      </c>
      <c r="U11" s="16">
        <v>0</v>
      </c>
      <c r="V11" s="16"/>
      <c r="W11" s="16">
        <v>0</v>
      </c>
      <c r="X11" s="16">
        <v>0.28571428571428598</v>
      </c>
      <c r="Y11" s="16">
        <v>0.2</v>
      </c>
      <c r="Z11" s="16">
        <v>0</v>
      </c>
      <c r="AA11" s="16">
        <v>0.33333333333333298</v>
      </c>
      <c r="AB11" s="16">
        <v>0.33333333333333298</v>
      </c>
      <c r="AC11" s="16">
        <v>0</v>
      </c>
      <c r="AD11" s="16" t="s">
        <v>80</v>
      </c>
      <c r="AE11" s="16">
        <v>0</v>
      </c>
      <c r="AF11" s="16">
        <v>0.33333333333333298</v>
      </c>
      <c r="AG11" s="16" t="s">
        <v>80</v>
      </c>
      <c r="AH11" s="16" t="s">
        <v>80</v>
      </c>
      <c r="AI11" s="16"/>
      <c r="AJ11" s="16">
        <v>0</v>
      </c>
      <c r="AK11" s="16">
        <v>0.2</v>
      </c>
      <c r="AL11" s="16">
        <v>0.27272727272727298</v>
      </c>
      <c r="AM11" s="16">
        <v>0.11111111111111099</v>
      </c>
      <c r="AN11" s="16">
        <v>1</v>
      </c>
      <c r="AO11" s="16"/>
      <c r="AP11" s="16">
        <v>0.2</v>
      </c>
      <c r="AQ11" s="16">
        <v>0.14285714285714299</v>
      </c>
      <c r="AR11" s="16">
        <v>0</v>
      </c>
      <c r="AS11" s="16"/>
      <c r="AT11" s="16">
        <v>0.33333333333333298</v>
      </c>
      <c r="AU11" s="16">
        <v>0.13636363636363599</v>
      </c>
      <c r="AV11" s="16">
        <v>0</v>
      </c>
      <c r="AW11" s="16">
        <v>0</v>
      </c>
      <c r="AX11" s="16"/>
      <c r="AY11" s="16">
        <v>0.5</v>
      </c>
      <c r="AZ11" s="16">
        <v>0.16666666666666699</v>
      </c>
      <c r="BA11" s="16"/>
      <c r="BB11" s="16">
        <v>0</v>
      </c>
      <c r="BC11" s="16">
        <v>0.2</v>
      </c>
      <c r="BD11" s="16">
        <v>0.18518518518518501</v>
      </c>
      <c r="BE11" s="16">
        <v>0.2</v>
      </c>
      <c r="BF11" s="16"/>
      <c r="BG11" s="16">
        <v>0</v>
      </c>
      <c r="BH11" s="16">
        <v>0.21052631578947401</v>
      </c>
      <c r="BI11" s="16">
        <v>0.16666666666666699</v>
      </c>
      <c r="BJ11" s="16">
        <v>0</v>
      </c>
      <c r="BK11" s="16">
        <v>0.33333333333333298</v>
      </c>
      <c r="BL11" s="16" t="s">
        <v>80</v>
      </c>
    </row>
    <row r="12" spans="2:64" x14ac:dyDescent="0.35">
      <c r="B12" s="17" t="s">
        <v>351</v>
      </c>
      <c r="C12" s="16"/>
      <c r="D12" s="16">
        <v>0</v>
      </c>
      <c r="E12" s="16">
        <v>0.375</v>
      </c>
      <c r="F12" s="16">
        <v>0</v>
      </c>
      <c r="G12" s="16">
        <v>0.14285714285714299</v>
      </c>
      <c r="H12" s="16">
        <v>0.133333333333333</v>
      </c>
      <c r="I12" s="16"/>
      <c r="J12" s="16">
        <v>0.25</v>
      </c>
      <c r="K12" s="16">
        <v>5.5555555555555601E-2</v>
      </c>
      <c r="L12" s="16"/>
      <c r="M12" s="16">
        <v>0.217391304347826</v>
      </c>
      <c r="N12" s="16">
        <v>0.16666666666666699</v>
      </c>
      <c r="O12" s="16">
        <v>0</v>
      </c>
      <c r="P12" s="16" t="s">
        <v>80</v>
      </c>
      <c r="Q12" s="16"/>
      <c r="R12" s="16">
        <v>0.3125</v>
      </c>
      <c r="S12" s="16">
        <v>0</v>
      </c>
      <c r="T12" s="16">
        <v>0.1</v>
      </c>
      <c r="U12" s="16">
        <v>0</v>
      </c>
      <c r="V12" s="16"/>
      <c r="W12" s="16">
        <v>0</v>
      </c>
      <c r="X12" s="16">
        <v>0.14285714285714299</v>
      </c>
      <c r="Y12" s="16">
        <v>0.2</v>
      </c>
      <c r="Z12" s="16">
        <v>0</v>
      </c>
      <c r="AA12" s="16">
        <v>0</v>
      </c>
      <c r="AB12" s="16">
        <v>0.33333333333333298</v>
      </c>
      <c r="AC12" s="16">
        <v>0</v>
      </c>
      <c r="AD12" s="16" t="s">
        <v>80</v>
      </c>
      <c r="AE12" s="16">
        <v>0.5</v>
      </c>
      <c r="AF12" s="16">
        <v>0.33333333333333298</v>
      </c>
      <c r="AG12" s="16" t="s">
        <v>80</v>
      </c>
      <c r="AH12" s="16" t="s">
        <v>80</v>
      </c>
      <c r="AI12" s="16"/>
      <c r="AJ12" s="16">
        <v>0</v>
      </c>
      <c r="AK12" s="16">
        <v>0</v>
      </c>
      <c r="AL12" s="16">
        <v>0.36363636363636398</v>
      </c>
      <c r="AM12" s="16">
        <v>0.11111111111111099</v>
      </c>
      <c r="AN12" s="16">
        <v>0</v>
      </c>
      <c r="AO12" s="16"/>
      <c r="AP12" s="16">
        <v>0.16666666666666699</v>
      </c>
      <c r="AQ12" s="16">
        <v>0.14285714285714299</v>
      </c>
      <c r="AR12" s="16">
        <v>0</v>
      </c>
      <c r="AS12" s="16"/>
      <c r="AT12" s="16">
        <v>0.16666666666666699</v>
      </c>
      <c r="AU12" s="16">
        <v>0.13636363636363599</v>
      </c>
      <c r="AV12" s="16">
        <v>0.5</v>
      </c>
      <c r="AW12" s="16">
        <v>0</v>
      </c>
      <c r="AX12" s="16"/>
      <c r="AY12" s="16">
        <v>0</v>
      </c>
      <c r="AZ12" s="16">
        <v>0.16666666666666699</v>
      </c>
      <c r="BA12" s="16"/>
      <c r="BB12" s="16">
        <v>0</v>
      </c>
      <c r="BC12" s="16">
        <v>0.4</v>
      </c>
      <c r="BD12" s="16">
        <v>0.11111111111111099</v>
      </c>
      <c r="BE12" s="16">
        <v>0.2</v>
      </c>
      <c r="BF12" s="16"/>
      <c r="BG12" s="16">
        <v>0</v>
      </c>
      <c r="BH12" s="16">
        <v>5.2631578947368397E-2</v>
      </c>
      <c r="BI12" s="16">
        <v>0.33333333333333298</v>
      </c>
      <c r="BJ12" s="16">
        <v>0</v>
      </c>
      <c r="BK12" s="16">
        <v>0.33333333333333298</v>
      </c>
      <c r="BL12" s="16" t="s">
        <v>80</v>
      </c>
    </row>
    <row r="13" spans="2:64" x14ac:dyDescent="0.35">
      <c r="B13" s="17" t="s">
        <v>349</v>
      </c>
      <c r="C13" s="16">
        <v>0.157894736842105</v>
      </c>
      <c r="D13" s="16">
        <v>0.5</v>
      </c>
      <c r="E13" s="16">
        <v>0.125</v>
      </c>
      <c r="F13" s="16">
        <v>0</v>
      </c>
      <c r="G13" s="16">
        <v>0</v>
      </c>
      <c r="H13" s="16">
        <v>0.266666666666667</v>
      </c>
      <c r="I13" s="16"/>
      <c r="J13" s="16">
        <v>0.3</v>
      </c>
      <c r="K13" s="16">
        <v>0</v>
      </c>
      <c r="L13" s="16"/>
      <c r="M13" s="16">
        <v>0.217391304347826</v>
      </c>
      <c r="N13" s="16">
        <v>0.16666666666666699</v>
      </c>
      <c r="O13" s="16">
        <v>0</v>
      </c>
      <c r="P13" s="16" t="s">
        <v>80</v>
      </c>
      <c r="Q13" s="16"/>
      <c r="R13" s="16">
        <v>0.125</v>
      </c>
      <c r="S13" s="16">
        <v>0.1</v>
      </c>
      <c r="T13" s="16">
        <v>0.3</v>
      </c>
      <c r="U13" s="16">
        <v>0</v>
      </c>
      <c r="V13" s="16"/>
      <c r="W13" s="16">
        <v>0</v>
      </c>
      <c r="X13" s="16">
        <v>0.28571428571428598</v>
      </c>
      <c r="Y13" s="16">
        <v>0</v>
      </c>
      <c r="Z13" s="16">
        <v>0</v>
      </c>
      <c r="AA13" s="16">
        <v>0.33333333333333298</v>
      </c>
      <c r="AB13" s="16">
        <v>0</v>
      </c>
      <c r="AC13" s="16">
        <v>0.5</v>
      </c>
      <c r="AD13" s="16" t="s">
        <v>80</v>
      </c>
      <c r="AE13" s="16">
        <v>0</v>
      </c>
      <c r="AF13" s="16">
        <v>0</v>
      </c>
      <c r="AG13" s="16" t="s">
        <v>80</v>
      </c>
      <c r="AH13" s="16" t="s">
        <v>80</v>
      </c>
      <c r="AI13" s="16"/>
      <c r="AJ13" s="16">
        <v>0</v>
      </c>
      <c r="AK13" s="16">
        <v>0</v>
      </c>
      <c r="AL13" s="16">
        <v>9.0909090909090898E-2</v>
      </c>
      <c r="AM13" s="16">
        <v>0.33333333333333298</v>
      </c>
      <c r="AN13" s="16">
        <v>0</v>
      </c>
      <c r="AO13" s="16"/>
      <c r="AP13" s="16">
        <v>0.16666666666666699</v>
      </c>
      <c r="AQ13" s="16">
        <v>0.14285714285714299</v>
      </c>
      <c r="AR13" s="16">
        <v>0</v>
      </c>
      <c r="AS13" s="16"/>
      <c r="AT13" s="16">
        <v>8.3333333333333301E-2</v>
      </c>
      <c r="AU13" s="16">
        <v>0.22727272727272699</v>
      </c>
      <c r="AV13" s="16">
        <v>0</v>
      </c>
      <c r="AW13" s="16">
        <v>0</v>
      </c>
      <c r="AX13" s="16"/>
      <c r="AY13" s="16">
        <v>0</v>
      </c>
      <c r="AZ13" s="16">
        <v>0.16666666666666699</v>
      </c>
      <c r="BA13" s="16"/>
      <c r="BB13" s="16">
        <v>0</v>
      </c>
      <c r="BC13" s="16">
        <v>0.2</v>
      </c>
      <c r="BD13" s="16">
        <v>0.148148148148148</v>
      </c>
      <c r="BE13" s="16">
        <v>0.2</v>
      </c>
      <c r="BF13" s="16"/>
      <c r="BG13" s="16">
        <v>0</v>
      </c>
      <c r="BH13" s="16">
        <v>0.157894736842105</v>
      </c>
      <c r="BI13" s="16">
        <v>8.3333333333333301E-2</v>
      </c>
      <c r="BJ13" s="16">
        <v>1</v>
      </c>
      <c r="BK13" s="16">
        <v>0.33333333333333298</v>
      </c>
      <c r="BL13" s="16" t="s">
        <v>80</v>
      </c>
    </row>
    <row r="14" spans="2:64" x14ac:dyDescent="0.35">
      <c r="B14" s="17" t="s">
        <v>347</v>
      </c>
      <c r="C14" s="16">
        <v>5.2631578947368397E-2</v>
      </c>
      <c r="D14" s="16">
        <v>0.5</v>
      </c>
      <c r="E14" s="16">
        <v>0</v>
      </c>
      <c r="F14" s="16">
        <v>0.16666666666666699</v>
      </c>
      <c r="G14" s="16">
        <v>0</v>
      </c>
      <c r="H14" s="16">
        <v>0</v>
      </c>
      <c r="I14" s="16"/>
      <c r="J14" s="16">
        <v>0</v>
      </c>
      <c r="K14" s="16">
        <v>0.11111111111111099</v>
      </c>
      <c r="L14" s="16"/>
      <c r="M14" s="16">
        <v>4.3478260869565202E-2</v>
      </c>
      <c r="N14" s="16">
        <v>0</v>
      </c>
      <c r="O14" s="16">
        <v>0.11111111111111099</v>
      </c>
      <c r="P14" s="16" t="s">
        <v>80</v>
      </c>
      <c r="Q14" s="16"/>
      <c r="R14" s="16">
        <v>6.25E-2</v>
      </c>
      <c r="S14" s="16">
        <v>0</v>
      </c>
      <c r="T14" s="16">
        <v>0</v>
      </c>
      <c r="U14" s="16">
        <v>0.5</v>
      </c>
      <c r="V14" s="16"/>
      <c r="W14" s="16">
        <v>0</v>
      </c>
      <c r="X14" s="16">
        <v>0</v>
      </c>
      <c r="Y14" s="16">
        <v>0</v>
      </c>
      <c r="Z14" s="16">
        <v>0</v>
      </c>
      <c r="AA14" s="16">
        <v>0.16666666666666699</v>
      </c>
      <c r="AB14" s="16">
        <v>0.33333333333333298</v>
      </c>
      <c r="AC14" s="16">
        <v>0</v>
      </c>
      <c r="AD14" s="16" t="s">
        <v>80</v>
      </c>
      <c r="AE14" s="16">
        <v>0</v>
      </c>
      <c r="AF14" s="16">
        <v>0</v>
      </c>
      <c r="AG14" s="16" t="s">
        <v>80</v>
      </c>
      <c r="AH14" s="16" t="s">
        <v>80</v>
      </c>
      <c r="AI14" s="16"/>
      <c r="AJ14" s="16">
        <v>0</v>
      </c>
      <c r="AK14" s="16">
        <v>0.2</v>
      </c>
      <c r="AL14" s="16">
        <v>0</v>
      </c>
      <c r="AM14" s="16">
        <v>0</v>
      </c>
      <c r="AN14" s="16">
        <v>1</v>
      </c>
      <c r="AO14" s="16"/>
      <c r="AP14" s="16">
        <v>6.6666666666666693E-2</v>
      </c>
      <c r="AQ14" s="16">
        <v>0</v>
      </c>
      <c r="AR14" s="16">
        <v>0</v>
      </c>
      <c r="AS14" s="16"/>
      <c r="AT14" s="16">
        <v>0.16666666666666699</v>
      </c>
      <c r="AU14" s="16">
        <v>0</v>
      </c>
      <c r="AV14" s="16">
        <v>0</v>
      </c>
      <c r="AW14" s="16">
        <v>0</v>
      </c>
      <c r="AX14" s="16"/>
      <c r="AY14" s="16">
        <v>0.5</v>
      </c>
      <c r="AZ14" s="16">
        <v>2.7777777777777801E-2</v>
      </c>
      <c r="BA14" s="16"/>
      <c r="BB14" s="16">
        <v>0</v>
      </c>
      <c r="BC14" s="16">
        <v>0</v>
      </c>
      <c r="BD14" s="16">
        <v>7.4074074074074098E-2</v>
      </c>
      <c r="BE14" s="16">
        <v>0</v>
      </c>
      <c r="BF14" s="16"/>
      <c r="BG14" s="16">
        <v>0</v>
      </c>
      <c r="BH14" s="16">
        <v>5.2631578947368397E-2</v>
      </c>
      <c r="BI14" s="16">
        <v>0</v>
      </c>
      <c r="BJ14" s="16">
        <v>0</v>
      </c>
      <c r="BK14" s="16">
        <v>0.33333333333333298</v>
      </c>
      <c r="BL14" s="16" t="s">
        <v>80</v>
      </c>
    </row>
    <row r="15" spans="2:64" x14ac:dyDescent="0.35">
      <c r="B15" s="17" t="s">
        <v>159</v>
      </c>
      <c r="C15" s="18"/>
      <c r="D15" s="18">
        <v>0</v>
      </c>
      <c r="E15" s="18">
        <v>0.125</v>
      </c>
      <c r="F15" s="18">
        <v>0</v>
      </c>
      <c r="G15" s="18">
        <v>0</v>
      </c>
      <c r="H15" s="18">
        <v>0</v>
      </c>
      <c r="I15" s="18"/>
      <c r="J15" s="18">
        <v>0.05</v>
      </c>
      <c r="K15" s="18">
        <v>0</v>
      </c>
      <c r="L15" s="18"/>
      <c r="M15" s="18">
        <v>0</v>
      </c>
      <c r="N15" s="18">
        <v>0.16666666666666699</v>
      </c>
      <c r="O15" s="18">
        <v>0</v>
      </c>
      <c r="P15" s="18" t="s">
        <v>80</v>
      </c>
      <c r="Q15" s="18"/>
      <c r="R15" s="18">
        <v>6.25E-2</v>
      </c>
      <c r="S15" s="18">
        <v>0</v>
      </c>
      <c r="T15" s="18">
        <v>0</v>
      </c>
      <c r="U15" s="18">
        <v>0</v>
      </c>
      <c r="V15" s="18"/>
      <c r="W15" s="18">
        <v>0</v>
      </c>
      <c r="X15" s="18">
        <v>0</v>
      </c>
      <c r="Y15" s="18">
        <v>0</v>
      </c>
      <c r="Z15" s="18">
        <v>0</v>
      </c>
      <c r="AA15" s="18">
        <v>0</v>
      </c>
      <c r="AB15" s="18">
        <v>0</v>
      </c>
      <c r="AC15" s="18">
        <v>0</v>
      </c>
      <c r="AD15" s="18" t="s">
        <v>80</v>
      </c>
      <c r="AE15" s="18">
        <v>0.25</v>
      </c>
      <c r="AF15" s="18">
        <v>0</v>
      </c>
      <c r="AG15" s="18" t="s">
        <v>80</v>
      </c>
      <c r="AH15" s="18" t="s">
        <v>80</v>
      </c>
      <c r="AI15" s="18"/>
      <c r="AJ15" s="18">
        <v>0</v>
      </c>
      <c r="AK15" s="18">
        <v>0.2</v>
      </c>
      <c r="AL15" s="18">
        <v>0</v>
      </c>
      <c r="AM15" s="18">
        <v>0</v>
      </c>
      <c r="AN15" s="18">
        <v>0</v>
      </c>
      <c r="AO15" s="18"/>
      <c r="AP15" s="18">
        <v>3.3333333333333298E-2</v>
      </c>
      <c r="AQ15" s="18">
        <v>0</v>
      </c>
      <c r="AR15" s="18">
        <v>0</v>
      </c>
      <c r="AS15" s="18"/>
      <c r="AT15" s="18">
        <v>0</v>
      </c>
      <c r="AU15" s="18">
        <v>0</v>
      </c>
      <c r="AV15" s="18">
        <v>0</v>
      </c>
      <c r="AW15" s="18">
        <v>0.5</v>
      </c>
      <c r="AX15" s="18"/>
      <c r="AY15" s="18">
        <v>0</v>
      </c>
      <c r="AZ15" s="18">
        <v>2.7777777777777801E-2</v>
      </c>
      <c r="BA15" s="18"/>
      <c r="BB15" s="18">
        <v>0</v>
      </c>
      <c r="BC15" s="18">
        <v>0</v>
      </c>
      <c r="BD15" s="18">
        <v>0</v>
      </c>
      <c r="BE15" s="18">
        <v>0.2</v>
      </c>
      <c r="BF15" s="18"/>
      <c r="BG15" s="18">
        <v>0</v>
      </c>
      <c r="BH15" s="18">
        <v>0</v>
      </c>
      <c r="BI15" s="18">
        <v>8.3333333333333301E-2</v>
      </c>
      <c r="BJ15" s="18">
        <v>0</v>
      </c>
      <c r="BK15" s="18">
        <v>0</v>
      </c>
      <c r="BL15" s="18" t="s">
        <v>80</v>
      </c>
    </row>
    <row r="16" spans="2:64" x14ac:dyDescent="0.35">
      <c r="B16" s="15" t="s">
        <v>368</v>
      </c>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L20"/>
  <sheetViews>
    <sheetView showGridLines="0" workbookViewId="0">
      <pane xSplit="2" topLeftCell="C1" activePane="topRight" state="frozen"/>
      <selection activeCell="B12" sqref="B12"/>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369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12</v>
      </c>
      <c r="D7" s="9">
        <v>2</v>
      </c>
      <c r="E7" s="9">
        <v>2</v>
      </c>
      <c r="F7" s="9">
        <v>1</v>
      </c>
      <c r="G7" s="9">
        <v>6</v>
      </c>
      <c r="H7" s="9">
        <v>1</v>
      </c>
      <c r="I7" s="9"/>
      <c r="J7" s="9">
        <v>8</v>
      </c>
      <c r="K7" s="9">
        <v>4</v>
      </c>
      <c r="L7" s="9"/>
      <c r="M7" s="9">
        <v>11</v>
      </c>
      <c r="N7" s="9" t="s">
        <v>78</v>
      </c>
      <c r="O7" s="9" t="s">
        <v>78</v>
      </c>
      <c r="P7" s="9">
        <v>1</v>
      </c>
      <c r="Q7" s="9"/>
      <c r="R7" s="9">
        <v>8</v>
      </c>
      <c r="S7" s="9">
        <v>1</v>
      </c>
      <c r="T7" s="9">
        <v>3</v>
      </c>
      <c r="U7" s="9" t="s">
        <v>78</v>
      </c>
      <c r="V7" s="9"/>
      <c r="W7" s="9">
        <v>1</v>
      </c>
      <c r="X7" s="9">
        <v>1</v>
      </c>
      <c r="Y7" s="9">
        <v>2</v>
      </c>
      <c r="Z7" s="9" t="s">
        <v>78</v>
      </c>
      <c r="AA7" s="9">
        <v>1</v>
      </c>
      <c r="AB7" s="9" t="s">
        <v>78</v>
      </c>
      <c r="AC7" s="9">
        <v>3</v>
      </c>
      <c r="AD7" s="9">
        <v>1</v>
      </c>
      <c r="AE7" s="9">
        <v>1</v>
      </c>
      <c r="AF7" s="9">
        <v>1</v>
      </c>
      <c r="AG7" s="9">
        <v>1</v>
      </c>
      <c r="AH7" s="9" t="s">
        <v>78</v>
      </c>
      <c r="AI7" s="9"/>
      <c r="AJ7" s="9">
        <v>1</v>
      </c>
      <c r="AK7" s="9" t="s">
        <v>78</v>
      </c>
      <c r="AL7" s="9">
        <v>4</v>
      </c>
      <c r="AM7" s="9">
        <v>4</v>
      </c>
      <c r="AN7" s="9">
        <v>1</v>
      </c>
      <c r="AO7" s="9"/>
      <c r="AP7" s="9">
        <v>8</v>
      </c>
      <c r="AQ7" s="9">
        <v>4</v>
      </c>
      <c r="AR7" s="9" t="s">
        <v>78</v>
      </c>
      <c r="AS7" s="9"/>
      <c r="AT7" s="9" t="s">
        <v>78</v>
      </c>
      <c r="AU7" s="9">
        <v>10</v>
      </c>
      <c r="AV7" s="9">
        <v>2</v>
      </c>
      <c r="AW7" s="9" t="s">
        <v>78</v>
      </c>
      <c r="AX7" s="9"/>
      <c r="AY7" s="9" t="s">
        <v>78</v>
      </c>
      <c r="AZ7" s="9">
        <v>12</v>
      </c>
      <c r="BA7" s="9"/>
      <c r="BB7" s="9">
        <v>3</v>
      </c>
      <c r="BC7" s="9">
        <v>1</v>
      </c>
      <c r="BD7" s="9">
        <v>6</v>
      </c>
      <c r="BE7" s="9">
        <v>2</v>
      </c>
      <c r="BF7" s="9"/>
      <c r="BG7" s="9">
        <v>1</v>
      </c>
      <c r="BH7" s="9">
        <v>9</v>
      </c>
      <c r="BI7" s="9">
        <v>2</v>
      </c>
      <c r="BJ7" s="9" t="s">
        <v>78</v>
      </c>
      <c r="BK7" s="9" t="s">
        <v>78</v>
      </c>
      <c r="BL7" s="9" t="s">
        <v>78</v>
      </c>
    </row>
    <row r="8" spans="2:64" x14ac:dyDescent="0.35">
      <c r="B8" s="17" t="s">
        <v>347</v>
      </c>
      <c r="C8" s="16">
        <v>0.66666666666666696</v>
      </c>
      <c r="D8" s="16">
        <v>0</v>
      </c>
      <c r="E8" s="16">
        <v>1</v>
      </c>
      <c r="F8" s="16">
        <v>0</v>
      </c>
      <c r="G8" s="16">
        <v>0.83333333333333304</v>
      </c>
      <c r="H8" s="16">
        <v>1</v>
      </c>
      <c r="I8" s="16"/>
      <c r="J8" s="16">
        <v>0.625</v>
      </c>
      <c r="K8" s="16">
        <v>0.75</v>
      </c>
      <c r="L8" s="16"/>
      <c r="M8" s="16">
        <v>0.72727272727272696</v>
      </c>
      <c r="N8" s="16" t="s">
        <v>80</v>
      </c>
      <c r="O8" s="16" t="s">
        <v>80</v>
      </c>
      <c r="P8" s="16">
        <v>0</v>
      </c>
      <c r="Q8" s="16"/>
      <c r="R8" s="16">
        <v>0.625</v>
      </c>
      <c r="S8" s="16">
        <v>1</v>
      </c>
      <c r="T8" s="16">
        <v>0.66666666666666696</v>
      </c>
      <c r="U8" s="16" t="s">
        <v>80</v>
      </c>
      <c r="V8" s="16"/>
      <c r="W8" s="16">
        <v>0</v>
      </c>
      <c r="X8" s="16">
        <v>1</v>
      </c>
      <c r="Y8" s="16">
        <v>0.5</v>
      </c>
      <c r="Z8" s="16" t="s">
        <v>80</v>
      </c>
      <c r="AA8" s="16">
        <v>1</v>
      </c>
      <c r="AB8" s="16" t="s">
        <v>80</v>
      </c>
      <c r="AC8" s="16">
        <v>0.33333333333333298</v>
      </c>
      <c r="AD8" s="16">
        <v>1</v>
      </c>
      <c r="AE8" s="16">
        <v>1</v>
      </c>
      <c r="AF8" s="16">
        <v>1</v>
      </c>
      <c r="AG8" s="16">
        <v>1</v>
      </c>
      <c r="AH8" s="16" t="s">
        <v>80</v>
      </c>
      <c r="AI8" s="16"/>
      <c r="AJ8" s="16">
        <v>0</v>
      </c>
      <c r="AK8" s="16" t="s">
        <v>80</v>
      </c>
      <c r="AL8" s="16">
        <v>0.75</v>
      </c>
      <c r="AM8" s="16">
        <v>0.5</v>
      </c>
      <c r="AN8" s="16">
        <v>1</v>
      </c>
      <c r="AO8" s="16"/>
      <c r="AP8" s="16">
        <v>0.625</v>
      </c>
      <c r="AQ8" s="16">
        <v>0.75</v>
      </c>
      <c r="AR8" s="16" t="s">
        <v>80</v>
      </c>
      <c r="AS8" s="16"/>
      <c r="AT8" s="16" t="s">
        <v>80</v>
      </c>
      <c r="AU8" s="16">
        <v>0.7</v>
      </c>
      <c r="AV8" s="16">
        <v>0.5</v>
      </c>
      <c r="AW8" s="16" t="s">
        <v>80</v>
      </c>
      <c r="AX8" s="16"/>
      <c r="AY8" s="16" t="s">
        <v>80</v>
      </c>
      <c r="AZ8" s="16">
        <v>0.66666666666666696</v>
      </c>
      <c r="BA8" s="16"/>
      <c r="BB8" s="16">
        <v>0.66666666666666696</v>
      </c>
      <c r="BC8" s="16">
        <v>1</v>
      </c>
      <c r="BD8" s="16">
        <v>0.83333333333333304</v>
      </c>
      <c r="BE8" s="16">
        <v>0</v>
      </c>
      <c r="BF8" s="16"/>
      <c r="BG8" s="16">
        <v>1</v>
      </c>
      <c r="BH8" s="16">
        <v>0.66666666666666696</v>
      </c>
      <c r="BI8" s="16">
        <v>0.5</v>
      </c>
      <c r="BJ8" s="16" t="s">
        <v>80</v>
      </c>
      <c r="BK8" s="16" t="s">
        <v>80</v>
      </c>
      <c r="BL8" s="16" t="s">
        <v>80</v>
      </c>
    </row>
    <row r="9" spans="2:64" x14ac:dyDescent="0.35">
      <c r="B9" s="17" t="s">
        <v>346</v>
      </c>
      <c r="C9" s="16">
        <v>0.33333333333333298</v>
      </c>
      <c r="D9" s="16">
        <v>0.5</v>
      </c>
      <c r="E9" s="16">
        <v>0.5</v>
      </c>
      <c r="F9" s="16">
        <v>1</v>
      </c>
      <c r="G9" s="16">
        <v>0.16666666666666699</v>
      </c>
      <c r="H9" s="16">
        <v>0</v>
      </c>
      <c r="I9" s="16"/>
      <c r="J9" s="16">
        <v>0.25</v>
      </c>
      <c r="K9" s="16">
        <v>0.5</v>
      </c>
      <c r="L9" s="16"/>
      <c r="M9" s="16">
        <v>0.36363636363636398</v>
      </c>
      <c r="N9" s="16" t="s">
        <v>80</v>
      </c>
      <c r="O9" s="16" t="s">
        <v>80</v>
      </c>
      <c r="P9" s="16">
        <v>0</v>
      </c>
      <c r="Q9" s="16"/>
      <c r="R9" s="16">
        <v>0.5</v>
      </c>
      <c r="S9" s="16">
        <v>0</v>
      </c>
      <c r="T9" s="16">
        <v>0</v>
      </c>
      <c r="U9" s="16" t="s">
        <v>80</v>
      </c>
      <c r="V9" s="16"/>
      <c r="W9" s="16">
        <v>1</v>
      </c>
      <c r="X9" s="16">
        <v>0</v>
      </c>
      <c r="Y9" s="16">
        <v>0.5</v>
      </c>
      <c r="Z9" s="16" t="s">
        <v>80</v>
      </c>
      <c r="AA9" s="16">
        <v>0</v>
      </c>
      <c r="AB9" s="16" t="s">
        <v>80</v>
      </c>
      <c r="AC9" s="16">
        <v>0.66666666666666696</v>
      </c>
      <c r="AD9" s="16">
        <v>0</v>
      </c>
      <c r="AE9" s="16">
        <v>0</v>
      </c>
      <c r="AF9" s="16">
        <v>0</v>
      </c>
      <c r="AG9" s="16">
        <v>0</v>
      </c>
      <c r="AH9" s="16" t="s">
        <v>80</v>
      </c>
      <c r="AI9" s="16"/>
      <c r="AJ9" s="16">
        <v>0</v>
      </c>
      <c r="AK9" s="16" t="s">
        <v>80</v>
      </c>
      <c r="AL9" s="16">
        <v>0.5</v>
      </c>
      <c r="AM9" s="16">
        <v>0.5</v>
      </c>
      <c r="AN9" s="16">
        <v>0</v>
      </c>
      <c r="AO9" s="16"/>
      <c r="AP9" s="16">
        <v>0.25</v>
      </c>
      <c r="AQ9" s="16">
        <v>0.5</v>
      </c>
      <c r="AR9" s="16" t="s">
        <v>80</v>
      </c>
      <c r="AS9" s="16"/>
      <c r="AT9" s="16" t="s">
        <v>80</v>
      </c>
      <c r="AU9" s="16">
        <v>0.2</v>
      </c>
      <c r="AV9" s="16">
        <v>1</v>
      </c>
      <c r="AW9" s="16" t="s">
        <v>80</v>
      </c>
      <c r="AX9" s="16"/>
      <c r="AY9" s="16" t="s">
        <v>80</v>
      </c>
      <c r="AZ9" s="16">
        <v>0.33333333333333298</v>
      </c>
      <c r="BA9" s="16"/>
      <c r="BB9" s="16">
        <v>0.66666666666666696</v>
      </c>
      <c r="BC9" s="16">
        <v>0</v>
      </c>
      <c r="BD9" s="16">
        <v>0.16666666666666699</v>
      </c>
      <c r="BE9" s="16">
        <v>0.5</v>
      </c>
      <c r="BF9" s="16"/>
      <c r="BG9" s="16">
        <v>0</v>
      </c>
      <c r="BH9" s="16">
        <v>0.33333333333333298</v>
      </c>
      <c r="BI9" s="16">
        <v>0.5</v>
      </c>
      <c r="BJ9" s="16" t="s">
        <v>80</v>
      </c>
      <c r="BK9" s="16" t="s">
        <v>80</v>
      </c>
      <c r="BL9" s="16" t="s">
        <v>80</v>
      </c>
    </row>
    <row r="10" spans="2:64" x14ac:dyDescent="0.35">
      <c r="B10" s="17" t="s">
        <v>348</v>
      </c>
      <c r="C10" s="16">
        <v>0.25</v>
      </c>
      <c r="D10" s="16">
        <v>0.5</v>
      </c>
      <c r="E10" s="16">
        <v>0.5</v>
      </c>
      <c r="F10" s="16">
        <v>1</v>
      </c>
      <c r="G10" s="16">
        <v>0</v>
      </c>
      <c r="H10" s="16">
        <v>0</v>
      </c>
      <c r="I10" s="16"/>
      <c r="J10" s="16">
        <v>0.25</v>
      </c>
      <c r="K10" s="16">
        <v>0.25</v>
      </c>
      <c r="L10" s="16"/>
      <c r="M10" s="16">
        <v>0.27272727272727298</v>
      </c>
      <c r="N10" s="16" t="s">
        <v>80</v>
      </c>
      <c r="O10" s="16" t="s">
        <v>80</v>
      </c>
      <c r="P10" s="16">
        <v>0</v>
      </c>
      <c r="Q10" s="16"/>
      <c r="R10" s="16">
        <v>0.375</v>
      </c>
      <c r="S10" s="16">
        <v>0</v>
      </c>
      <c r="T10" s="16">
        <v>0</v>
      </c>
      <c r="U10" s="16" t="s">
        <v>80</v>
      </c>
      <c r="V10" s="16"/>
      <c r="W10" s="16">
        <v>0</v>
      </c>
      <c r="X10" s="16">
        <v>0</v>
      </c>
      <c r="Y10" s="16">
        <v>0.5</v>
      </c>
      <c r="Z10" s="16" t="s">
        <v>80</v>
      </c>
      <c r="AA10" s="16">
        <v>0</v>
      </c>
      <c r="AB10" s="16" t="s">
        <v>80</v>
      </c>
      <c r="AC10" s="16">
        <v>0.33333333333333298</v>
      </c>
      <c r="AD10" s="16">
        <v>0</v>
      </c>
      <c r="AE10" s="16">
        <v>1</v>
      </c>
      <c r="AF10" s="16">
        <v>0</v>
      </c>
      <c r="AG10" s="16">
        <v>0</v>
      </c>
      <c r="AH10" s="16" t="s">
        <v>80</v>
      </c>
      <c r="AI10" s="16"/>
      <c r="AJ10" s="16">
        <v>0</v>
      </c>
      <c r="AK10" s="16" t="s">
        <v>80</v>
      </c>
      <c r="AL10" s="16">
        <v>0.25</v>
      </c>
      <c r="AM10" s="16">
        <v>0.5</v>
      </c>
      <c r="AN10" s="16">
        <v>0</v>
      </c>
      <c r="AO10" s="16"/>
      <c r="AP10" s="16">
        <v>0.375</v>
      </c>
      <c r="AQ10" s="16">
        <v>0</v>
      </c>
      <c r="AR10" s="16" t="s">
        <v>80</v>
      </c>
      <c r="AS10" s="16"/>
      <c r="AT10" s="16" t="s">
        <v>80</v>
      </c>
      <c r="AU10" s="16">
        <v>0.2</v>
      </c>
      <c r="AV10" s="16">
        <v>0.5</v>
      </c>
      <c r="AW10" s="16" t="s">
        <v>80</v>
      </c>
      <c r="AX10" s="16"/>
      <c r="AY10" s="16" t="s">
        <v>80</v>
      </c>
      <c r="AZ10" s="16">
        <v>0.25</v>
      </c>
      <c r="BA10" s="16"/>
      <c r="BB10" s="16">
        <v>0.33333333333333298</v>
      </c>
      <c r="BC10" s="16">
        <v>0</v>
      </c>
      <c r="BD10" s="16">
        <v>0</v>
      </c>
      <c r="BE10" s="16">
        <v>1</v>
      </c>
      <c r="BF10" s="16"/>
      <c r="BG10" s="16">
        <v>0</v>
      </c>
      <c r="BH10" s="16">
        <v>0.33333333333333298</v>
      </c>
      <c r="BI10" s="16">
        <v>0</v>
      </c>
      <c r="BJ10" s="16" t="s">
        <v>80</v>
      </c>
      <c r="BK10" s="16" t="s">
        <v>80</v>
      </c>
      <c r="BL10" s="16" t="s">
        <v>80</v>
      </c>
    </row>
    <row r="11" spans="2:64" x14ac:dyDescent="0.35">
      <c r="B11" s="17" t="s">
        <v>351</v>
      </c>
      <c r="C11" s="16"/>
      <c r="D11" s="16">
        <v>0</v>
      </c>
      <c r="E11" s="16">
        <v>0</v>
      </c>
      <c r="F11" s="16">
        <v>1</v>
      </c>
      <c r="G11" s="16">
        <v>0.16666666666666699</v>
      </c>
      <c r="H11" s="16">
        <v>0</v>
      </c>
      <c r="I11" s="16"/>
      <c r="J11" s="16">
        <v>0.25</v>
      </c>
      <c r="K11" s="16">
        <v>0</v>
      </c>
      <c r="L11" s="16"/>
      <c r="M11" s="16">
        <v>0.18181818181818199</v>
      </c>
      <c r="N11" s="16" t="s">
        <v>80</v>
      </c>
      <c r="O11" s="16" t="s">
        <v>80</v>
      </c>
      <c r="P11" s="16">
        <v>0</v>
      </c>
      <c r="Q11" s="16"/>
      <c r="R11" s="16">
        <v>0.125</v>
      </c>
      <c r="S11" s="16">
        <v>0</v>
      </c>
      <c r="T11" s="16">
        <v>0.33333333333333298</v>
      </c>
      <c r="U11" s="16" t="s">
        <v>80</v>
      </c>
      <c r="V11" s="16"/>
      <c r="W11" s="16">
        <v>0</v>
      </c>
      <c r="X11" s="16">
        <v>1</v>
      </c>
      <c r="Y11" s="16">
        <v>0</v>
      </c>
      <c r="Z11" s="16" t="s">
        <v>80</v>
      </c>
      <c r="AA11" s="16">
        <v>0</v>
      </c>
      <c r="AB11" s="16" t="s">
        <v>80</v>
      </c>
      <c r="AC11" s="16">
        <v>0.33333333333333298</v>
      </c>
      <c r="AD11" s="16">
        <v>0</v>
      </c>
      <c r="AE11" s="16">
        <v>0</v>
      </c>
      <c r="AF11" s="16">
        <v>0</v>
      </c>
      <c r="AG11" s="16">
        <v>0</v>
      </c>
      <c r="AH11" s="16" t="s">
        <v>80</v>
      </c>
      <c r="AI11" s="16"/>
      <c r="AJ11" s="16">
        <v>0</v>
      </c>
      <c r="AK11" s="16" t="s">
        <v>80</v>
      </c>
      <c r="AL11" s="16">
        <v>0.25</v>
      </c>
      <c r="AM11" s="16">
        <v>0</v>
      </c>
      <c r="AN11" s="16">
        <v>0</v>
      </c>
      <c r="AO11" s="16"/>
      <c r="AP11" s="16">
        <v>0.25</v>
      </c>
      <c r="AQ11" s="16">
        <v>0</v>
      </c>
      <c r="AR11" s="16" t="s">
        <v>80</v>
      </c>
      <c r="AS11" s="16"/>
      <c r="AT11" s="16" t="s">
        <v>80</v>
      </c>
      <c r="AU11" s="16">
        <v>0.1</v>
      </c>
      <c r="AV11" s="16">
        <v>0.5</v>
      </c>
      <c r="AW11" s="16" t="s">
        <v>80</v>
      </c>
      <c r="AX11" s="16"/>
      <c r="AY11" s="16" t="s">
        <v>80</v>
      </c>
      <c r="AZ11" s="16">
        <v>0.16666666666666699</v>
      </c>
      <c r="BA11" s="16"/>
      <c r="BB11" s="16">
        <v>0</v>
      </c>
      <c r="BC11" s="16">
        <v>0</v>
      </c>
      <c r="BD11" s="16">
        <v>0.16666666666666699</v>
      </c>
      <c r="BE11" s="16">
        <v>0.5</v>
      </c>
      <c r="BF11" s="16"/>
      <c r="BG11" s="16">
        <v>0</v>
      </c>
      <c r="BH11" s="16">
        <v>0.22222222222222199</v>
      </c>
      <c r="BI11" s="16">
        <v>0</v>
      </c>
      <c r="BJ11" s="16" t="s">
        <v>80</v>
      </c>
      <c r="BK11" s="16" t="s">
        <v>80</v>
      </c>
      <c r="BL11" s="16" t="s">
        <v>80</v>
      </c>
    </row>
    <row r="12" spans="2:64" x14ac:dyDescent="0.35">
      <c r="B12" s="17" t="s">
        <v>352</v>
      </c>
      <c r="C12" s="16"/>
      <c r="D12" s="16">
        <v>0.5</v>
      </c>
      <c r="E12" s="16">
        <v>0.5</v>
      </c>
      <c r="F12" s="16">
        <v>0</v>
      </c>
      <c r="G12" s="16">
        <v>0</v>
      </c>
      <c r="H12" s="16">
        <v>0</v>
      </c>
      <c r="I12" s="16"/>
      <c r="J12" s="16">
        <v>0.125</v>
      </c>
      <c r="K12" s="16">
        <v>0.25</v>
      </c>
      <c r="L12" s="16"/>
      <c r="M12" s="16">
        <v>0.18181818181818199</v>
      </c>
      <c r="N12" s="16" t="s">
        <v>80</v>
      </c>
      <c r="O12" s="16" t="s">
        <v>80</v>
      </c>
      <c r="P12" s="16">
        <v>0</v>
      </c>
      <c r="Q12" s="16"/>
      <c r="R12" s="16">
        <v>0.25</v>
      </c>
      <c r="S12" s="16">
        <v>0</v>
      </c>
      <c r="T12" s="16">
        <v>0</v>
      </c>
      <c r="U12" s="16" t="s">
        <v>80</v>
      </c>
      <c r="V12" s="16"/>
      <c r="W12" s="16">
        <v>0</v>
      </c>
      <c r="X12" s="16">
        <v>0</v>
      </c>
      <c r="Y12" s="16">
        <v>1</v>
      </c>
      <c r="Z12" s="16" t="s">
        <v>80</v>
      </c>
      <c r="AA12" s="16">
        <v>0</v>
      </c>
      <c r="AB12" s="16" t="s">
        <v>80</v>
      </c>
      <c r="AC12" s="16">
        <v>0</v>
      </c>
      <c r="AD12" s="16">
        <v>0</v>
      </c>
      <c r="AE12" s="16">
        <v>0</v>
      </c>
      <c r="AF12" s="16">
        <v>0</v>
      </c>
      <c r="AG12" s="16">
        <v>0</v>
      </c>
      <c r="AH12" s="16" t="s">
        <v>80</v>
      </c>
      <c r="AI12" s="16"/>
      <c r="AJ12" s="16">
        <v>0</v>
      </c>
      <c r="AK12" s="16" t="s">
        <v>80</v>
      </c>
      <c r="AL12" s="16">
        <v>0.25</v>
      </c>
      <c r="AM12" s="16">
        <v>0.25</v>
      </c>
      <c r="AN12" s="16">
        <v>0</v>
      </c>
      <c r="AO12" s="16"/>
      <c r="AP12" s="16">
        <v>0.125</v>
      </c>
      <c r="AQ12" s="16">
        <v>0.25</v>
      </c>
      <c r="AR12" s="16" t="s">
        <v>80</v>
      </c>
      <c r="AS12" s="16"/>
      <c r="AT12" s="16" t="s">
        <v>80</v>
      </c>
      <c r="AU12" s="16">
        <v>0.2</v>
      </c>
      <c r="AV12" s="16">
        <v>0</v>
      </c>
      <c r="AW12" s="16" t="s">
        <v>80</v>
      </c>
      <c r="AX12" s="16"/>
      <c r="AY12" s="16" t="s">
        <v>80</v>
      </c>
      <c r="AZ12" s="16">
        <v>0.16666666666666699</v>
      </c>
      <c r="BA12" s="16"/>
      <c r="BB12" s="16">
        <v>0.33333333333333298</v>
      </c>
      <c r="BC12" s="16">
        <v>0</v>
      </c>
      <c r="BD12" s="16">
        <v>0</v>
      </c>
      <c r="BE12" s="16">
        <v>0.5</v>
      </c>
      <c r="BF12" s="16"/>
      <c r="BG12" s="16">
        <v>0</v>
      </c>
      <c r="BH12" s="16">
        <v>0.22222222222222199</v>
      </c>
      <c r="BI12" s="16">
        <v>0</v>
      </c>
      <c r="BJ12" s="16" t="s">
        <v>80</v>
      </c>
      <c r="BK12" s="16" t="s">
        <v>80</v>
      </c>
      <c r="BL12" s="16" t="s">
        <v>80</v>
      </c>
    </row>
    <row r="13" spans="2:64" x14ac:dyDescent="0.35">
      <c r="B13" s="17" t="s">
        <v>350</v>
      </c>
      <c r="C13" s="16">
        <v>8.3333333333333301E-2</v>
      </c>
      <c r="D13" s="16">
        <v>0</v>
      </c>
      <c r="E13" s="16">
        <v>0</v>
      </c>
      <c r="F13" s="16">
        <v>1</v>
      </c>
      <c r="G13" s="16">
        <v>0</v>
      </c>
      <c r="H13" s="16">
        <v>0</v>
      </c>
      <c r="I13" s="16"/>
      <c r="J13" s="16">
        <v>0.125</v>
      </c>
      <c r="K13" s="16">
        <v>0</v>
      </c>
      <c r="L13" s="16"/>
      <c r="M13" s="16">
        <v>9.0909090909090898E-2</v>
      </c>
      <c r="N13" s="16" t="s">
        <v>80</v>
      </c>
      <c r="O13" s="16" t="s">
        <v>80</v>
      </c>
      <c r="P13" s="16">
        <v>0</v>
      </c>
      <c r="Q13" s="16"/>
      <c r="R13" s="16">
        <v>0.125</v>
      </c>
      <c r="S13" s="16">
        <v>0</v>
      </c>
      <c r="T13" s="16">
        <v>0</v>
      </c>
      <c r="U13" s="16" t="s">
        <v>80</v>
      </c>
      <c r="V13" s="16"/>
      <c r="W13" s="16">
        <v>0</v>
      </c>
      <c r="X13" s="16">
        <v>0</v>
      </c>
      <c r="Y13" s="16">
        <v>0</v>
      </c>
      <c r="Z13" s="16" t="s">
        <v>80</v>
      </c>
      <c r="AA13" s="16">
        <v>0</v>
      </c>
      <c r="AB13" s="16" t="s">
        <v>80</v>
      </c>
      <c r="AC13" s="16">
        <v>0.33333333333333298</v>
      </c>
      <c r="AD13" s="16">
        <v>0</v>
      </c>
      <c r="AE13" s="16">
        <v>0</v>
      </c>
      <c r="AF13" s="16">
        <v>0</v>
      </c>
      <c r="AG13" s="16">
        <v>0</v>
      </c>
      <c r="AH13" s="16" t="s">
        <v>80</v>
      </c>
      <c r="AI13" s="16"/>
      <c r="AJ13" s="16">
        <v>0</v>
      </c>
      <c r="AK13" s="16" t="s">
        <v>80</v>
      </c>
      <c r="AL13" s="16">
        <v>0.25</v>
      </c>
      <c r="AM13" s="16">
        <v>0</v>
      </c>
      <c r="AN13" s="16">
        <v>0</v>
      </c>
      <c r="AO13" s="16"/>
      <c r="AP13" s="16">
        <v>0.125</v>
      </c>
      <c r="AQ13" s="16">
        <v>0</v>
      </c>
      <c r="AR13" s="16" t="s">
        <v>80</v>
      </c>
      <c r="AS13" s="16"/>
      <c r="AT13" s="16" t="s">
        <v>80</v>
      </c>
      <c r="AU13" s="16">
        <v>0</v>
      </c>
      <c r="AV13" s="16">
        <v>0.5</v>
      </c>
      <c r="AW13" s="16" t="s">
        <v>80</v>
      </c>
      <c r="AX13" s="16"/>
      <c r="AY13" s="16" t="s">
        <v>80</v>
      </c>
      <c r="AZ13" s="16">
        <v>8.3333333333333301E-2</v>
      </c>
      <c r="BA13" s="16"/>
      <c r="BB13" s="16">
        <v>0</v>
      </c>
      <c r="BC13" s="16">
        <v>0</v>
      </c>
      <c r="BD13" s="16">
        <v>0</v>
      </c>
      <c r="BE13" s="16">
        <v>0.5</v>
      </c>
      <c r="BF13" s="16"/>
      <c r="BG13" s="16">
        <v>0</v>
      </c>
      <c r="BH13" s="16">
        <v>0.11111111111111099</v>
      </c>
      <c r="BI13" s="16">
        <v>0</v>
      </c>
      <c r="BJ13" s="16" t="s">
        <v>80</v>
      </c>
      <c r="BK13" s="16" t="s">
        <v>80</v>
      </c>
      <c r="BL13" s="16" t="s">
        <v>80</v>
      </c>
    </row>
    <row r="14" spans="2:64" x14ac:dyDescent="0.35">
      <c r="B14" s="17" t="s">
        <v>349</v>
      </c>
      <c r="C14" s="16">
        <v>8.3333333333333301E-2</v>
      </c>
      <c r="D14" s="16">
        <v>0</v>
      </c>
      <c r="E14" s="16">
        <v>0.5</v>
      </c>
      <c r="F14" s="16">
        <v>0</v>
      </c>
      <c r="G14" s="16">
        <v>0</v>
      </c>
      <c r="H14" s="16">
        <v>0</v>
      </c>
      <c r="I14" s="16"/>
      <c r="J14" s="16">
        <v>0</v>
      </c>
      <c r="K14" s="16">
        <v>0.25</v>
      </c>
      <c r="L14" s="16"/>
      <c r="M14" s="16">
        <v>9.0909090909090898E-2</v>
      </c>
      <c r="N14" s="16" t="s">
        <v>80</v>
      </c>
      <c r="O14" s="16" t="s">
        <v>80</v>
      </c>
      <c r="P14" s="16">
        <v>0</v>
      </c>
      <c r="Q14" s="16"/>
      <c r="R14" s="16">
        <v>0.125</v>
      </c>
      <c r="S14" s="16">
        <v>0</v>
      </c>
      <c r="T14" s="16">
        <v>0</v>
      </c>
      <c r="U14" s="16" t="s">
        <v>80</v>
      </c>
      <c r="V14" s="16"/>
      <c r="W14" s="16">
        <v>0</v>
      </c>
      <c r="X14" s="16">
        <v>0</v>
      </c>
      <c r="Y14" s="16">
        <v>0</v>
      </c>
      <c r="Z14" s="16" t="s">
        <v>80</v>
      </c>
      <c r="AA14" s="16">
        <v>0</v>
      </c>
      <c r="AB14" s="16" t="s">
        <v>80</v>
      </c>
      <c r="AC14" s="16">
        <v>0</v>
      </c>
      <c r="AD14" s="16">
        <v>0</v>
      </c>
      <c r="AE14" s="16">
        <v>1</v>
      </c>
      <c r="AF14" s="16">
        <v>0</v>
      </c>
      <c r="AG14" s="16">
        <v>0</v>
      </c>
      <c r="AH14" s="16" t="s">
        <v>80</v>
      </c>
      <c r="AI14" s="16"/>
      <c r="AJ14" s="16">
        <v>0</v>
      </c>
      <c r="AK14" s="16" t="s">
        <v>80</v>
      </c>
      <c r="AL14" s="16">
        <v>0</v>
      </c>
      <c r="AM14" s="16">
        <v>0.25</v>
      </c>
      <c r="AN14" s="16">
        <v>0</v>
      </c>
      <c r="AO14" s="16"/>
      <c r="AP14" s="16">
        <v>0.125</v>
      </c>
      <c r="AQ14" s="16">
        <v>0</v>
      </c>
      <c r="AR14" s="16" t="s">
        <v>80</v>
      </c>
      <c r="AS14" s="16"/>
      <c r="AT14" s="16" t="s">
        <v>80</v>
      </c>
      <c r="AU14" s="16">
        <v>0.1</v>
      </c>
      <c r="AV14" s="16">
        <v>0</v>
      </c>
      <c r="AW14" s="16" t="s">
        <v>80</v>
      </c>
      <c r="AX14" s="16"/>
      <c r="AY14" s="16" t="s">
        <v>80</v>
      </c>
      <c r="AZ14" s="16">
        <v>8.3333333333333301E-2</v>
      </c>
      <c r="BA14" s="16"/>
      <c r="BB14" s="16">
        <v>0.33333333333333298</v>
      </c>
      <c r="BC14" s="16">
        <v>0</v>
      </c>
      <c r="BD14" s="16">
        <v>0</v>
      </c>
      <c r="BE14" s="16">
        <v>0</v>
      </c>
      <c r="BF14" s="16"/>
      <c r="BG14" s="16">
        <v>0</v>
      </c>
      <c r="BH14" s="16">
        <v>0.11111111111111099</v>
      </c>
      <c r="BI14" s="16">
        <v>0</v>
      </c>
      <c r="BJ14" s="16" t="s">
        <v>80</v>
      </c>
      <c r="BK14" s="16" t="s">
        <v>80</v>
      </c>
      <c r="BL14" s="16" t="s">
        <v>80</v>
      </c>
    </row>
    <row r="15" spans="2:64" x14ac:dyDescent="0.35">
      <c r="B15" s="17" t="s">
        <v>184</v>
      </c>
      <c r="C15" s="18"/>
      <c r="D15" s="18">
        <v>0</v>
      </c>
      <c r="E15" s="18">
        <v>0</v>
      </c>
      <c r="F15" s="18">
        <v>0</v>
      </c>
      <c r="G15" s="18">
        <v>0.16666666666666699</v>
      </c>
      <c r="H15" s="18">
        <v>0</v>
      </c>
      <c r="I15" s="18"/>
      <c r="J15" s="18">
        <v>0.125</v>
      </c>
      <c r="K15" s="18">
        <v>0</v>
      </c>
      <c r="L15" s="18"/>
      <c r="M15" s="18">
        <v>0</v>
      </c>
      <c r="N15" s="18" t="s">
        <v>80</v>
      </c>
      <c r="O15" s="18" t="s">
        <v>80</v>
      </c>
      <c r="P15" s="18">
        <v>1</v>
      </c>
      <c r="Q15" s="18"/>
      <c r="R15" s="18">
        <v>0</v>
      </c>
      <c r="S15" s="18">
        <v>0</v>
      </c>
      <c r="T15" s="18">
        <v>0.33333333333333298</v>
      </c>
      <c r="U15" s="18" t="s">
        <v>80</v>
      </c>
      <c r="V15" s="18"/>
      <c r="W15" s="18">
        <v>0</v>
      </c>
      <c r="X15" s="18">
        <v>0</v>
      </c>
      <c r="Y15" s="18">
        <v>0</v>
      </c>
      <c r="Z15" s="18" t="s">
        <v>80</v>
      </c>
      <c r="AA15" s="18">
        <v>0</v>
      </c>
      <c r="AB15" s="18" t="s">
        <v>80</v>
      </c>
      <c r="AC15" s="18">
        <v>0.33333333333333298</v>
      </c>
      <c r="AD15" s="18">
        <v>0</v>
      </c>
      <c r="AE15" s="18">
        <v>0</v>
      </c>
      <c r="AF15" s="18">
        <v>0</v>
      </c>
      <c r="AG15" s="18">
        <v>0</v>
      </c>
      <c r="AH15" s="18" t="s">
        <v>80</v>
      </c>
      <c r="AI15" s="18"/>
      <c r="AJ15" s="18">
        <v>1</v>
      </c>
      <c r="AK15" s="18" t="s">
        <v>80</v>
      </c>
      <c r="AL15" s="18">
        <v>0</v>
      </c>
      <c r="AM15" s="18">
        <v>0</v>
      </c>
      <c r="AN15" s="18">
        <v>0</v>
      </c>
      <c r="AO15" s="18"/>
      <c r="AP15" s="18">
        <v>0.125</v>
      </c>
      <c r="AQ15" s="18">
        <v>0</v>
      </c>
      <c r="AR15" s="18" t="s">
        <v>80</v>
      </c>
      <c r="AS15" s="18"/>
      <c r="AT15" s="18" t="s">
        <v>80</v>
      </c>
      <c r="AU15" s="18">
        <v>0.1</v>
      </c>
      <c r="AV15" s="18">
        <v>0</v>
      </c>
      <c r="AW15" s="18" t="s">
        <v>80</v>
      </c>
      <c r="AX15" s="18"/>
      <c r="AY15" s="18" t="s">
        <v>80</v>
      </c>
      <c r="AZ15" s="18">
        <v>8.3333333333333301E-2</v>
      </c>
      <c r="BA15" s="18"/>
      <c r="BB15" s="18">
        <v>0</v>
      </c>
      <c r="BC15" s="18">
        <v>0</v>
      </c>
      <c r="BD15" s="18">
        <v>0.16666666666666699</v>
      </c>
      <c r="BE15" s="18">
        <v>0</v>
      </c>
      <c r="BF15" s="18"/>
      <c r="BG15" s="18">
        <v>0</v>
      </c>
      <c r="BH15" s="18">
        <v>0.11111111111111099</v>
      </c>
      <c r="BI15" s="18">
        <v>0</v>
      </c>
      <c r="BJ15" s="18" t="s">
        <v>80</v>
      </c>
      <c r="BK15" s="18" t="s">
        <v>80</v>
      </c>
      <c r="BL15" s="18" t="s">
        <v>80</v>
      </c>
    </row>
    <row r="16" spans="2:64" x14ac:dyDescent="0.35">
      <c r="B16" s="15" t="s">
        <v>370</v>
      </c>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L16"/>
  <sheetViews>
    <sheetView showGridLines="0" workbookViewId="0">
      <pane xSplit="2" topLeftCell="C1" activePane="topRight" state="frozen"/>
      <selection activeCell="D16" sqref="D16"/>
      <selection pane="topRight" activeCell="B12" sqref="B12"/>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371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7</v>
      </c>
      <c r="D7" s="9">
        <v>2</v>
      </c>
      <c r="E7" s="9">
        <v>2</v>
      </c>
      <c r="F7" s="9">
        <v>1</v>
      </c>
      <c r="G7" s="9">
        <v>1</v>
      </c>
      <c r="H7" s="9">
        <v>1</v>
      </c>
      <c r="I7" s="9"/>
      <c r="J7" s="9">
        <v>7</v>
      </c>
      <c r="K7" s="9" t="s">
        <v>78</v>
      </c>
      <c r="L7" s="9"/>
      <c r="M7" s="9">
        <v>6</v>
      </c>
      <c r="N7" s="9" t="s">
        <v>78</v>
      </c>
      <c r="O7" s="9">
        <v>1</v>
      </c>
      <c r="P7" s="9" t="s">
        <v>78</v>
      </c>
      <c r="Q7" s="9"/>
      <c r="R7" s="9">
        <v>6</v>
      </c>
      <c r="S7" s="9">
        <v>1</v>
      </c>
      <c r="T7" s="9" t="s">
        <v>78</v>
      </c>
      <c r="U7" s="9" t="s">
        <v>78</v>
      </c>
      <c r="V7" s="9"/>
      <c r="W7" s="9">
        <v>2</v>
      </c>
      <c r="X7" s="9">
        <v>1</v>
      </c>
      <c r="Y7" s="9">
        <v>1</v>
      </c>
      <c r="Z7" s="9">
        <v>1</v>
      </c>
      <c r="AA7" s="9" t="s">
        <v>78</v>
      </c>
      <c r="AB7" s="9">
        <v>1</v>
      </c>
      <c r="AC7" s="9" t="s">
        <v>78</v>
      </c>
      <c r="AD7" s="9">
        <v>1</v>
      </c>
      <c r="AE7" s="9" t="s">
        <v>78</v>
      </c>
      <c r="AF7" s="9" t="s">
        <v>78</v>
      </c>
      <c r="AG7" s="9" t="s">
        <v>78</v>
      </c>
      <c r="AH7" s="9" t="s">
        <v>78</v>
      </c>
      <c r="AI7" s="9"/>
      <c r="AJ7" s="9">
        <v>2</v>
      </c>
      <c r="AK7" s="9" t="s">
        <v>78</v>
      </c>
      <c r="AL7" s="9">
        <v>2</v>
      </c>
      <c r="AM7" s="9">
        <v>1</v>
      </c>
      <c r="AN7" s="9">
        <v>1</v>
      </c>
      <c r="AO7" s="9"/>
      <c r="AP7" s="9">
        <v>3</v>
      </c>
      <c r="AQ7" s="9">
        <v>3</v>
      </c>
      <c r="AR7" s="9">
        <v>1</v>
      </c>
      <c r="AS7" s="9"/>
      <c r="AT7" s="9">
        <v>3</v>
      </c>
      <c r="AU7" s="9">
        <v>3</v>
      </c>
      <c r="AV7" s="9">
        <v>1</v>
      </c>
      <c r="AW7" s="9" t="s">
        <v>78</v>
      </c>
      <c r="AX7" s="9"/>
      <c r="AY7" s="9">
        <v>2</v>
      </c>
      <c r="AZ7" s="9">
        <v>5</v>
      </c>
      <c r="BA7" s="9"/>
      <c r="BB7" s="9" t="s">
        <v>78</v>
      </c>
      <c r="BC7" s="9">
        <v>1</v>
      </c>
      <c r="BD7" s="9">
        <v>6</v>
      </c>
      <c r="BE7" s="9" t="s">
        <v>78</v>
      </c>
      <c r="BF7" s="9"/>
      <c r="BG7" s="9" t="s">
        <v>78</v>
      </c>
      <c r="BH7" s="9">
        <v>5</v>
      </c>
      <c r="BI7" s="9">
        <v>2</v>
      </c>
      <c r="BJ7" s="9" t="s">
        <v>78</v>
      </c>
      <c r="BK7" s="9" t="s">
        <v>78</v>
      </c>
      <c r="BL7" s="9" t="s">
        <v>78</v>
      </c>
    </row>
    <row r="8" spans="2:64" x14ac:dyDescent="0.35">
      <c r="B8" s="17" t="s">
        <v>346</v>
      </c>
      <c r="C8" s="16">
        <v>0.85714285714285698</v>
      </c>
      <c r="D8" s="16">
        <v>0.5</v>
      </c>
      <c r="E8" s="16">
        <v>1</v>
      </c>
      <c r="F8" s="16">
        <v>1</v>
      </c>
      <c r="G8" s="16">
        <v>1</v>
      </c>
      <c r="H8" s="16">
        <v>1</v>
      </c>
      <c r="I8" s="16"/>
      <c r="J8" s="16">
        <v>0.85714285714285698</v>
      </c>
      <c r="K8" s="16" t="s">
        <v>80</v>
      </c>
      <c r="L8" s="16"/>
      <c r="M8" s="16">
        <v>0.83333333333333304</v>
      </c>
      <c r="N8" s="16" t="s">
        <v>80</v>
      </c>
      <c r="O8" s="16">
        <v>1</v>
      </c>
      <c r="P8" s="16" t="s">
        <v>80</v>
      </c>
      <c r="Q8" s="16"/>
      <c r="R8" s="16">
        <v>0.83333333333333304</v>
      </c>
      <c r="S8" s="16">
        <v>1</v>
      </c>
      <c r="T8" s="16" t="s">
        <v>80</v>
      </c>
      <c r="U8" s="16" t="s">
        <v>80</v>
      </c>
      <c r="V8" s="16"/>
      <c r="W8" s="16">
        <v>1</v>
      </c>
      <c r="X8" s="16">
        <v>1</v>
      </c>
      <c r="Y8" s="16">
        <v>1</v>
      </c>
      <c r="Z8" s="16">
        <v>0</v>
      </c>
      <c r="AA8" s="16" t="s">
        <v>80</v>
      </c>
      <c r="AB8" s="16">
        <v>1</v>
      </c>
      <c r="AC8" s="16" t="s">
        <v>80</v>
      </c>
      <c r="AD8" s="16">
        <v>1</v>
      </c>
      <c r="AE8" s="16" t="s">
        <v>80</v>
      </c>
      <c r="AF8" s="16" t="s">
        <v>80</v>
      </c>
      <c r="AG8" s="16" t="s">
        <v>80</v>
      </c>
      <c r="AH8" s="16" t="s">
        <v>80</v>
      </c>
      <c r="AI8" s="16"/>
      <c r="AJ8" s="16">
        <v>1</v>
      </c>
      <c r="AK8" s="16" t="s">
        <v>80</v>
      </c>
      <c r="AL8" s="16">
        <v>1</v>
      </c>
      <c r="AM8" s="16">
        <v>1</v>
      </c>
      <c r="AN8" s="16">
        <v>0</v>
      </c>
      <c r="AO8" s="16"/>
      <c r="AP8" s="16">
        <v>1</v>
      </c>
      <c r="AQ8" s="16">
        <v>0.66666666666666696</v>
      </c>
      <c r="AR8" s="16">
        <v>1</v>
      </c>
      <c r="AS8" s="16"/>
      <c r="AT8" s="16">
        <v>1</v>
      </c>
      <c r="AU8" s="16">
        <v>1</v>
      </c>
      <c r="AV8" s="16">
        <v>0</v>
      </c>
      <c r="AW8" s="16" t="s">
        <v>80</v>
      </c>
      <c r="AX8" s="16"/>
      <c r="AY8" s="16">
        <v>1</v>
      </c>
      <c r="AZ8" s="16">
        <v>0.8</v>
      </c>
      <c r="BA8" s="16"/>
      <c r="BB8" s="16" t="s">
        <v>80</v>
      </c>
      <c r="BC8" s="16">
        <v>1</v>
      </c>
      <c r="BD8" s="16">
        <v>0.83333333333333304</v>
      </c>
      <c r="BE8" s="16" t="s">
        <v>80</v>
      </c>
      <c r="BF8" s="16"/>
      <c r="BG8" s="16" t="s">
        <v>80</v>
      </c>
      <c r="BH8" s="16">
        <v>1</v>
      </c>
      <c r="BI8" s="16">
        <v>0.5</v>
      </c>
      <c r="BJ8" s="16" t="s">
        <v>80</v>
      </c>
      <c r="BK8" s="16" t="s">
        <v>80</v>
      </c>
      <c r="BL8" s="16" t="s">
        <v>80</v>
      </c>
    </row>
    <row r="9" spans="2:64" x14ac:dyDescent="0.35">
      <c r="B9" s="17" t="s">
        <v>350</v>
      </c>
      <c r="C9" s="16">
        <v>0.28571428571428598</v>
      </c>
      <c r="D9" s="16">
        <v>0.5</v>
      </c>
      <c r="E9" s="16">
        <v>0.5</v>
      </c>
      <c r="F9" s="16">
        <v>0</v>
      </c>
      <c r="G9" s="16">
        <v>0</v>
      </c>
      <c r="H9" s="16">
        <v>0</v>
      </c>
      <c r="I9" s="16"/>
      <c r="J9" s="16">
        <v>0.28571428571428598</v>
      </c>
      <c r="K9" s="16" t="s">
        <v>80</v>
      </c>
      <c r="L9" s="16"/>
      <c r="M9" s="16">
        <v>0.33333333333333298</v>
      </c>
      <c r="N9" s="16" t="s">
        <v>80</v>
      </c>
      <c r="O9" s="16">
        <v>0</v>
      </c>
      <c r="P9" s="16" t="s">
        <v>80</v>
      </c>
      <c r="Q9" s="16"/>
      <c r="R9" s="16">
        <v>0.33333333333333298</v>
      </c>
      <c r="S9" s="16">
        <v>0</v>
      </c>
      <c r="T9" s="16" t="s">
        <v>80</v>
      </c>
      <c r="U9" s="16" t="s">
        <v>80</v>
      </c>
      <c r="V9" s="16"/>
      <c r="W9" s="16">
        <v>0</v>
      </c>
      <c r="X9" s="16">
        <v>0</v>
      </c>
      <c r="Y9" s="16">
        <v>0</v>
      </c>
      <c r="Z9" s="16">
        <v>1</v>
      </c>
      <c r="AA9" s="16" t="s">
        <v>80</v>
      </c>
      <c r="AB9" s="16">
        <v>1</v>
      </c>
      <c r="AC9" s="16" t="s">
        <v>80</v>
      </c>
      <c r="AD9" s="16">
        <v>0</v>
      </c>
      <c r="AE9" s="16" t="s">
        <v>80</v>
      </c>
      <c r="AF9" s="16" t="s">
        <v>80</v>
      </c>
      <c r="AG9" s="16" t="s">
        <v>80</v>
      </c>
      <c r="AH9" s="16" t="s">
        <v>80</v>
      </c>
      <c r="AI9" s="16"/>
      <c r="AJ9" s="16">
        <v>0</v>
      </c>
      <c r="AK9" s="16" t="s">
        <v>80</v>
      </c>
      <c r="AL9" s="16">
        <v>0</v>
      </c>
      <c r="AM9" s="16">
        <v>1</v>
      </c>
      <c r="AN9" s="16">
        <v>1</v>
      </c>
      <c r="AO9" s="16"/>
      <c r="AP9" s="16">
        <v>0.33333333333333298</v>
      </c>
      <c r="AQ9" s="16">
        <v>0.33333333333333298</v>
      </c>
      <c r="AR9" s="16">
        <v>0</v>
      </c>
      <c r="AS9" s="16"/>
      <c r="AT9" s="16">
        <v>0.33333333333333298</v>
      </c>
      <c r="AU9" s="16">
        <v>0</v>
      </c>
      <c r="AV9" s="16">
        <v>1</v>
      </c>
      <c r="AW9" s="16" t="s">
        <v>80</v>
      </c>
      <c r="AX9" s="16"/>
      <c r="AY9" s="16">
        <v>0</v>
      </c>
      <c r="AZ9" s="16">
        <v>0.4</v>
      </c>
      <c r="BA9" s="16"/>
      <c r="BB9" s="16" t="s">
        <v>80</v>
      </c>
      <c r="BC9" s="16">
        <v>0</v>
      </c>
      <c r="BD9" s="16">
        <v>0.33333333333333298</v>
      </c>
      <c r="BE9" s="16" t="s">
        <v>80</v>
      </c>
      <c r="BF9" s="16"/>
      <c r="BG9" s="16" t="s">
        <v>80</v>
      </c>
      <c r="BH9" s="16">
        <v>0.2</v>
      </c>
      <c r="BI9" s="16">
        <v>0.5</v>
      </c>
      <c r="BJ9" s="16" t="s">
        <v>80</v>
      </c>
      <c r="BK9" s="16" t="s">
        <v>80</v>
      </c>
      <c r="BL9" s="16" t="s">
        <v>80</v>
      </c>
    </row>
    <row r="10" spans="2:64" x14ac:dyDescent="0.35">
      <c r="B10" s="17" t="s">
        <v>351</v>
      </c>
      <c r="C10" s="16">
        <v>0.28571428571428598</v>
      </c>
      <c r="D10" s="16">
        <v>0</v>
      </c>
      <c r="E10" s="16">
        <v>0.5</v>
      </c>
      <c r="F10" s="16">
        <v>0</v>
      </c>
      <c r="G10" s="16">
        <v>1</v>
      </c>
      <c r="H10" s="16">
        <v>0</v>
      </c>
      <c r="I10" s="16"/>
      <c r="J10" s="16">
        <v>0.28571428571428598</v>
      </c>
      <c r="K10" s="16" t="s">
        <v>80</v>
      </c>
      <c r="L10" s="16"/>
      <c r="M10" s="16">
        <v>0.33333333333333298</v>
      </c>
      <c r="N10" s="16" t="s">
        <v>80</v>
      </c>
      <c r="O10" s="16">
        <v>0</v>
      </c>
      <c r="P10" s="16" t="s">
        <v>80</v>
      </c>
      <c r="Q10" s="16"/>
      <c r="R10" s="16">
        <v>0.33333333333333298</v>
      </c>
      <c r="S10" s="16">
        <v>0</v>
      </c>
      <c r="T10" s="16" t="s">
        <v>80</v>
      </c>
      <c r="U10" s="16" t="s">
        <v>80</v>
      </c>
      <c r="V10" s="16"/>
      <c r="W10" s="16">
        <v>0</v>
      </c>
      <c r="X10" s="16">
        <v>0</v>
      </c>
      <c r="Y10" s="16">
        <v>0</v>
      </c>
      <c r="Z10" s="16">
        <v>0</v>
      </c>
      <c r="AA10" s="16" t="s">
        <v>80</v>
      </c>
      <c r="AB10" s="16">
        <v>1</v>
      </c>
      <c r="AC10" s="16" t="s">
        <v>80</v>
      </c>
      <c r="AD10" s="16">
        <v>1</v>
      </c>
      <c r="AE10" s="16" t="s">
        <v>80</v>
      </c>
      <c r="AF10" s="16" t="s">
        <v>80</v>
      </c>
      <c r="AG10" s="16" t="s">
        <v>80</v>
      </c>
      <c r="AH10" s="16" t="s">
        <v>80</v>
      </c>
      <c r="AI10" s="16"/>
      <c r="AJ10" s="16">
        <v>0</v>
      </c>
      <c r="AK10" s="16" t="s">
        <v>80</v>
      </c>
      <c r="AL10" s="16">
        <v>0</v>
      </c>
      <c r="AM10" s="16">
        <v>1</v>
      </c>
      <c r="AN10" s="16">
        <v>0</v>
      </c>
      <c r="AO10" s="16"/>
      <c r="AP10" s="16">
        <v>0.33333333333333298</v>
      </c>
      <c r="AQ10" s="16">
        <v>0.33333333333333298</v>
      </c>
      <c r="AR10" s="16">
        <v>0</v>
      </c>
      <c r="AS10" s="16"/>
      <c r="AT10" s="16">
        <v>0.66666666666666696</v>
      </c>
      <c r="AU10" s="16">
        <v>0</v>
      </c>
      <c r="AV10" s="16">
        <v>0</v>
      </c>
      <c r="AW10" s="16" t="s">
        <v>80</v>
      </c>
      <c r="AX10" s="16"/>
      <c r="AY10" s="16">
        <v>0.5</v>
      </c>
      <c r="AZ10" s="16">
        <v>0.2</v>
      </c>
      <c r="BA10" s="16"/>
      <c r="BB10" s="16" t="s">
        <v>80</v>
      </c>
      <c r="BC10" s="16">
        <v>0</v>
      </c>
      <c r="BD10" s="16">
        <v>0.33333333333333298</v>
      </c>
      <c r="BE10" s="16" t="s">
        <v>80</v>
      </c>
      <c r="BF10" s="16"/>
      <c r="BG10" s="16" t="s">
        <v>80</v>
      </c>
      <c r="BH10" s="16">
        <v>0.4</v>
      </c>
      <c r="BI10" s="16">
        <v>0</v>
      </c>
      <c r="BJ10" s="16" t="s">
        <v>80</v>
      </c>
      <c r="BK10" s="16" t="s">
        <v>80</v>
      </c>
      <c r="BL10" s="16" t="s">
        <v>80</v>
      </c>
    </row>
    <row r="11" spans="2:64" x14ac:dyDescent="0.35">
      <c r="B11" s="17" t="s">
        <v>349</v>
      </c>
      <c r="C11" s="18"/>
      <c r="D11" s="18">
        <v>0.5</v>
      </c>
      <c r="E11" s="18">
        <v>0</v>
      </c>
      <c r="F11" s="18">
        <v>0</v>
      </c>
      <c r="G11" s="18">
        <v>0</v>
      </c>
      <c r="H11" s="18">
        <v>0</v>
      </c>
      <c r="I11" s="18"/>
      <c r="J11" s="18">
        <v>0.14285714285714299</v>
      </c>
      <c r="K11" s="18" t="s">
        <v>80</v>
      </c>
      <c r="L11" s="18"/>
      <c r="M11" s="18">
        <v>0.16666666666666699</v>
      </c>
      <c r="N11" s="18" t="s">
        <v>80</v>
      </c>
      <c r="O11" s="18">
        <v>0</v>
      </c>
      <c r="P11" s="18" t="s">
        <v>80</v>
      </c>
      <c r="Q11" s="18"/>
      <c r="R11" s="18">
        <v>0.16666666666666699</v>
      </c>
      <c r="S11" s="18">
        <v>0</v>
      </c>
      <c r="T11" s="18" t="s">
        <v>80</v>
      </c>
      <c r="U11" s="18" t="s">
        <v>80</v>
      </c>
      <c r="V11" s="18"/>
      <c r="W11" s="18">
        <v>0.5</v>
      </c>
      <c r="X11" s="18">
        <v>0</v>
      </c>
      <c r="Y11" s="18">
        <v>0</v>
      </c>
      <c r="Z11" s="18">
        <v>0</v>
      </c>
      <c r="AA11" s="18" t="s">
        <v>80</v>
      </c>
      <c r="AB11" s="18">
        <v>0</v>
      </c>
      <c r="AC11" s="18" t="s">
        <v>80</v>
      </c>
      <c r="AD11" s="18">
        <v>0</v>
      </c>
      <c r="AE11" s="18" t="s">
        <v>80</v>
      </c>
      <c r="AF11" s="18" t="s">
        <v>80</v>
      </c>
      <c r="AG11" s="18" t="s">
        <v>80</v>
      </c>
      <c r="AH11" s="18" t="s">
        <v>80</v>
      </c>
      <c r="AI11" s="18"/>
      <c r="AJ11" s="18">
        <v>0</v>
      </c>
      <c r="AK11" s="18" t="s">
        <v>80</v>
      </c>
      <c r="AL11" s="18">
        <v>0.5</v>
      </c>
      <c r="AM11" s="18">
        <v>0</v>
      </c>
      <c r="AN11" s="18">
        <v>0</v>
      </c>
      <c r="AO11" s="18"/>
      <c r="AP11" s="18">
        <v>0.33333333333333298</v>
      </c>
      <c r="AQ11" s="18">
        <v>0</v>
      </c>
      <c r="AR11" s="18">
        <v>0</v>
      </c>
      <c r="AS11" s="18"/>
      <c r="AT11" s="18">
        <v>0</v>
      </c>
      <c r="AU11" s="18">
        <v>0.33333333333333298</v>
      </c>
      <c r="AV11" s="18">
        <v>0</v>
      </c>
      <c r="AW11" s="18" t="s">
        <v>80</v>
      </c>
      <c r="AX11" s="18"/>
      <c r="AY11" s="18">
        <v>0</v>
      </c>
      <c r="AZ11" s="18">
        <v>0.2</v>
      </c>
      <c r="BA11" s="18"/>
      <c r="BB11" s="18" t="s">
        <v>80</v>
      </c>
      <c r="BC11" s="18">
        <v>0</v>
      </c>
      <c r="BD11" s="18">
        <v>0.16666666666666699</v>
      </c>
      <c r="BE11" s="18" t="s">
        <v>80</v>
      </c>
      <c r="BF11" s="18"/>
      <c r="BG11" s="18" t="s">
        <v>80</v>
      </c>
      <c r="BH11" s="18">
        <v>0.2</v>
      </c>
      <c r="BI11" s="18">
        <v>0</v>
      </c>
      <c r="BJ11" s="18" t="s">
        <v>80</v>
      </c>
      <c r="BK11" s="18" t="s">
        <v>80</v>
      </c>
      <c r="BL11" s="18" t="s">
        <v>80</v>
      </c>
    </row>
    <row r="12" spans="2:64" x14ac:dyDescent="0.35">
      <c r="B12" s="15" t="s">
        <v>372</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D16"/>
  <sheetViews>
    <sheetView showGridLines="0" workbookViewId="0">
      <pane xSplit="2" topLeftCell="C1" activePane="topRight" state="frozen"/>
      <selection activeCell="E3" sqref="E3"/>
      <selection pane="topRight" activeCell="B16" sqref="B16"/>
    </sheetView>
  </sheetViews>
  <sheetFormatPr defaultColWidth="10.90625" defaultRowHeight="14.5" x14ac:dyDescent="0.35"/>
  <cols>
    <col min="2" max="2" width="25.7265625" customWidth="1"/>
    <col min="3" max="13" width="20.7265625" customWidth="1"/>
  </cols>
  <sheetData>
    <row r="2" spans="2:56" ht="40" customHeight="1" x14ac:dyDescent="0.35">
      <c r="D2" s="29" t="s">
        <v>383</v>
      </c>
      <c r="E2" s="25"/>
      <c r="F2" s="25"/>
      <c r="G2" s="25"/>
      <c r="H2" s="25"/>
      <c r="I2" s="25"/>
      <c r="J2" s="25"/>
      <c r="K2" s="25"/>
      <c r="L2" s="25"/>
      <c r="M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4"/>
      <c r="F5" s="34"/>
      <c r="G5" s="34"/>
      <c r="H5" s="34"/>
      <c r="I5" s="34"/>
    </row>
    <row r="6" spans="2:56" ht="50" customHeight="1" x14ac:dyDescent="0.35">
      <c r="B6" s="19" t="s">
        <v>14</v>
      </c>
      <c r="C6" s="19" t="s">
        <v>373</v>
      </c>
      <c r="D6" s="19" t="s">
        <v>374</v>
      </c>
      <c r="E6" s="19" t="s">
        <v>375</v>
      </c>
      <c r="F6" s="19" t="s">
        <v>376</v>
      </c>
      <c r="G6" s="19" t="s">
        <v>377</v>
      </c>
      <c r="H6" s="19" t="s">
        <v>378</v>
      </c>
      <c r="I6" s="19" t="s">
        <v>379</v>
      </c>
      <c r="J6" s="19" t="s">
        <v>380</v>
      </c>
      <c r="K6" s="19" t="s">
        <v>381</v>
      </c>
      <c r="L6" s="19" t="s">
        <v>382</v>
      </c>
    </row>
    <row r="7" spans="2:56" x14ac:dyDescent="0.35">
      <c r="B7" s="17" t="s">
        <v>124</v>
      </c>
      <c r="C7" s="16">
        <v>0.190944881889764</v>
      </c>
      <c r="D7" s="16">
        <v>0.114173228346457</v>
      </c>
      <c r="E7" s="16">
        <v>4.33070866141732E-2</v>
      </c>
      <c r="F7" s="16">
        <v>2.55905511811024E-2</v>
      </c>
      <c r="G7" s="16">
        <v>9.4488188976377993E-2</v>
      </c>
      <c r="H7" s="16">
        <v>6.1023622047244097E-2</v>
      </c>
      <c r="I7" s="16">
        <v>4.5275590551181098E-2</v>
      </c>
      <c r="J7" s="16">
        <v>6.6929133858267695E-2</v>
      </c>
      <c r="K7" s="16">
        <v>6.2992125984251995E-2</v>
      </c>
      <c r="L7" s="16">
        <v>4.5275590551181098E-2</v>
      </c>
    </row>
    <row r="8" spans="2:56" x14ac:dyDescent="0.35">
      <c r="B8" s="17" t="s">
        <v>125</v>
      </c>
      <c r="C8" s="16">
        <v>0.78937007874015797</v>
      </c>
      <c r="D8" s="16">
        <v>0.87204724409448797</v>
      </c>
      <c r="E8" s="16">
        <v>0.93503937007874005</v>
      </c>
      <c r="F8" s="16">
        <v>0.95669291338582696</v>
      </c>
      <c r="G8" s="16">
        <v>0.88779527559055105</v>
      </c>
      <c r="H8" s="16">
        <v>0.92519685039370103</v>
      </c>
      <c r="I8" s="16">
        <v>0.92519685039370103</v>
      </c>
      <c r="J8" s="16">
        <v>0.91732283464566899</v>
      </c>
      <c r="K8" s="16">
        <v>0.91535433070866101</v>
      </c>
      <c r="L8" s="16">
        <v>0.93307086614173196</v>
      </c>
    </row>
    <row r="9" spans="2:56" x14ac:dyDescent="0.35">
      <c r="B9" s="17" t="s">
        <v>119</v>
      </c>
      <c r="C9" s="16">
        <v>1.9685039370078702E-2</v>
      </c>
      <c r="D9" s="16">
        <v>1.3779527559055101E-2</v>
      </c>
      <c r="E9" s="16">
        <v>2.16535433070866E-2</v>
      </c>
      <c r="F9" s="16">
        <v>1.7716535433070901E-2</v>
      </c>
      <c r="G9" s="16">
        <v>1.7716535433070901E-2</v>
      </c>
      <c r="H9" s="16">
        <v>1.3779527559055101E-2</v>
      </c>
      <c r="I9" s="16">
        <v>2.9527559055118099E-2</v>
      </c>
      <c r="J9" s="16">
        <v>1.5748031496062999E-2</v>
      </c>
      <c r="K9" s="16">
        <v>2.16535433070866E-2</v>
      </c>
      <c r="L9" s="16">
        <v>2.16535433070866E-2</v>
      </c>
    </row>
    <row r="10" spans="2:56" x14ac:dyDescent="0.35">
      <c r="B10" s="15"/>
      <c r="C10" s="15"/>
      <c r="D10" s="15"/>
      <c r="E10" s="15"/>
      <c r="F10" s="15"/>
      <c r="G10" s="15"/>
      <c r="H10" s="15"/>
      <c r="I10" s="15"/>
      <c r="J10" s="15"/>
      <c r="K10" s="15"/>
      <c r="L10" s="15"/>
    </row>
    <row r="11" spans="2:56" x14ac:dyDescent="0.35">
      <c r="B11" t="s">
        <v>637</v>
      </c>
    </row>
    <row r="12" spans="2:56" x14ac:dyDescent="0.35">
      <c r="B12" t="s">
        <v>98</v>
      </c>
    </row>
    <row r="16" spans="2:56" x14ac:dyDescent="0.35">
      <c r="B16" s="7" t="str">
        <f>HYPERLINK("#'Contents'!A1", "Return to Contents")</f>
        <v>Return to Contents</v>
      </c>
    </row>
  </sheetData>
  <mergeCells count="2">
    <mergeCell ref="D2:M2"/>
    <mergeCell ref="E5:I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0.190944881889764</v>
      </c>
      <c r="D8" s="16">
        <v>0.41379310344827602</v>
      </c>
      <c r="E8" s="16">
        <v>0.375</v>
      </c>
      <c r="F8" s="16">
        <v>0.24468085106383</v>
      </c>
      <c r="G8" s="16">
        <v>0.11656441717791401</v>
      </c>
      <c r="H8" s="16">
        <v>0.120253164556962</v>
      </c>
      <c r="I8" s="16"/>
      <c r="J8" s="16">
        <v>0.188811188811189</v>
      </c>
      <c r="K8" s="16">
        <v>0.194570135746606</v>
      </c>
      <c r="L8" s="16"/>
      <c r="M8" s="16">
        <v>0.18421052631578899</v>
      </c>
      <c r="N8" s="16">
        <v>0.2</v>
      </c>
      <c r="O8" s="16">
        <v>0.15</v>
      </c>
      <c r="P8" s="16">
        <v>0.3</v>
      </c>
      <c r="Q8" s="16"/>
      <c r="R8" s="16">
        <v>0.23599999999999999</v>
      </c>
      <c r="S8" s="16">
        <v>0.209876543209877</v>
      </c>
      <c r="T8" s="16">
        <v>0.11764705882352899</v>
      </c>
      <c r="U8" s="16">
        <v>0.125</v>
      </c>
      <c r="V8" s="16"/>
      <c r="W8" s="16">
        <v>0.27027027027027001</v>
      </c>
      <c r="X8" s="16">
        <v>0.185567010309278</v>
      </c>
      <c r="Y8" s="16">
        <v>0.269230769230769</v>
      </c>
      <c r="Z8" s="16">
        <v>8.6956521739130405E-2</v>
      </c>
      <c r="AA8" s="16">
        <v>0.21621621621621601</v>
      </c>
      <c r="AB8" s="16">
        <v>0.16326530612244899</v>
      </c>
      <c r="AC8" s="16">
        <v>0.16326530612244899</v>
      </c>
      <c r="AD8" s="16">
        <v>0.27777777777777801</v>
      </c>
      <c r="AE8" s="16">
        <v>0.17142857142857101</v>
      </c>
      <c r="AF8" s="16">
        <v>7.1428571428571397E-2</v>
      </c>
      <c r="AG8" s="16">
        <v>0.2</v>
      </c>
      <c r="AH8" s="16">
        <v>0</v>
      </c>
      <c r="AI8" s="16"/>
      <c r="AJ8" s="16">
        <v>0.104477611940299</v>
      </c>
      <c r="AK8" s="16">
        <v>0.16</v>
      </c>
      <c r="AL8" s="16">
        <v>0.21839080459770099</v>
      </c>
      <c r="AM8" s="16">
        <v>0.170212765957447</v>
      </c>
      <c r="AN8" s="16">
        <v>0.296296296296296</v>
      </c>
      <c r="AO8" s="16"/>
      <c r="AP8" s="16">
        <v>0.19060773480663001</v>
      </c>
      <c r="AQ8" s="16">
        <v>0.192</v>
      </c>
      <c r="AR8" s="16">
        <v>0.19047619047618999</v>
      </c>
      <c r="AS8" s="16"/>
      <c r="AT8" s="16">
        <v>0.234848484848485</v>
      </c>
      <c r="AU8" s="16">
        <v>0.14469453376205799</v>
      </c>
      <c r="AV8" s="16">
        <v>0.35555555555555601</v>
      </c>
      <c r="AW8" s="16">
        <v>0.25</v>
      </c>
      <c r="AX8" s="16"/>
      <c r="AY8" s="16">
        <v>0.24324324324324301</v>
      </c>
      <c r="AZ8" s="16">
        <v>0.186836518046709</v>
      </c>
      <c r="BA8" s="16"/>
      <c r="BB8" s="16">
        <v>0.38888888888888901</v>
      </c>
      <c r="BC8" s="16">
        <v>0.25</v>
      </c>
      <c r="BD8" s="16">
        <v>0.15576323987538901</v>
      </c>
      <c r="BE8" s="16">
        <v>0.17910447761194001</v>
      </c>
      <c r="BF8" s="16"/>
      <c r="BG8" s="16">
        <v>8.0645161290322606E-2</v>
      </c>
      <c r="BH8" s="16">
        <v>0.19591836734693899</v>
      </c>
      <c r="BI8" s="16">
        <v>0.222972972972973</v>
      </c>
      <c r="BJ8" s="16">
        <v>0.30434782608695699</v>
      </c>
      <c r="BK8" s="16">
        <v>0.148148148148148</v>
      </c>
      <c r="BL8" s="16">
        <v>0</v>
      </c>
    </row>
    <row r="9" spans="2:64" x14ac:dyDescent="0.35">
      <c r="B9" s="17" t="s">
        <v>125</v>
      </c>
      <c r="C9" s="16">
        <v>0.78937007874015797</v>
      </c>
      <c r="D9" s="16">
        <v>0.58620689655172398</v>
      </c>
      <c r="E9" s="16">
        <v>0.625</v>
      </c>
      <c r="F9" s="16">
        <v>0.72340425531914898</v>
      </c>
      <c r="G9" s="16">
        <v>0.86503067484662599</v>
      </c>
      <c r="H9" s="16">
        <v>0.854430379746835</v>
      </c>
      <c r="I9" s="16"/>
      <c r="J9" s="16">
        <v>0.79370629370629397</v>
      </c>
      <c r="K9" s="16">
        <v>0.78280542986425306</v>
      </c>
      <c r="L9" s="16"/>
      <c r="M9" s="16">
        <v>0.79605263157894701</v>
      </c>
      <c r="N9" s="16">
        <v>0.78</v>
      </c>
      <c r="O9" s="16">
        <v>0.81666666666666698</v>
      </c>
      <c r="P9" s="16">
        <v>0.7</v>
      </c>
      <c r="Q9" s="16"/>
      <c r="R9" s="16">
        <v>0.74</v>
      </c>
      <c r="S9" s="16">
        <v>0.77777777777777801</v>
      </c>
      <c r="T9" s="16">
        <v>0.86274509803921595</v>
      </c>
      <c r="U9" s="16">
        <v>0.875</v>
      </c>
      <c r="V9" s="16"/>
      <c r="W9" s="16">
        <v>0.71621621621621601</v>
      </c>
      <c r="X9" s="16">
        <v>0.80412371134020599</v>
      </c>
      <c r="Y9" s="16">
        <v>0.67307692307692302</v>
      </c>
      <c r="Z9" s="16">
        <v>0.91304347826086996</v>
      </c>
      <c r="AA9" s="16">
        <v>0.75675675675675702</v>
      </c>
      <c r="AB9" s="16">
        <v>0.79591836734693899</v>
      </c>
      <c r="AC9" s="16">
        <v>0.83673469387755095</v>
      </c>
      <c r="AD9" s="16">
        <v>0.72222222222222199</v>
      </c>
      <c r="AE9" s="16">
        <v>0.8</v>
      </c>
      <c r="AF9" s="16">
        <v>0.89285714285714302</v>
      </c>
      <c r="AG9" s="16">
        <v>0.8</v>
      </c>
      <c r="AH9" s="16">
        <v>1</v>
      </c>
      <c r="AI9" s="16"/>
      <c r="AJ9" s="16">
        <v>0.89552238805970197</v>
      </c>
      <c r="AK9" s="16">
        <v>0.78666666666666696</v>
      </c>
      <c r="AL9" s="16">
        <v>0.77011494252873602</v>
      </c>
      <c r="AM9" s="16">
        <v>0.80851063829787195</v>
      </c>
      <c r="AN9" s="16">
        <v>0.70370370370370405</v>
      </c>
      <c r="AO9" s="16"/>
      <c r="AP9" s="16">
        <v>0.78729281767955805</v>
      </c>
      <c r="AQ9" s="16">
        <v>0.79200000000000004</v>
      </c>
      <c r="AR9" s="16">
        <v>0.80952380952380998</v>
      </c>
      <c r="AS9" s="16"/>
      <c r="AT9" s="16">
        <v>0.75757575757575801</v>
      </c>
      <c r="AU9" s="16">
        <v>0.84565916398713803</v>
      </c>
      <c r="AV9" s="16">
        <v>0.57777777777777795</v>
      </c>
      <c r="AW9" s="16">
        <v>0.6</v>
      </c>
      <c r="AX9" s="16"/>
      <c r="AY9" s="16">
        <v>0.67567567567567599</v>
      </c>
      <c r="AZ9" s="16">
        <v>0.79830148619957497</v>
      </c>
      <c r="BA9" s="16"/>
      <c r="BB9" s="16">
        <v>0.58333333333333304</v>
      </c>
      <c r="BC9" s="16">
        <v>0.72619047619047605</v>
      </c>
      <c r="BD9" s="16">
        <v>0.83489096573208699</v>
      </c>
      <c r="BE9" s="16">
        <v>0.76119402985074602</v>
      </c>
      <c r="BF9" s="16"/>
      <c r="BG9" s="16">
        <v>0.88709677419354804</v>
      </c>
      <c r="BH9" s="16">
        <v>0.787755102040816</v>
      </c>
      <c r="BI9" s="16">
        <v>0.77027027027026995</v>
      </c>
      <c r="BJ9" s="16">
        <v>0.69565217391304301</v>
      </c>
      <c r="BK9" s="16">
        <v>0.77777777777777801</v>
      </c>
      <c r="BL9" s="16">
        <v>0.66666666666666696</v>
      </c>
    </row>
    <row r="10" spans="2:64" x14ac:dyDescent="0.35">
      <c r="B10" s="17" t="s">
        <v>119</v>
      </c>
      <c r="C10" s="18">
        <v>1.9685039370078702E-2</v>
      </c>
      <c r="D10" s="18">
        <v>0</v>
      </c>
      <c r="E10" s="18">
        <v>0</v>
      </c>
      <c r="F10" s="18">
        <v>3.1914893617021302E-2</v>
      </c>
      <c r="G10" s="18">
        <v>1.84049079754601E-2</v>
      </c>
      <c r="H10" s="18">
        <v>2.53164556962025E-2</v>
      </c>
      <c r="I10" s="18"/>
      <c r="J10" s="18">
        <v>1.7482517482517501E-2</v>
      </c>
      <c r="K10" s="18">
        <v>2.2624434389140299E-2</v>
      </c>
      <c r="L10" s="18"/>
      <c r="M10" s="18">
        <v>1.9736842105263198E-2</v>
      </c>
      <c r="N10" s="18">
        <v>0.02</v>
      </c>
      <c r="O10" s="18">
        <v>3.3333333333333298E-2</v>
      </c>
      <c r="P10" s="18">
        <v>0</v>
      </c>
      <c r="Q10" s="18"/>
      <c r="R10" s="18">
        <v>2.4E-2</v>
      </c>
      <c r="S10" s="18">
        <v>1.2345679012345699E-2</v>
      </c>
      <c r="T10" s="18">
        <v>1.9607843137254902E-2</v>
      </c>
      <c r="U10" s="18">
        <v>0</v>
      </c>
      <c r="V10" s="18"/>
      <c r="W10" s="18">
        <v>1.35135135135135E-2</v>
      </c>
      <c r="X10" s="18">
        <v>1.03092783505155E-2</v>
      </c>
      <c r="Y10" s="18">
        <v>5.7692307692307702E-2</v>
      </c>
      <c r="Z10" s="18">
        <v>0</v>
      </c>
      <c r="AA10" s="18">
        <v>2.7027027027027001E-2</v>
      </c>
      <c r="AB10" s="18">
        <v>4.08163265306122E-2</v>
      </c>
      <c r="AC10" s="18">
        <v>0</v>
      </c>
      <c r="AD10" s="18">
        <v>0</v>
      </c>
      <c r="AE10" s="18">
        <v>2.8571428571428598E-2</v>
      </c>
      <c r="AF10" s="18">
        <v>3.5714285714285698E-2</v>
      </c>
      <c r="AG10" s="18">
        <v>0</v>
      </c>
      <c r="AH10" s="18">
        <v>0</v>
      </c>
      <c r="AI10" s="18"/>
      <c r="AJ10" s="18">
        <v>0</v>
      </c>
      <c r="AK10" s="18">
        <v>5.3333333333333302E-2</v>
      </c>
      <c r="AL10" s="18">
        <v>1.1494252873563199E-2</v>
      </c>
      <c r="AM10" s="18">
        <v>2.1276595744680899E-2</v>
      </c>
      <c r="AN10" s="18">
        <v>0</v>
      </c>
      <c r="AO10" s="18"/>
      <c r="AP10" s="18">
        <v>2.2099447513812199E-2</v>
      </c>
      <c r="AQ10" s="18">
        <v>1.6E-2</v>
      </c>
      <c r="AR10" s="18">
        <v>0</v>
      </c>
      <c r="AS10" s="18"/>
      <c r="AT10" s="18">
        <v>7.5757575757575803E-3</v>
      </c>
      <c r="AU10" s="18">
        <v>9.6463022508038593E-3</v>
      </c>
      <c r="AV10" s="18">
        <v>6.6666666666666693E-2</v>
      </c>
      <c r="AW10" s="18">
        <v>0.15</v>
      </c>
      <c r="AX10" s="18"/>
      <c r="AY10" s="18">
        <v>8.1081081081081099E-2</v>
      </c>
      <c r="AZ10" s="18">
        <v>1.4861995753715501E-2</v>
      </c>
      <c r="BA10" s="18"/>
      <c r="BB10" s="18">
        <v>2.7777777777777801E-2</v>
      </c>
      <c r="BC10" s="18">
        <v>2.3809523809523801E-2</v>
      </c>
      <c r="BD10" s="18">
        <v>9.3457943925233603E-3</v>
      </c>
      <c r="BE10" s="18">
        <v>5.9701492537313397E-2</v>
      </c>
      <c r="BF10" s="18"/>
      <c r="BG10" s="18">
        <v>3.2258064516128997E-2</v>
      </c>
      <c r="BH10" s="18">
        <v>1.6326530612244899E-2</v>
      </c>
      <c r="BI10" s="18">
        <v>6.7567567567567597E-3</v>
      </c>
      <c r="BJ10" s="18">
        <v>0</v>
      </c>
      <c r="BK10" s="18">
        <v>7.4074074074074098E-2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0.114173228346457</v>
      </c>
      <c r="D8" s="16">
        <v>0.37931034482758602</v>
      </c>
      <c r="E8" s="16">
        <v>0.1875</v>
      </c>
      <c r="F8" s="16">
        <v>0.12765957446808501</v>
      </c>
      <c r="G8" s="16">
        <v>7.9754601226993904E-2</v>
      </c>
      <c r="H8" s="16">
        <v>6.3291139240506306E-2</v>
      </c>
      <c r="I8" s="16"/>
      <c r="J8" s="16">
        <v>0.108391608391608</v>
      </c>
      <c r="K8" s="16">
        <v>0.122171945701357</v>
      </c>
      <c r="L8" s="16"/>
      <c r="M8" s="16">
        <v>9.2105263157894704E-2</v>
      </c>
      <c r="N8" s="16">
        <v>0.12</v>
      </c>
      <c r="O8" s="16">
        <v>0.15</v>
      </c>
      <c r="P8" s="16">
        <v>0.17499999999999999</v>
      </c>
      <c r="Q8" s="16"/>
      <c r="R8" s="16">
        <v>0.17199999999999999</v>
      </c>
      <c r="S8" s="16">
        <v>8.6419753086419707E-2</v>
      </c>
      <c r="T8" s="16">
        <v>3.2679738562091498E-2</v>
      </c>
      <c r="U8" s="16">
        <v>0.125</v>
      </c>
      <c r="V8" s="16"/>
      <c r="W8" s="16">
        <v>0.20270270270270299</v>
      </c>
      <c r="X8" s="16">
        <v>0.11340206185567001</v>
      </c>
      <c r="Y8" s="16">
        <v>0.17307692307692299</v>
      </c>
      <c r="Z8" s="16">
        <v>6.5217391304347797E-2</v>
      </c>
      <c r="AA8" s="16">
        <v>0.135135135135135</v>
      </c>
      <c r="AB8" s="16">
        <v>0.102040816326531</v>
      </c>
      <c r="AC8" s="16">
        <v>8.1632653061224497E-2</v>
      </c>
      <c r="AD8" s="16">
        <v>0</v>
      </c>
      <c r="AE8" s="16">
        <v>5.7142857142857099E-2</v>
      </c>
      <c r="AF8" s="16">
        <v>0</v>
      </c>
      <c r="AG8" s="16">
        <v>0.2</v>
      </c>
      <c r="AH8" s="16">
        <v>0</v>
      </c>
      <c r="AI8" s="16"/>
      <c r="AJ8" s="16">
        <v>8.9552238805970102E-2</v>
      </c>
      <c r="AK8" s="16">
        <v>0.12</v>
      </c>
      <c r="AL8" s="16">
        <v>0.114942528735632</v>
      </c>
      <c r="AM8" s="16">
        <v>0.13829787234042601</v>
      </c>
      <c r="AN8" s="16">
        <v>0.11111111111111099</v>
      </c>
      <c r="AO8" s="16"/>
      <c r="AP8" s="16">
        <v>0.10773480662983401</v>
      </c>
      <c r="AQ8" s="16">
        <v>0.13600000000000001</v>
      </c>
      <c r="AR8" s="16">
        <v>9.5238095238095205E-2</v>
      </c>
      <c r="AS8" s="16"/>
      <c r="AT8" s="16">
        <v>0.14393939393939401</v>
      </c>
      <c r="AU8" s="16">
        <v>7.3954983922829606E-2</v>
      </c>
      <c r="AV8" s="16">
        <v>0.28888888888888897</v>
      </c>
      <c r="AW8" s="16">
        <v>0.15</v>
      </c>
      <c r="AX8" s="16"/>
      <c r="AY8" s="16">
        <v>0.27027027027027001</v>
      </c>
      <c r="AZ8" s="16">
        <v>0.101910828025478</v>
      </c>
      <c r="BA8" s="16"/>
      <c r="BB8" s="16">
        <v>0.47222222222222199</v>
      </c>
      <c r="BC8" s="16">
        <v>0.107142857142857</v>
      </c>
      <c r="BD8" s="16">
        <v>8.0996884735202501E-2</v>
      </c>
      <c r="BE8" s="16">
        <v>8.9552238805970102E-2</v>
      </c>
      <c r="BF8" s="16"/>
      <c r="BG8" s="16">
        <v>0.112903225806452</v>
      </c>
      <c r="BH8" s="16">
        <v>0.130612244897959</v>
      </c>
      <c r="BI8" s="16">
        <v>9.45945945945946E-2</v>
      </c>
      <c r="BJ8" s="16">
        <v>4.3478260869565202E-2</v>
      </c>
      <c r="BK8" s="16">
        <v>0.148148148148148</v>
      </c>
      <c r="BL8" s="16">
        <v>0</v>
      </c>
    </row>
    <row r="9" spans="2:64" x14ac:dyDescent="0.35">
      <c r="B9" s="17" t="s">
        <v>125</v>
      </c>
      <c r="C9" s="16">
        <v>0.87204724409448797</v>
      </c>
      <c r="D9" s="16">
        <v>0.62068965517241403</v>
      </c>
      <c r="E9" s="16">
        <v>0.796875</v>
      </c>
      <c r="F9" s="16">
        <v>0.87234042553191504</v>
      </c>
      <c r="G9" s="16">
        <v>0.90184049079754602</v>
      </c>
      <c r="H9" s="16">
        <v>0.917721518987342</v>
      </c>
      <c r="I9" s="16"/>
      <c r="J9" s="16">
        <v>0.88111888111888104</v>
      </c>
      <c r="K9" s="16">
        <v>0.85972850678733004</v>
      </c>
      <c r="L9" s="16"/>
      <c r="M9" s="16">
        <v>0.90131578947368396</v>
      </c>
      <c r="N9" s="16">
        <v>0.85</v>
      </c>
      <c r="O9" s="16">
        <v>0.81666666666666698</v>
      </c>
      <c r="P9" s="16">
        <v>0.82499999999999996</v>
      </c>
      <c r="Q9" s="16"/>
      <c r="R9" s="16">
        <v>0.81599999999999995</v>
      </c>
      <c r="S9" s="16">
        <v>0.88888888888888895</v>
      </c>
      <c r="T9" s="16">
        <v>0.95424836601307195</v>
      </c>
      <c r="U9" s="16">
        <v>0.875</v>
      </c>
      <c r="V9" s="16"/>
      <c r="W9" s="16">
        <v>0.77027027027026995</v>
      </c>
      <c r="X9" s="16">
        <v>0.88659793814432997</v>
      </c>
      <c r="Y9" s="16">
        <v>0.78846153846153799</v>
      </c>
      <c r="Z9" s="16">
        <v>0.934782608695652</v>
      </c>
      <c r="AA9" s="16">
        <v>0.86486486486486502</v>
      </c>
      <c r="AB9" s="16">
        <v>0.85714285714285698</v>
      </c>
      <c r="AC9" s="16">
        <v>0.91836734693877597</v>
      </c>
      <c r="AD9" s="16">
        <v>0.94444444444444398</v>
      </c>
      <c r="AE9" s="16">
        <v>0.94285714285714295</v>
      </c>
      <c r="AF9" s="16">
        <v>1</v>
      </c>
      <c r="AG9" s="16">
        <v>0.8</v>
      </c>
      <c r="AH9" s="16">
        <v>1</v>
      </c>
      <c r="AI9" s="16"/>
      <c r="AJ9" s="16">
        <v>0.91044776119403004</v>
      </c>
      <c r="AK9" s="16">
        <v>0.82666666666666699</v>
      </c>
      <c r="AL9" s="16">
        <v>0.87356321839080497</v>
      </c>
      <c r="AM9" s="16">
        <v>0.85106382978723405</v>
      </c>
      <c r="AN9" s="16">
        <v>0.88888888888888895</v>
      </c>
      <c r="AO9" s="16"/>
      <c r="AP9" s="16">
        <v>0.875690607734807</v>
      </c>
      <c r="AQ9" s="16">
        <v>0.85599999999999998</v>
      </c>
      <c r="AR9" s="16">
        <v>0.90476190476190499</v>
      </c>
      <c r="AS9" s="16"/>
      <c r="AT9" s="16">
        <v>0.84090909090909105</v>
      </c>
      <c r="AU9" s="16">
        <v>0.91961414790996798</v>
      </c>
      <c r="AV9" s="16">
        <v>0.71111111111111103</v>
      </c>
      <c r="AW9" s="16">
        <v>0.7</v>
      </c>
      <c r="AX9" s="16"/>
      <c r="AY9" s="16">
        <v>0.70270270270270296</v>
      </c>
      <c r="AZ9" s="16">
        <v>0.88535031847133805</v>
      </c>
      <c r="BA9" s="16"/>
      <c r="BB9" s="16">
        <v>0.52777777777777801</v>
      </c>
      <c r="BC9" s="16">
        <v>0.88095238095238104</v>
      </c>
      <c r="BD9" s="16">
        <v>0.91588785046729004</v>
      </c>
      <c r="BE9" s="16">
        <v>0.83582089552238803</v>
      </c>
      <c r="BF9" s="16"/>
      <c r="BG9" s="16">
        <v>0.85483870967741904</v>
      </c>
      <c r="BH9" s="16">
        <v>0.85714285714285698</v>
      </c>
      <c r="BI9" s="16">
        <v>0.89864864864864902</v>
      </c>
      <c r="BJ9" s="16">
        <v>0.95652173913043503</v>
      </c>
      <c r="BK9" s="16">
        <v>0.85185185185185197</v>
      </c>
      <c r="BL9" s="16">
        <v>0.66666666666666696</v>
      </c>
    </row>
    <row r="10" spans="2:64" x14ac:dyDescent="0.35">
      <c r="B10" s="17" t="s">
        <v>119</v>
      </c>
      <c r="C10" s="18">
        <v>1.3779527559055101E-2</v>
      </c>
      <c r="D10" s="18">
        <v>0</v>
      </c>
      <c r="E10" s="18">
        <v>1.5625E-2</v>
      </c>
      <c r="F10" s="18">
        <v>0</v>
      </c>
      <c r="G10" s="18">
        <v>1.84049079754601E-2</v>
      </c>
      <c r="H10" s="18">
        <v>1.8987341772151899E-2</v>
      </c>
      <c r="I10" s="18"/>
      <c r="J10" s="18">
        <v>1.04895104895105E-2</v>
      </c>
      <c r="K10" s="18">
        <v>1.8099547511312201E-2</v>
      </c>
      <c r="L10" s="18"/>
      <c r="M10" s="18">
        <v>6.5789473684210497E-3</v>
      </c>
      <c r="N10" s="18">
        <v>0.03</v>
      </c>
      <c r="O10" s="18">
        <v>3.3333333333333298E-2</v>
      </c>
      <c r="P10" s="18">
        <v>0</v>
      </c>
      <c r="Q10" s="18"/>
      <c r="R10" s="18">
        <v>1.2E-2</v>
      </c>
      <c r="S10" s="18">
        <v>2.4691358024691398E-2</v>
      </c>
      <c r="T10" s="18">
        <v>1.30718954248366E-2</v>
      </c>
      <c r="U10" s="18">
        <v>0</v>
      </c>
      <c r="V10" s="18"/>
      <c r="W10" s="18">
        <v>2.7027027027027001E-2</v>
      </c>
      <c r="X10" s="18">
        <v>0</v>
      </c>
      <c r="Y10" s="18">
        <v>3.8461538461538498E-2</v>
      </c>
      <c r="Z10" s="18">
        <v>0</v>
      </c>
      <c r="AA10" s="18">
        <v>0</v>
      </c>
      <c r="AB10" s="18">
        <v>4.08163265306122E-2</v>
      </c>
      <c r="AC10" s="18">
        <v>0</v>
      </c>
      <c r="AD10" s="18">
        <v>5.5555555555555601E-2</v>
      </c>
      <c r="AE10" s="18">
        <v>0</v>
      </c>
      <c r="AF10" s="18">
        <v>0</v>
      </c>
      <c r="AG10" s="18">
        <v>0</v>
      </c>
      <c r="AH10" s="18">
        <v>0</v>
      </c>
      <c r="AI10" s="18"/>
      <c r="AJ10" s="18">
        <v>0</v>
      </c>
      <c r="AK10" s="18">
        <v>5.3333333333333302E-2</v>
      </c>
      <c r="AL10" s="18">
        <v>1.1494252873563199E-2</v>
      </c>
      <c r="AM10" s="18">
        <v>1.0638297872340399E-2</v>
      </c>
      <c r="AN10" s="18">
        <v>0</v>
      </c>
      <c r="AO10" s="18"/>
      <c r="AP10" s="18">
        <v>1.6574585635359101E-2</v>
      </c>
      <c r="AQ10" s="18">
        <v>8.0000000000000002E-3</v>
      </c>
      <c r="AR10" s="18">
        <v>0</v>
      </c>
      <c r="AS10" s="18"/>
      <c r="AT10" s="18">
        <v>1.5151515151515201E-2</v>
      </c>
      <c r="AU10" s="18">
        <v>6.4308681672025697E-3</v>
      </c>
      <c r="AV10" s="18">
        <v>0</v>
      </c>
      <c r="AW10" s="18">
        <v>0.15</v>
      </c>
      <c r="AX10" s="18"/>
      <c r="AY10" s="18">
        <v>2.7027027027027001E-2</v>
      </c>
      <c r="AZ10" s="18">
        <v>1.27388535031847E-2</v>
      </c>
      <c r="BA10" s="18"/>
      <c r="BB10" s="18">
        <v>0</v>
      </c>
      <c r="BC10" s="18">
        <v>1.1904761904761901E-2</v>
      </c>
      <c r="BD10" s="18">
        <v>3.1152647975077898E-3</v>
      </c>
      <c r="BE10" s="18">
        <v>7.4626865671641798E-2</v>
      </c>
      <c r="BF10" s="18"/>
      <c r="BG10" s="18">
        <v>3.2258064516128997E-2</v>
      </c>
      <c r="BH10" s="18">
        <v>1.2244897959183701E-2</v>
      </c>
      <c r="BI10" s="18">
        <v>6.7567567567567597E-3</v>
      </c>
      <c r="BJ10" s="18">
        <v>0</v>
      </c>
      <c r="BK10" s="18">
        <v>0</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4.33070866141732E-2</v>
      </c>
      <c r="D8" s="16">
        <v>0.17241379310344801</v>
      </c>
      <c r="E8" s="16">
        <v>0.140625</v>
      </c>
      <c r="F8" s="16">
        <v>5.31914893617021E-2</v>
      </c>
      <c r="G8" s="16">
        <v>1.22699386503067E-2</v>
      </c>
      <c r="H8" s="16">
        <v>6.3291139240506302E-3</v>
      </c>
      <c r="I8" s="16"/>
      <c r="J8" s="16">
        <v>3.1468531468531499E-2</v>
      </c>
      <c r="K8" s="16">
        <v>5.8823529411764698E-2</v>
      </c>
      <c r="L8" s="16"/>
      <c r="M8" s="16">
        <v>3.94736842105263E-2</v>
      </c>
      <c r="N8" s="16">
        <v>0.02</v>
      </c>
      <c r="O8" s="16">
        <v>6.6666666666666693E-2</v>
      </c>
      <c r="P8" s="16">
        <v>0.1</v>
      </c>
      <c r="Q8" s="16"/>
      <c r="R8" s="16">
        <v>6.4000000000000001E-2</v>
      </c>
      <c r="S8" s="16">
        <v>4.9382716049382699E-2</v>
      </c>
      <c r="T8" s="16">
        <v>6.5359477124183E-3</v>
      </c>
      <c r="U8" s="16">
        <v>4.1666666666666699E-2</v>
      </c>
      <c r="V8" s="16"/>
      <c r="W8" s="16">
        <v>5.4054054054054099E-2</v>
      </c>
      <c r="X8" s="16">
        <v>3.09278350515464E-2</v>
      </c>
      <c r="Y8" s="16">
        <v>5.7692307692307702E-2</v>
      </c>
      <c r="Z8" s="16">
        <v>2.1739130434782601E-2</v>
      </c>
      <c r="AA8" s="16">
        <v>5.4054054054054099E-2</v>
      </c>
      <c r="AB8" s="16">
        <v>2.04081632653061E-2</v>
      </c>
      <c r="AC8" s="16">
        <v>6.1224489795918401E-2</v>
      </c>
      <c r="AD8" s="16">
        <v>0</v>
      </c>
      <c r="AE8" s="16">
        <v>5.7142857142857099E-2</v>
      </c>
      <c r="AF8" s="16">
        <v>3.5714285714285698E-2</v>
      </c>
      <c r="AG8" s="16">
        <v>0.1</v>
      </c>
      <c r="AH8" s="16">
        <v>0</v>
      </c>
      <c r="AI8" s="16"/>
      <c r="AJ8" s="16">
        <v>7.4626865671641798E-2</v>
      </c>
      <c r="AK8" s="16">
        <v>1.3333333333333299E-2</v>
      </c>
      <c r="AL8" s="16">
        <v>3.4482758620689703E-2</v>
      </c>
      <c r="AM8" s="16">
        <v>3.1914893617021302E-2</v>
      </c>
      <c r="AN8" s="16">
        <v>0.11111111111111099</v>
      </c>
      <c r="AO8" s="16"/>
      <c r="AP8" s="16">
        <v>3.3149171270718203E-2</v>
      </c>
      <c r="AQ8" s="16">
        <v>6.4000000000000001E-2</v>
      </c>
      <c r="AR8" s="16">
        <v>9.5238095238095205E-2</v>
      </c>
      <c r="AS8" s="16"/>
      <c r="AT8" s="16">
        <v>3.7878787878787901E-2</v>
      </c>
      <c r="AU8" s="16">
        <v>2.2508038585209E-2</v>
      </c>
      <c r="AV8" s="16">
        <v>0.17777777777777801</v>
      </c>
      <c r="AW8" s="16">
        <v>0.1</v>
      </c>
      <c r="AX8" s="16"/>
      <c r="AY8" s="16">
        <v>0.162162162162162</v>
      </c>
      <c r="AZ8" s="16">
        <v>3.3970276008492603E-2</v>
      </c>
      <c r="BA8" s="16"/>
      <c r="BB8" s="16">
        <v>0.194444444444444</v>
      </c>
      <c r="BC8" s="16">
        <v>5.95238095238095E-2</v>
      </c>
      <c r="BD8" s="16">
        <v>2.80373831775701E-2</v>
      </c>
      <c r="BE8" s="16">
        <v>1.49253731343284E-2</v>
      </c>
      <c r="BF8" s="16"/>
      <c r="BG8" s="16">
        <v>3.2258064516128997E-2</v>
      </c>
      <c r="BH8" s="16">
        <v>4.4897959183673501E-2</v>
      </c>
      <c r="BI8" s="16">
        <v>4.72972972972973E-2</v>
      </c>
      <c r="BJ8" s="16">
        <v>4.3478260869565202E-2</v>
      </c>
      <c r="BK8" s="16">
        <v>3.7037037037037E-2</v>
      </c>
      <c r="BL8" s="16">
        <v>0</v>
      </c>
    </row>
    <row r="9" spans="2:64" x14ac:dyDescent="0.35">
      <c r="B9" s="17" t="s">
        <v>125</v>
      </c>
      <c r="C9" s="16">
        <v>0.93503937007874005</v>
      </c>
      <c r="D9" s="16">
        <v>0.75862068965517204</v>
      </c>
      <c r="E9" s="16">
        <v>0.859375</v>
      </c>
      <c r="F9" s="16">
        <v>0.93617021276595702</v>
      </c>
      <c r="G9" s="16">
        <v>0.96319018404907997</v>
      </c>
      <c r="H9" s="16">
        <v>0.968354430379747</v>
      </c>
      <c r="I9" s="16"/>
      <c r="J9" s="16">
        <v>0.95104895104895104</v>
      </c>
      <c r="K9" s="16">
        <v>0.91402714932126705</v>
      </c>
      <c r="L9" s="16"/>
      <c r="M9" s="16">
        <v>0.94407894736842102</v>
      </c>
      <c r="N9" s="16">
        <v>0.95</v>
      </c>
      <c r="O9" s="16">
        <v>0.88333333333333297</v>
      </c>
      <c r="P9" s="16">
        <v>0.9</v>
      </c>
      <c r="Q9" s="16"/>
      <c r="R9" s="16">
        <v>0.91200000000000003</v>
      </c>
      <c r="S9" s="16">
        <v>0.92592592592592604</v>
      </c>
      <c r="T9" s="16">
        <v>0.973856209150327</v>
      </c>
      <c r="U9" s="16">
        <v>0.95833333333333304</v>
      </c>
      <c r="V9" s="16"/>
      <c r="W9" s="16">
        <v>0.91891891891891897</v>
      </c>
      <c r="X9" s="16">
        <v>0.95876288659793796</v>
      </c>
      <c r="Y9" s="16">
        <v>0.86538461538461497</v>
      </c>
      <c r="Z9" s="16">
        <v>0.97826086956521696</v>
      </c>
      <c r="AA9" s="16">
        <v>0.91891891891891897</v>
      </c>
      <c r="AB9" s="16">
        <v>0.93877551020408201</v>
      </c>
      <c r="AC9" s="16">
        <v>0.93877551020408201</v>
      </c>
      <c r="AD9" s="16">
        <v>0.94444444444444398</v>
      </c>
      <c r="AE9" s="16">
        <v>0.94285714285714295</v>
      </c>
      <c r="AF9" s="16">
        <v>0.96428571428571397</v>
      </c>
      <c r="AG9" s="16">
        <v>0.9</v>
      </c>
      <c r="AH9" s="16">
        <v>1</v>
      </c>
      <c r="AI9" s="16"/>
      <c r="AJ9" s="16">
        <v>0.92537313432835799</v>
      </c>
      <c r="AK9" s="16">
        <v>0.93333333333333302</v>
      </c>
      <c r="AL9" s="16">
        <v>0.94827586206896597</v>
      </c>
      <c r="AM9" s="16">
        <v>0.94680851063829796</v>
      </c>
      <c r="AN9" s="16">
        <v>0.85185185185185197</v>
      </c>
      <c r="AO9" s="16"/>
      <c r="AP9" s="16">
        <v>0.93922651933701695</v>
      </c>
      <c r="AQ9" s="16">
        <v>0.92800000000000005</v>
      </c>
      <c r="AR9" s="16">
        <v>0.90476190476190499</v>
      </c>
      <c r="AS9" s="16"/>
      <c r="AT9" s="16">
        <v>0.939393939393939</v>
      </c>
      <c r="AU9" s="16">
        <v>0.96784565916398702</v>
      </c>
      <c r="AV9" s="16">
        <v>0.8</v>
      </c>
      <c r="AW9" s="16">
        <v>0.7</v>
      </c>
      <c r="AX9" s="16"/>
      <c r="AY9" s="16">
        <v>0.78378378378378399</v>
      </c>
      <c r="AZ9" s="16">
        <v>0.94692144373673004</v>
      </c>
      <c r="BA9" s="16"/>
      <c r="BB9" s="16">
        <v>0.77777777777777801</v>
      </c>
      <c r="BC9" s="16">
        <v>0.94047619047619002</v>
      </c>
      <c r="BD9" s="16">
        <v>0.96261682242990698</v>
      </c>
      <c r="BE9" s="16">
        <v>0.88059701492537301</v>
      </c>
      <c r="BF9" s="16"/>
      <c r="BG9" s="16">
        <v>0.93548387096774199</v>
      </c>
      <c r="BH9" s="16">
        <v>0.93469387755101996</v>
      </c>
      <c r="BI9" s="16">
        <v>0.93918918918918903</v>
      </c>
      <c r="BJ9" s="16">
        <v>0.95652173913043503</v>
      </c>
      <c r="BK9" s="16">
        <v>0.92592592592592604</v>
      </c>
      <c r="BL9" s="16">
        <v>0.66666666666666696</v>
      </c>
    </row>
    <row r="10" spans="2:64" x14ac:dyDescent="0.35">
      <c r="B10" s="17" t="s">
        <v>119</v>
      </c>
      <c r="C10" s="18">
        <v>2.16535433070866E-2</v>
      </c>
      <c r="D10" s="18">
        <v>6.8965517241379296E-2</v>
      </c>
      <c r="E10" s="18">
        <v>0</v>
      </c>
      <c r="F10" s="18">
        <v>1.0638297872340399E-2</v>
      </c>
      <c r="G10" s="18">
        <v>2.4539877300613501E-2</v>
      </c>
      <c r="H10" s="18">
        <v>2.53164556962025E-2</v>
      </c>
      <c r="I10" s="18"/>
      <c r="J10" s="18">
        <v>1.7482517482517501E-2</v>
      </c>
      <c r="K10" s="18">
        <v>2.7149321266968299E-2</v>
      </c>
      <c r="L10" s="18"/>
      <c r="M10" s="18">
        <v>1.6447368421052599E-2</v>
      </c>
      <c r="N10" s="18">
        <v>0.03</v>
      </c>
      <c r="O10" s="18">
        <v>0.05</v>
      </c>
      <c r="P10" s="18">
        <v>0</v>
      </c>
      <c r="Q10" s="18"/>
      <c r="R10" s="18">
        <v>2.4E-2</v>
      </c>
      <c r="S10" s="18">
        <v>2.4691358024691398E-2</v>
      </c>
      <c r="T10" s="18">
        <v>1.9607843137254902E-2</v>
      </c>
      <c r="U10" s="18">
        <v>0</v>
      </c>
      <c r="V10" s="18"/>
      <c r="W10" s="18">
        <v>2.7027027027027001E-2</v>
      </c>
      <c r="X10" s="18">
        <v>1.03092783505155E-2</v>
      </c>
      <c r="Y10" s="18">
        <v>7.69230769230769E-2</v>
      </c>
      <c r="Z10" s="18">
        <v>0</v>
      </c>
      <c r="AA10" s="18">
        <v>2.7027027027027001E-2</v>
      </c>
      <c r="AB10" s="18">
        <v>4.08163265306122E-2</v>
      </c>
      <c r="AC10" s="18">
        <v>0</v>
      </c>
      <c r="AD10" s="18">
        <v>5.5555555555555601E-2</v>
      </c>
      <c r="AE10" s="18">
        <v>0</v>
      </c>
      <c r="AF10" s="18">
        <v>0</v>
      </c>
      <c r="AG10" s="18">
        <v>0</v>
      </c>
      <c r="AH10" s="18">
        <v>0</v>
      </c>
      <c r="AI10" s="18"/>
      <c r="AJ10" s="18">
        <v>0</v>
      </c>
      <c r="AK10" s="18">
        <v>5.3333333333333302E-2</v>
      </c>
      <c r="AL10" s="18">
        <v>1.72413793103448E-2</v>
      </c>
      <c r="AM10" s="18">
        <v>2.1276595744680899E-2</v>
      </c>
      <c r="AN10" s="18">
        <v>3.7037037037037E-2</v>
      </c>
      <c r="AO10" s="18"/>
      <c r="AP10" s="18">
        <v>2.7624309392265199E-2</v>
      </c>
      <c r="AQ10" s="18">
        <v>8.0000000000000002E-3</v>
      </c>
      <c r="AR10" s="18">
        <v>0</v>
      </c>
      <c r="AS10" s="18"/>
      <c r="AT10" s="18">
        <v>2.27272727272727E-2</v>
      </c>
      <c r="AU10" s="18">
        <v>9.6463022508038593E-3</v>
      </c>
      <c r="AV10" s="18">
        <v>2.2222222222222199E-2</v>
      </c>
      <c r="AW10" s="18">
        <v>0.2</v>
      </c>
      <c r="AX10" s="18"/>
      <c r="AY10" s="18">
        <v>5.4054054054054099E-2</v>
      </c>
      <c r="AZ10" s="18">
        <v>1.9108280254777101E-2</v>
      </c>
      <c r="BA10" s="18"/>
      <c r="BB10" s="18">
        <v>2.7777777777777801E-2</v>
      </c>
      <c r="BC10" s="18">
        <v>0</v>
      </c>
      <c r="BD10" s="18">
        <v>9.3457943925233603E-3</v>
      </c>
      <c r="BE10" s="18">
        <v>0.104477611940299</v>
      </c>
      <c r="BF10" s="18"/>
      <c r="BG10" s="18">
        <v>3.2258064516128997E-2</v>
      </c>
      <c r="BH10" s="18">
        <v>2.04081632653061E-2</v>
      </c>
      <c r="BI10" s="18">
        <v>1.35135135135135E-2</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2.55905511811024E-2</v>
      </c>
      <c r="D8" s="16">
        <v>0.24137931034482801</v>
      </c>
      <c r="E8" s="16">
        <v>7.8125E-2</v>
      </c>
      <c r="F8" s="16">
        <v>0</v>
      </c>
      <c r="G8" s="16">
        <v>6.13496932515337E-3</v>
      </c>
      <c r="H8" s="16">
        <v>0</v>
      </c>
      <c r="I8" s="16"/>
      <c r="J8" s="16">
        <v>1.7482517482517501E-2</v>
      </c>
      <c r="K8" s="16">
        <v>3.6199095022624403E-2</v>
      </c>
      <c r="L8" s="16"/>
      <c r="M8" s="16">
        <v>2.9605263157894701E-2</v>
      </c>
      <c r="N8" s="16">
        <v>0.02</v>
      </c>
      <c r="O8" s="16">
        <v>0</v>
      </c>
      <c r="P8" s="16">
        <v>0.05</v>
      </c>
      <c r="Q8" s="16"/>
      <c r="R8" s="16">
        <v>0.04</v>
      </c>
      <c r="S8" s="16">
        <v>1.2345679012345699E-2</v>
      </c>
      <c r="T8" s="16">
        <v>6.5359477124183E-3</v>
      </c>
      <c r="U8" s="16">
        <v>4.1666666666666699E-2</v>
      </c>
      <c r="V8" s="16"/>
      <c r="W8" s="16">
        <v>6.7567567567567599E-2</v>
      </c>
      <c r="X8" s="16">
        <v>2.06185567010309E-2</v>
      </c>
      <c r="Y8" s="16">
        <v>1.9230769230769201E-2</v>
      </c>
      <c r="Z8" s="16">
        <v>0</v>
      </c>
      <c r="AA8" s="16">
        <v>2.7027027027027001E-2</v>
      </c>
      <c r="AB8" s="16">
        <v>2.04081632653061E-2</v>
      </c>
      <c r="AC8" s="16">
        <v>0</v>
      </c>
      <c r="AD8" s="16">
        <v>0</v>
      </c>
      <c r="AE8" s="16">
        <v>5.7142857142857099E-2</v>
      </c>
      <c r="AF8" s="16">
        <v>0</v>
      </c>
      <c r="AG8" s="16">
        <v>0.05</v>
      </c>
      <c r="AH8" s="16">
        <v>0</v>
      </c>
      <c r="AI8" s="16"/>
      <c r="AJ8" s="16">
        <v>0</v>
      </c>
      <c r="AK8" s="16">
        <v>1.3333333333333299E-2</v>
      </c>
      <c r="AL8" s="16">
        <v>4.0229885057471299E-2</v>
      </c>
      <c r="AM8" s="16">
        <v>3.1914893617021302E-2</v>
      </c>
      <c r="AN8" s="16">
        <v>3.7037037037037E-2</v>
      </c>
      <c r="AO8" s="16"/>
      <c r="AP8" s="16">
        <v>2.4861878453038701E-2</v>
      </c>
      <c r="AQ8" s="16">
        <v>2.4E-2</v>
      </c>
      <c r="AR8" s="16">
        <v>4.7619047619047603E-2</v>
      </c>
      <c r="AS8" s="16"/>
      <c r="AT8" s="16">
        <v>4.5454545454545497E-2</v>
      </c>
      <c r="AU8" s="16">
        <v>9.6463022508038593E-3</v>
      </c>
      <c r="AV8" s="16">
        <v>8.8888888888888906E-2</v>
      </c>
      <c r="AW8" s="16">
        <v>0</v>
      </c>
      <c r="AX8" s="16"/>
      <c r="AY8" s="16">
        <v>0.108108108108108</v>
      </c>
      <c r="AZ8" s="16">
        <v>1.9108280254777101E-2</v>
      </c>
      <c r="BA8" s="16"/>
      <c r="BB8" s="16">
        <v>0.11111111111111099</v>
      </c>
      <c r="BC8" s="16">
        <v>4.7619047619047603E-2</v>
      </c>
      <c r="BD8" s="16">
        <v>1.2461059190031199E-2</v>
      </c>
      <c r="BE8" s="16">
        <v>1.49253731343284E-2</v>
      </c>
      <c r="BF8" s="16"/>
      <c r="BG8" s="16">
        <v>0</v>
      </c>
      <c r="BH8" s="16">
        <v>3.6734693877551003E-2</v>
      </c>
      <c r="BI8" s="16">
        <v>2.0270270270270299E-2</v>
      </c>
      <c r="BJ8" s="16">
        <v>4.3478260869565202E-2</v>
      </c>
      <c r="BK8" s="16">
        <v>0</v>
      </c>
      <c r="BL8" s="16">
        <v>0</v>
      </c>
    </row>
    <row r="9" spans="2:64" x14ac:dyDescent="0.35">
      <c r="B9" s="17" t="s">
        <v>125</v>
      </c>
      <c r="C9" s="16">
        <v>0.95669291338582696</v>
      </c>
      <c r="D9" s="16">
        <v>0.75862068965517204</v>
      </c>
      <c r="E9" s="16">
        <v>0.921875</v>
      </c>
      <c r="F9" s="16">
        <v>0.97872340425531901</v>
      </c>
      <c r="G9" s="16">
        <v>0.96932515337423297</v>
      </c>
      <c r="H9" s="16">
        <v>0.981012658227848</v>
      </c>
      <c r="I9" s="16"/>
      <c r="J9" s="16">
        <v>0.97202797202797198</v>
      </c>
      <c r="K9" s="16">
        <v>0.93665158371040702</v>
      </c>
      <c r="L9" s="16"/>
      <c r="M9" s="16">
        <v>0.96052631578947401</v>
      </c>
      <c r="N9" s="16">
        <v>0.95</v>
      </c>
      <c r="O9" s="16">
        <v>0.96666666666666701</v>
      </c>
      <c r="P9" s="16">
        <v>0.92500000000000004</v>
      </c>
      <c r="Q9" s="16"/>
      <c r="R9" s="16">
        <v>0.94399999999999995</v>
      </c>
      <c r="S9" s="16">
        <v>0.96296296296296302</v>
      </c>
      <c r="T9" s="16">
        <v>0.98039215686274495</v>
      </c>
      <c r="U9" s="16">
        <v>0.91666666666666696</v>
      </c>
      <c r="V9" s="16"/>
      <c r="W9" s="16">
        <v>0.91891891891891897</v>
      </c>
      <c r="X9" s="16">
        <v>0.96907216494845405</v>
      </c>
      <c r="Y9" s="16">
        <v>0.90384615384615397</v>
      </c>
      <c r="Z9" s="16">
        <v>1</v>
      </c>
      <c r="AA9" s="16">
        <v>0.97297297297297303</v>
      </c>
      <c r="AB9" s="16">
        <v>0.93877551020408201</v>
      </c>
      <c r="AC9" s="16">
        <v>1</v>
      </c>
      <c r="AD9" s="16">
        <v>0.94444444444444398</v>
      </c>
      <c r="AE9" s="16">
        <v>0.94285714285714295</v>
      </c>
      <c r="AF9" s="16">
        <v>1</v>
      </c>
      <c r="AG9" s="16">
        <v>0.95</v>
      </c>
      <c r="AH9" s="16">
        <v>1</v>
      </c>
      <c r="AI9" s="16"/>
      <c r="AJ9" s="16">
        <v>1</v>
      </c>
      <c r="AK9" s="16">
        <v>0.93333333333333302</v>
      </c>
      <c r="AL9" s="16">
        <v>0.94252873563218398</v>
      </c>
      <c r="AM9" s="16">
        <v>0.94680851063829796</v>
      </c>
      <c r="AN9" s="16">
        <v>0.96296296296296302</v>
      </c>
      <c r="AO9" s="16"/>
      <c r="AP9" s="16">
        <v>0.95303867403314901</v>
      </c>
      <c r="AQ9" s="16">
        <v>0.96799999999999997</v>
      </c>
      <c r="AR9" s="16">
        <v>0.952380952380952</v>
      </c>
      <c r="AS9" s="16"/>
      <c r="AT9" s="16">
        <v>0.939393939393939</v>
      </c>
      <c r="AU9" s="16">
        <v>0.98392282958199395</v>
      </c>
      <c r="AV9" s="16">
        <v>0.88888888888888895</v>
      </c>
      <c r="AW9" s="16">
        <v>0.8</v>
      </c>
      <c r="AX9" s="16"/>
      <c r="AY9" s="16">
        <v>0.86486486486486502</v>
      </c>
      <c r="AZ9" s="16">
        <v>0.96390658174097699</v>
      </c>
      <c r="BA9" s="16"/>
      <c r="BB9" s="16">
        <v>0.86111111111111105</v>
      </c>
      <c r="BC9" s="16">
        <v>0.952380952380952</v>
      </c>
      <c r="BD9" s="16">
        <v>0.98130841121495305</v>
      </c>
      <c r="BE9" s="16">
        <v>0.89552238805970197</v>
      </c>
      <c r="BF9" s="16"/>
      <c r="BG9" s="16">
        <v>0.967741935483871</v>
      </c>
      <c r="BH9" s="16">
        <v>0.946938775510204</v>
      </c>
      <c r="BI9" s="16">
        <v>0.97297297297297303</v>
      </c>
      <c r="BJ9" s="16">
        <v>0.95652173913043503</v>
      </c>
      <c r="BK9" s="16">
        <v>0.96296296296296302</v>
      </c>
      <c r="BL9" s="16">
        <v>0.66666666666666696</v>
      </c>
    </row>
    <row r="10" spans="2:64" x14ac:dyDescent="0.35">
      <c r="B10" s="17" t="s">
        <v>119</v>
      </c>
      <c r="C10" s="18">
        <v>1.7716535433070901E-2</v>
      </c>
      <c r="D10" s="18">
        <v>0</v>
      </c>
      <c r="E10" s="18">
        <v>0</v>
      </c>
      <c r="F10" s="18">
        <v>2.1276595744680899E-2</v>
      </c>
      <c r="G10" s="18">
        <v>2.4539877300613501E-2</v>
      </c>
      <c r="H10" s="18">
        <v>1.8987341772151899E-2</v>
      </c>
      <c r="I10" s="18"/>
      <c r="J10" s="18">
        <v>1.04895104895105E-2</v>
      </c>
      <c r="K10" s="18">
        <v>2.7149321266968299E-2</v>
      </c>
      <c r="L10" s="18"/>
      <c r="M10" s="18">
        <v>9.8684210526315801E-3</v>
      </c>
      <c r="N10" s="18">
        <v>0.03</v>
      </c>
      <c r="O10" s="18">
        <v>3.3333333333333298E-2</v>
      </c>
      <c r="P10" s="18">
        <v>2.5000000000000001E-2</v>
      </c>
      <c r="Q10" s="18"/>
      <c r="R10" s="18">
        <v>1.6E-2</v>
      </c>
      <c r="S10" s="18">
        <v>2.4691358024691398E-2</v>
      </c>
      <c r="T10" s="18">
        <v>1.30718954248366E-2</v>
      </c>
      <c r="U10" s="18">
        <v>4.1666666666666699E-2</v>
      </c>
      <c r="V10" s="18"/>
      <c r="W10" s="18">
        <v>1.35135135135135E-2</v>
      </c>
      <c r="X10" s="18">
        <v>1.03092783505155E-2</v>
      </c>
      <c r="Y10" s="18">
        <v>7.69230769230769E-2</v>
      </c>
      <c r="Z10" s="18">
        <v>0</v>
      </c>
      <c r="AA10" s="18">
        <v>0</v>
      </c>
      <c r="AB10" s="18">
        <v>4.08163265306122E-2</v>
      </c>
      <c r="AC10" s="18">
        <v>0</v>
      </c>
      <c r="AD10" s="18">
        <v>5.5555555555555601E-2</v>
      </c>
      <c r="AE10" s="18">
        <v>0</v>
      </c>
      <c r="AF10" s="18">
        <v>0</v>
      </c>
      <c r="AG10" s="18">
        <v>0</v>
      </c>
      <c r="AH10" s="18">
        <v>0</v>
      </c>
      <c r="AI10" s="18"/>
      <c r="AJ10" s="18">
        <v>0</v>
      </c>
      <c r="AK10" s="18">
        <v>5.3333333333333302E-2</v>
      </c>
      <c r="AL10" s="18">
        <v>1.72413793103448E-2</v>
      </c>
      <c r="AM10" s="18">
        <v>2.1276595744680899E-2</v>
      </c>
      <c r="AN10" s="18">
        <v>0</v>
      </c>
      <c r="AO10" s="18"/>
      <c r="AP10" s="18">
        <v>2.2099447513812199E-2</v>
      </c>
      <c r="AQ10" s="18">
        <v>8.0000000000000002E-3</v>
      </c>
      <c r="AR10" s="18">
        <v>0</v>
      </c>
      <c r="AS10" s="18"/>
      <c r="AT10" s="18">
        <v>1.5151515151515201E-2</v>
      </c>
      <c r="AU10" s="18">
        <v>6.4308681672025697E-3</v>
      </c>
      <c r="AV10" s="18">
        <v>2.2222222222222199E-2</v>
      </c>
      <c r="AW10" s="18">
        <v>0.2</v>
      </c>
      <c r="AX10" s="18"/>
      <c r="AY10" s="18">
        <v>2.7027027027027001E-2</v>
      </c>
      <c r="AZ10" s="18">
        <v>1.6985138004246302E-2</v>
      </c>
      <c r="BA10" s="18"/>
      <c r="BB10" s="18">
        <v>2.7777777777777801E-2</v>
      </c>
      <c r="BC10" s="18">
        <v>0</v>
      </c>
      <c r="BD10" s="18">
        <v>6.2305295950155796E-3</v>
      </c>
      <c r="BE10" s="18">
        <v>8.9552238805970102E-2</v>
      </c>
      <c r="BF10" s="18"/>
      <c r="BG10" s="18">
        <v>3.2258064516128997E-2</v>
      </c>
      <c r="BH10" s="18">
        <v>1.6326530612244899E-2</v>
      </c>
      <c r="BI10" s="18">
        <v>6.7567567567567597E-3</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9.4488188976377993E-2</v>
      </c>
      <c r="D8" s="16">
        <v>0.34482758620689702</v>
      </c>
      <c r="E8" s="16">
        <v>0.140625</v>
      </c>
      <c r="F8" s="16">
        <v>0.117021276595745</v>
      </c>
      <c r="G8" s="16">
        <v>7.3619631901840496E-2</v>
      </c>
      <c r="H8" s="16">
        <v>3.7974683544303799E-2</v>
      </c>
      <c r="I8" s="16"/>
      <c r="J8" s="16">
        <v>9.0909090909090898E-2</v>
      </c>
      <c r="K8" s="16">
        <v>9.9547511312217202E-2</v>
      </c>
      <c r="L8" s="16"/>
      <c r="M8" s="16">
        <v>7.2368421052631596E-2</v>
      </c>
      <c r="N8" s="16">
        <v>0.11</v>
      </c>
      <c r="O8" s="16">
        <v>0.133333333333333</v>
      </c>
      <c r="P8" s="16">
        <v>0.15</v>
      </c>
      <c r="Q8" s="16"/>
      <c r="R8" s="16">
        <v>0.13200000000000001</v>
      </c>
      <c r="S8" s="16">
        <v>8.6419753086419707E-2</v>
      </c>
      <c r="T8" s="16">
        <v>3.9215686274509803E-2</v>
      </c>
      <c r="U8" s="16">
        <v>8.3333333333333301E-2</v>
      </c>
      <c r="V8" s="16"/>
      <c r="W8" s="16">
        <v>0.108108108108108</v>
      </c>
      <c r="X8" s="16">
        <v>9.2783505154639206E-2</v>
      </c>
      <c r="Y8" s="16">
        <v>0.15384615384615399</v>
      </c>
      <c r="Z8" s="16">
        <v>0</v>
      </c>
      <c r="AA8" s="16">
        <v>0.135135135135135</v>
      </c>
      <c r="AB8" s="16">
        <v>8.1632653061224497E-2</v>
      </c>
      <c r="AC8" s="16">
        <v>0.122448979591837</v>
      </c>
      <c r="AD8" s="16">
        <v>5.5555555555555601E-2</v>
      </c>
      <c r="AE8" s="16">
        <v>8.5714285714285701E-2</v>
      </c>
      <c r="AF8" s="16">
        <v>7.1428571428571397E-2</v>
      </c>
      <c r="AG8" s="16">
        <v>0.1</v>
      </c>
      <c r="AH8" s="16">
        <v>0</v>
      </c>
      <c r="AI8" s="16"/>
      <c r="AJ8" s="16">
        <v>5.9701492537313397E-2</v>
      </c>
      <c r="AK8" s="16">
        <v>9.3333333333333296E-2</v>
      </c>
      <c r="AL8" s="16">
        <v>9.7701149425287404E-2</v>
      </c>
      <c r="AM8" s="16">
        <v>0.10638297872340401</v>
      </c>
      <c r="AN8" s="16">
        <v>0.11111111111111099</v>
      </c>
      <c r="AO8" s="16"/>
      <c r="AP8" s="16">
        <v>0.102209944751381</v>
      </c>
      <c r="AQ8" s="16">
        <v>0.08</v>
      </c>
      <c r="AR8" s="16">
        <v>4.7619047619047603E-2</v>
      </c>
      <c r="AS8" s="16"/>
      <c r="AT8" s="16">
        <v>0.13636363636363599</v>
      </c>
      <c r="AU8" s="16">
        <v>6.4308681672025705E-2</v>
      </c>
      <c r="AV8" s="16">
        <v>0.2</v>
      </c>
      <c r="AW8" s="16">
        <v>0.05</v>
      </c>
      <c r="AX8" s="16"/>
      <c r="AY8" s="16">
        <v>0.162162162162162</v>
      </c>
      <c r="AZ8" s="16">
        <v>8.9171974522293002E-2</v>
      </c>
      <c r="BA8" s="16"/>
      <c r="BB8" s="16">
        <v>0.30555555555555602</v>
      </c>
      <c r="BC8" s="16">
        <v>0.13095238095238099</v>
      </c>
      <c r="BD8" s="16">
        <v>6.2305295950155798E-2</v>
      </c>
      <c r="BE8" s="16">
        <v>8.9552238805970102E-2</v>
      </c>
      <c r="BF8" s="16"/>
      <c r="BG8" s="16">
        <v>6.4516129032258104E-2</v>
      </c>
      <c r="BH8" s="16">
        <v>0.102040816326531</v>
      </c>
      <c r="BI8" s="16">
        <v>0.101351351351351</v>
      </c>
      <c r="BJ8" s="16">
        <v>0.13043478260869601</v>
      </c>
      <c r="BK8" s="16">
        <v>3.7037037037037E-2</v>
      </c>
      <c r="BL8" s="16">
        <v>0</v>
      </c>
    </row>
    <row r="9" spans="2:64" x14ac:dyDescent="0.35">
      <c r="B9" s="17" t="s">
        <v>125</v>
      </c>
      <c r="C9" s="16">
        <v>0.88779527559055105</v>
      </c>
      <c r="D9" s="16">
        <v>0.65517241379310298</v>
      </c>
      <c r="E9" s="16">
        <v>0.84375</v>
      </c>
      <c r="F9" s="16">
        <v>0.88297872340425498</v>
      </c>
      <c r="G9" s="16">
        <v>0.89570552147239302</v>
      </c>
      <c r="H9" s="16">
        <v>0.943037974683544</v>
      </c>
      <c r="I9" s="16"/>
      <c r="J9" s="16">
        <v>0.89510489510489499</v>
      </c>
      <c r="K9" s="16">
        <v>0.87782805429864297</v>
      </c>
      <c r="L9" s="16"/>
      <c r="M9" s="16">
        <v>0.91776315789473695</v>
      </c>
      <c r="N9" s="16">
        <v>0.86</v>
      </c>
      <c r="O9" s="16">
        <v>0.83333333333333304</v>
      </c>
      <c r="P9" s="16">
        <v>0.82499999999999996</v>
      </c>
      <c r="Q9" s="16"/>
      <c r="R9" s="16">
        <v>0.84799999999999998</v>
      </c>
      <c r="S9" s="16">
        <v>0.90123456790123502</v>
      </c>
      <c r="T9" s="16">
        <v>0.94117647058823495</v>
      </c>
      <c r="U9" s="16">
        <v>0.91666666666666696</v>
      </c>
      <c r="V9" s="16"/>
      <c r="W9" s="16">
        <v>0.86486486486486502</v>
      </c>
      <c r="X9" s="16">
        <v>0.90721649484536104</v>
      </c>
      <c r="Y9" s="16">
        <v>0.78846153846153799</v>
      </c>
      <c r="Z9" s="16">
        <v>1</v>
      </c>
      <c r="AA9" s="16">
        <v>0.86486486486486502</v>
      </c>
      <c r="AB9" s="16">
        <v>0.87755102040816302</v>
      </c>
      <c r="AC9" s="16">
        <v>0.87755102040816302</v>
      </c>
      <c r="AD9" s="16">
        <v>0.88888888888888895</v>
      </c>
      <c r="AE9" s="16">
        <v>0.88571428571428601</v>
      </c>
      <c r="AF9" s="16">
        <v>0.92857142857142905</v>
      </c>
      <c r="AG9" s="16">
        <v>0.9</v>
      </c>
      <c r="AH9" s="16">
        <v>1</v>
      </c>
      <c r="AI9" s="16"/>
      <c r="AJ9" s="16">
        <v>0.92537313432835799</v>
      </c>
      <c r="AK9" s="16">
        <v>0.85333333333333306</v>
      </c>
      <c r="AL9" s="16">
        <v>0.88505747126436796</v>
      </c>
      <c r="AM9" s="16">
        <v>0.88297872340425498</v>
      </c>
      <c r="AN9" s="16">
        <v>0.88888888888888895</v>
      </c>
      <c r="AO9" s="16"/>
      <c r="AP9" s="16">
        <v>0.87845303867403302</v>
      </c>
      <c r="AQ9" s="16">
        <v>0.90400000000000003</v>
      </c>
      <c r="AR9" s="16">
        <v>0.952380952380952</v>
      </c>
      <c r="AS9" s="16"/>
      <c r="AT9" s="16">
        <v>0.85606060606060597</v>
      </c>
      <c r="AU9" s="16">
        <v>0.92926045016077197</v>
      </c>
      <c r="AV9" s="16">
        <v>0.75555555555555598</v>
      </c>
      <c r="AW9" s="16">
        <v>0.75</v>
      </c>
      <c r="AX9" s="16"/>
      <c r="AY9" s="16">
        <v>0.81081081081081097</v>
      </c>
      <c r="AZ9" s="16">
        <v>0.89384288747346097</v>
      </c>
      <c r="BA9" s="16"/>
      <c r="BB9" s="16">
        <v>0.63888888888888895</v>
      </c>
      <c r="BC9" s="16">
        <v>0.86904761904761896</v>
      </c>
      <c r="BD9" s="16">
        <v>0.934579439252336</v>
      </c>
      <c r="BE9" s="16">
        <v>0.82089552238805996</v>
      </c>
      <c r="BF9" s="16"/>
      <c r="BG9" s="16">
        <v>0.90322580645161299</v>
      </c>
      <c r="BH9" s="16">
        <v>0.88979591836734695</v>
      </c>
      <c r="BI9" s="16">
        <v>0.87837837837837796</v>
      </c>
      <c r="BJ9" s="16">
        <v>0.86956521739130399</v>
      </c>
      <c r="BK9" s="16">
        <v>0.92592592592592604</v>
      </c>
      <c r="BL9" s="16">
        <v>0.66666666666666696</v>
      </c>
    </row>
    <row r="10" spans="2:64" x14ac:dyDescent="0.35">
      <c r="B10" s="17" t="s">
        <v>119</v>
      </c>
      <c r="C10" s="18">
        <v>1.7716535433070901E-2</v>
      </c>
      <c r="D10" s="18">
        <v>0</v>
      </c>
      <c r="E10" s="18">
        <v>1.5625E-2</v>
      </c>
      <c r="F10" s="18">
        <v>0</v>
      </c>
      <c r="G10" s="18">
        <v>3.0674846625766899E-2</v>
      </c>
      <c r="H10" s="18">
        <v>1.8987341772151899E-2</v>
      </c>
      <c r="I10" s="18"/>
      <c r="J10" s="18">
        <v>1.3986013986014E-2</v>
      </c>
      <c r="K10" s="18">
        <v>2.2624434389140299E-2</v>
      </c>
      <c r="L10" s="18"/>
      <c r="M10" s="18">
        <v>9.8684210526315801E-3</v>
      </c>
      <c r="N10" s="18">
        <v>0.03</v>
      </c>
      <c r="O10" s="18">
        <v>3.3333333333333298E-2</v>
      </c>
      <c r="P10" s="18">
        <v>2.5000000000000001E-2</v>
      </c>
      <c r="Q10" s="18"/>
      <c r="R10" s="18">
        <v>0.02</v>
      </c>
      <c r="S10" s="18">
        <v>1.2345679012345699E-2</v>
      </c>
      <c r="T10" s="18">
        <v>1.9607843137254902E-2</v>
      </c>
      <c r="U10" s="18">
        <v>0</v>
      </c>
      <c r="V10" s="18"/>
      <c r="W10" s="18">
        <v>2.7027027027027001E-2</v>
      </c>
      <c r="X10" s="18">
        <v>0</v>
      </c>
      <c r="Y10" s="18">
        <v>5.7692307692307702E-2</v>
      </c>
      <c r="Z10" s="18">
        <v>0</v>
      </c>
      <c r="AA10" s="18">
        <v>0</v>
      </c>
      <c r="AB10" s="18">
        <v>4.08163265306122E-2</v>
      </c>
      <c r="AC10" s="18">
        <v>0</v>
      </c>
      <c r="AD10" s="18">
        <v>5.5555555555555601E-2</v>
      </c>
      <c r="AE10" s="18">
        <v>2.8571428571428598E-2</v>
      </c>
      <c r="AF10" s="18">
        <v>0</v>
      </c>
      <c r="AG10" s="18">
        <v>0</v>
      </c>
      <c r="AH10" s="18">
        <v>0</v>
      </c>
      <c r="AI10" s="18"/>
      <c r="AJ10" s="18">
        <v>1.49253731343284E-2</v>
      </c>
      <c r="AK10" s="18">
        <v>5.3333333333333302E-2</v>
      </c>
      <c r="AL10" s="18">
        <v>1.72413793103448E-2</v>
      </c>
      <c r="AM10" s="18">
        <v>1.0638297872340399E-2</v>
      </c>
      <c r="AN10" s="18">
        <v>0</v>
      </c>
      <c r="AO10" s="18"/>
      <c r="AP10" s="18">
        <v>1.93370165745856E-2</v>
      </c>
      <c r="AQ10" s="18">
        <v>1.6E-2</v>
      </c>
      <c r="AR10" s="18">
        <v>0</v>
      </c>
      <c r="AS10" s="18"/>
      <c r="AT10" s="18">
        <v>7.5757575757575803E-3</v>
      </c>
      <c r="AU10" s="18">
        <v>6.4308681672025697E-3</v>
      </c>
      <c r="AV10" s="18">
        <v>4.4444444444444398E-2</v>
      </c>
      <c r="AW10" s="18">
        <v>0.2</v>
      </c>
      <c r="AX10" s="18"/>
      <c r="AY10" s="18">
        <v>2.7027027027027001E-2</v>
      </c>
      <c r="AZ10" s="18">
        <v>1.6985138004246302E-2</v>
      </c>
      <c r="BA10" s="18"/>
      <c r="BB10" s="18">
        <v>5.5555555555555601E-2</v>
      </c>
      <c r="BC10" s="18">
        <v>0</v>
      </c>
      <c r="BD10" s="18">
        <v>3.1152647975077898E-3</v>
      </c>
      <c r="BE10" s="18">
        <v>8.9552238805970102E-2</v>
      </c>
      <c r="BF10" s="18"/>
      <c r="BG10" s="18">
        <v>3.2258064516128997E-2</v>
      </c>
      <c r="BH10" s="18">
        <v>8.1632653061224497E-3</v>
      </c>
      <c r="BI10" s="18">
        <v>2.0270270270270299E-2</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389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6.1023622047244097E-2</v>
      </c>
      <c r="D8" s="16">
        <v>0.37931034482758602</v>
      </c>
      <c r="E8" s="16">
        <v>0.109375</v>
      </c>
      <c r="F8" s="16">
        <v>7.4468085106383003E-2</v>
      </c>
      <c r="G8" s="16">
        <v>1.84049079754601E-2</v>
      </c>
      <c r="H8" s="16">
        <v>1.8987341772151899E-2</v>
      </c>
      <c r="I8" s="16"/>
      <c r="J8" s="16">
        <v>4.5454545454545497E-2</v>
      </c>
      <c r="K8" s="16">
        <v>8.1447963800904993E-2</v>
      </c>
      <c r="L8" s="16"/>
      <c r="M8" s="16">
        <v>5.5921052631578899E-2</v>
      </c>
      <c r="N8" s="16">
        <v>0.05</v>
      </c>
      <c r="O8" s="16">
        <v>6.6666666666666693E-2</v>
      </c>
      <c r="P8" s="16">
        <v>0.125</v>
      </c>
      <c r="Q8" s="16"/>
      <c r="R8" s="16">
        <v>0.08</v>
      </c>
      <c r="S8" s="16">
        <v>3.7037037037037E-2</v>
      </c>
      <c r="T8" s="16">
        <v>2.61437908496732E-2</v>
      </c>
      <c r="U8" s="16">
        <v>0.16666666666666699</v>
      </c>
      <c r="V8" s="16"/>
      <c r="W8" s="16">
        <v>5.4054054054054099E-2</v>
      </c>
      <c r="X8" s="16">
        <v>5.1546391752577303E-2</v>
      </c>
      <c r="Y8" s="16">
        <v>9.6153846153846201E-2</v>
      </c>
      <c r="Z8" s="16">
        <v>0</v>
      </c>
      <c r="AA8" s="16">
        <v>0.135135135135135</v>
      </c>
      <c r="AB8" s="16">
        <v>8.1632653061224497E-2</v>
      </c>
      <c r="AC8" s="16">
        <v>6.1224489795918401E-2</v>
      </c>
      <c r="AD8" s="16">
        <v>0</v>
      </c>
      <c r="AE8" s="16">
        <v>0.114285714285714</v>
      </c>
      <c r="AF8" s="16">
        <v>0</v>
      </c>
      <c r="AG8" s="16">
        <v>0.05</v>
      </c>
      <c r="AH8" s="16">
        <v>0</v>
      </c>
      <c r="AI8" s="16"/>
      <c r="AJ8" s="16">
        <v>2.9850746268656699E-2</v>
      </c>
      <c r="AK8" s="16">
        <v>0.04</v>
      </c>
      <c r="AL8" s="16">
        <v>6.3218390804597693E-2</v>
      </c>
      <c r="AM8" s="16">
        <v>5.31914893617021E-2</v>
      </c>
      <c r="AN8" s="16">
        <v>0.148148148148148</v>
      </c>
      <c r="AO8" s="16"/>
      <c r="AP8" s="16">
        <v>5.5248618784530398E-2</v>
      </c>
      <c r="AQ8" s="16">
        <v>7.1999999999999995E-2</v>
      </c>
      <c r="AR8" s="16">
        <v>9.5238095238095205E-2</v>
      </c>
      <c r="AS8" s="16"/>
      <c r="AT8" s="16">
        <v>8.3333333333333301E-2</v>
      </c>
      <c r="AU8" s="16">
        <v>2.8938906752411599E-2</v>
      </c>
      <c r="AV8" s="16">
        <v>0.17777777777777801</v>
      </c>
      <c r="AW8" s="16">
        <v>0.15</v>
      </c>
      <c r="AX8" s="16"/>
      <c r="AY8" s="16">
        <v>0.24324324324324301</v>
      </c>
      <c r="AZ8" s="16">
        <v>4.67091295116773E-2</v>
      </c>
      <c r="BA8" s="16"/>
      <c r="BB8" s="16">
        <v>0.22222222222222199</v>
      </c>
      <c r="BC8" s="16">
        <v>5.95238095238095E-2</v>
      </c>
      <c r="BD8" s="16">
        <v>4.0498442367601202E-2</v>
      </c>
      <c r="BE8" s="16">
        <v>7.4626865671641798E-2</v>
      </c>
      <c r="BF8" s="16"/>
      <c r="BG8" s="16">
        <v>3.2258064516128997E-2</v>
      </c>
      <c r="BH8" s="16">
        <v>6.1224489795918401E-2</v>
      </c>
      <c r="BI8" s="16">
        <v>6.7567567567567599E-2</v>
      </c>
      <c r="BJ8" s="16">
        <v>8.6956521739130405E-2</v>
      </c>
      <c r="BK8" s="16">
        <v>7.4074074074074098E-2</v>
      </c>
      <c r="BL8" s="16">
        <v>0</v>
      </c>
    </row>
    <row r="9" spans="2:64" x14ac:dyDescent="0.35">
      <c r="B9" s="17" t="s">
        <v>125</v>
      </c>
      <c r="C9" s="16">
        <v>0.92519685039370103</v>
      </c>
      <c r="D9" s="16">
        <v>0.62068965517241403</v>
      </c>
      <c r="E9" s="16">
        <v>0.890625</v>
      </c>
      <c r="F9" s="16">
        <v>0.92553191489361697</v>
      </c>
      <c r="G9" s="16">
        <v>0.95705521472392596</v>
      </c>
      <c r="H9" s="16">
        <v>0.962025316455696</v>
      </c>
      <c r="I9" s="16"/>
      <c r="J9" s="16">
        <v>0.94405594405594395</v>
      </c>
      <c r="K9" s="16">
        <v>0.90045248868778305</v>
      </c>
      <c r="L9" s="16"/>
      <c r="M9" s="16">
        <v>0.9375</v>
      </c>
      <c r="N9" s="16">
        <v>0.92</v>
      </c>
      <c r="O9" s="16">
        <v>0.9</v>
      </c>
      <c r="P9" s="16">
        <v>0.875</v>
      </c>
      <c r="Q9" s="16"/>
      <c r="R9" s="16">
        <v>0.90400000000000003</v>
      </c>
      <c r="S9" s="16">
        <v>0.95061728395061695</v>
      </c>
      <c r="T9" s="16">
        <v>0.96078431372549</v>
      </c>
      <c r="U9" s="16">
        <v>0.83333333333333304</v>
      </c>
      <c r="V9" s="16"/>
      <c r="W9" s="16">
        <v>0.93243243243243201</v>
      </c>
      <c r="X9" s="16">
        <v>0.94845360824742297</v>
      </c>
      <c r="Y9" s="16">
        <v>0.84615384615384603</v>
      </c>
      <c r="Z9" s="16">
        <v>1</v>
      </c>
      <c r="AA9" s="16">
        <v>0.86486486486486502</v>
      </c>
      <c r="AB9" s="16">
        <v>0.87755102040816302</v>
      </c>
      <c r="AC9" s="16">
        <v>0.93877551020408201</v>
      </c>
      <c r="AD9" s="16">
        <v>0.94444444444444398</v>
      </c>
      <c r="AE9" s="16">
        <v>0.88571428571428601</v>
      </c>
      <c r="AF9" s="16">
        <v>1</v>
      </c>
      <c r="AG9" s="16">
        <v>0.95</v>
      </c>
      <c r="AH9" s="16">
        <v>1</v>
      </c>
      <c r="AI9" s="16"/>
      <c r="AJ9" s="16">
        <v>0.97014925373134298</v>
      </c>
      <c r="AK9" s="16">
        <v>0.90666666666666695</v>
      </c>
      <c r="AL9" s="16">
        <v>0.92528735632183901</v>
      </c>
      <c r="AM9" s="16">
        <v>0.93617021276595702</v>
      </c>
      <c r="AN9" s="16">
        <v>0.85185185185185197</v>
      </c>
      <c r="AO9" s="16"/>
      <c r="AP9" s="16">
        <v>0.92817679558011001</v>
      </c>
      <c r="AQ9" s="16">
        <v>0.92</v>
      </c>
      <c r="AR9" s="16">
        <v>0.90476190476190499</v>
      </c>
      <c r="AS9" s="16"/>
      <c r="AT9" s="16">
        <v>0.90909090909090895</v>
      </c>
      <c r="AU9" s="16">
        <v>0.96463022508038598</v>
      </c>
      <c r="AV9" s="16">
        <v>0.8</v>
      </c>
      <c r="AW9" s="16">
        <v>0.7</v>
      </c>
      <c r="AX9" s="16"/>
      <c r="AY9" s="16">
        <v>0.72972972972973005</v>
      </c>
      <c r="AZ9" s="16">
        <v>0.94055201698513802</v>
      </c>
      <c r="BA9" s="16"/>
      <c r="BB9" s="16">
        <v>0.75</v>
      </c>
      <c r="BC9" s="16">
        <v>0.94047619047619002</v>
      </c>
      <c r="BD9" s="16">
        <v>0.95638629283489096</v>
      </c>
      <c r="BE9" s="16">
        <v>0.85074626865671599</v>
      </c>
      <c r="BF9" s="16"/>
      <c r="BG9" s="16">
        <v>0.93548387096774199</v>
      </c>
      <c r="BH9" s="16">
        <v>0.93061224489795902</v>
      </c>
      <c r="BI9" s="16">
        <v>0.92567567567567599</v>
      </c>
      <c r="BJ9" s="16">
        <v>0.91304347826086996</v>
      </c>
      <c r="BK9" s="16">
        <v>0.88888888888888895</v>
      </c>
      <c r="BL9" s="16">
        <v>0.66666666666666696</v>
      </c>
    </row>
    <row r="10" spans="2:64" x14ac:dyDescent="0.35">
      <c r="B10" s="17" t="s">
        <v>119</v>
      </c>
      <c r="C10" s="18">
        <v>1.3779527559055101E-2</v>
      </c>
      <c r="D10" s="18">
        <v>0</v>
      </c>
      <c r="E10" s="18">
        <v>0</v>
      </c>
      <c r="F10" s="18">
        <v>0</v>
      </c>
      <c r="G10" s="18">
        <v>2.4539877300613501E-2</v>
      </c>
      <c r="H10" s="18">
        <v>1.8987341772151899E-2</v>
      </c>
      <c r="I10" s="18"/>
      <c r="J10" s="18">
        <v>1.04895104895105E-2</v>
      </c>
      <c r="K10" s="18">
        <v>1.8099547511312201E-2</v>
      </c>
      <c r="L10" s="18"/>
      <c r="M10" s="18">
        <v>6.5789473684210497E-3</v>
      </c>
      <c r="N10" s="18">
        <v>0.03</v>
      </c>
      <c r="O10" s="18">
        <v>3.3333333333333298E-2</v>
      </c>
      <c r="P10" s="18">
        <v>0</v>
      </c>
      <c r="Q10" s="18"/>
      <c r="R10" s="18">
        <v>1.6E-2</v>
      </c>
      <c r="S10" s="18">
        <v>1.2345679012345699E-2</v>
      </c>
      <c r="T10" s="18">
        <v>1.30718954248366E-2</v>
      </c>
      <c r="U10" s="18">
        <v>0</v>
      </c>
      <c r="V10" s="18"/>
      <c r="W10" s="18">
        <v>1.35135135135135E-2</v>
      </c>
      <c r="X10" s="18">
        <v>0</v>
      </c>
      <c r="Y10" s="18">
        <v>5.7692307692307702E-2</v>
      </c>
      <c r="Z10" s="18">
        <v>0</v>
      </c>
      <c r="AA10" s="18">
        <v>0</v>
      </c>
      <c r="AB10" s="18">
        <v>4.08163265306122E-2</v>
      </c>
      <c r="AC10" s="18">
        <v>0</v>
      </c>
      <c r="AD10" s="18">
        <v>5.5555555555555601E-2</v>
      </c>
      <c r="AE10" s="18">
        <v>0</v>
      </c>
      <c r="AF10" s="18">
        <v>0</v>
      </c>
      <c r="AG10" s="18">
        <v>0</v>
      </c>
      <c r="AH10" s="18">
        <v>0</v>
      </c>
      <c r="AI10" s="18"/>
      <c r="AJ10" s="18">
        <v>0</v>
      </c>
      <c r="AK10" s="18">
        <v>5.3333333333333302E-2</v>
      </c>
      <c r="AL10" s="18">
        <v>1.1494252873563199E-2</v>
      </c>
      <c r="AM10" s="18">
        <v>1.0638297872340399E-2</v>
      </c>
      <c r="AN10" s="18">
        <v>0</v>
      </c>
      <c r="AO10" s="18"/>
      <c r="AP10" s="18">
        <v>1.6574585635359101E-2</v>
      </c>
      <c r="AQ10" s="18">
        <v>8.0000000000000002E-3</v>
      </c>
      <c r="AR10" s="18">
        <v>0</v>
      </c>
      <c r="AS10" s="18"/>
      <c r="AT10" s="18">
        <v>7.5757575757575803E-3</v>
      </c>
      <c r="AU10" s="18">
        <v>6.4308681672025697E-3</v>
      </c>
      <c r="AV10" s="18">
        <v>2.2222222222222199E-2</v>
      </c>
      <c r="AW10" s="18">
        <v>0.15</v>
      </c>
      <c r="AX10" s="18"/>
      <c r="AY10" s="18">
        <v>2.7027027027027001E-2</v>
      </c>
      <c r="AZ10" s="18">
        <v>1.27388535031847E-2</v>
      </c>
      <c r="BA10" s="18"/>
      <c r="BB10" s="18">
        <v>2.7777777777777801E-2</v>
      </c>
      <c r="BC10" s="18">
        <v>0</v>
      </c>
      <c r="BD10" s="18">
        <v>3.1152647975077898E-3</v>
      </c>
      <c r="BE10" s="18">
        <v>7.4626865671641798E-2</v>
      </c>
      <c r="BF10" s="18"/>
      <c r="BG10" s="18">
        <v>3.2258064516128997E-2</v>
      </c>
      <c r="BH10" s="18">
        <v>8.1632653061224497E-3</v>
      </c>
      <c r="BI10" s="18">
        <v>6.7567567567567597E-3</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4.5275590551181098E-2</v>
      </c>
      <c r="D8" s="16">
        <v>0.27586206896551702</v>
      </c>
      <c r="E8" s="16">
        <v>9.375E-2</v>
      </c>
      <c r="F8" s="16">
        <v>7.4468085106383003E-2</v>
      </c>
      <c r="G8" s="16">
        <v>1.22699386503067E-2</v>
      </c>
      <c r="H8" s="16">
        <v>0</v>
      </c>
      <c r="I8" s="16"/>
      <c r="J8" s="16">
        <v>4.1958041958042001E-2</v>
      </c>
      <c r="K8" s="16">
        <v>4.9773755656108601E-2</v>
      </c>
      <c r="L8" s="16"/>
      <c r="M8" s="16">
        <v>3.6184210526315798E-2</v>
      </c>
      <c r="N8" s="16">
        <v>0.03</v>
      </c>
      <c r="O8" s="16">
        <v>0.05</v>
      </c>
      <c r="P8" s="16">
        <v>0.15</v>
      </c>
      <c r="Q8" s="16"/>
      <c r="R8" s="16">
        <v>0.06</v>
      </c>
      <c r="S8" s="16">
        <v>4.9382716049382699E-2</v>
      </c>
      <c r="T8" s="16">
        <v>6.5359477124183E-3</v>
      </c>
      <c r="U8" s="16">
        <v>0.125</v>
      </c>
      <c r="V8" s="16"/>
      <c r="W8" s="16">
        <v>5.4054054054054099E-2</v>
      </c>
      <c r="X8" s="16">
        <v>2.06185567010309E-2</v>
      </c>
      <c r="Y8" s="16">
        <v>5.7692307692307702E-2</v>
      </c>
      <c r="Z8" s="16">
        <v>0</v>
      </c>
      <c r="AA8" s="16">
        <v>8.1081081081081099E-2</v>
      </c>
      <c r="AB8" s="16">
        <v>6.1224489795918401E-2</v>
      </c>
      <c r="AC8" s="16">
        <v>8.1632653061224497E-2</v>
      </c>
      <c r="AD8" s="16">
        <v>5.5555555555555601E-2</v>
      </c>
      <c r="AE8" s="16">
        <v>5.7142857142857099E-2</v>
      </c>
      <c r="AF8" s="16">
        <v>3.5714285714285698E-2</v>
      </c>
      <c r="AG8" s="16">
        <v>0</v>
      </c>
      <c r="AH8" s="16">
        <v>0</v>
      </c>
      <c r="AI8" s="16"/>
      <c r="AJ8" s="16">
        <v>0</v>
      </c>
      <c r="AK8" s="16">
        <v>2.66666666666667E-2</v>
      </c>
      <c r="AL8" s="16">
        <v>4.5977011494252901E-2</v>
      </c>
      <c r="AM8" s="16">
        <v>4.2553191489361701E-2</v>
      </c>
      <c r="AN8" s="16">
        <v>0.148148148148148</v>
      </c>
      <c r="AO8" s="16"/>
      <c r="AP8" s="16">
        <v>4.1436464088397802E-2</v>
      </c>
      <c r="AQ8" s="16">
        <v>6.4000000000000001E-2</v>
      </c>
      <c r="AR8" s="16">
        <v>0</v>
      </c>
      <c r="AS8" s="16"/>
      <c r="AT8" s="16">
        <v>9.0909090909090898E-2</v>
      </c>
      <c r="AU8" s="16">
        <v>1.6077170418006399E-2</v>
      </c>
      <c r="AV8" s="16">
        <v>0.11111111111111099</v>
      </c>
      <c r="AW8" s="16">
        <v>0.05</v>
      </c>
      <c r="AX8" s="16"/>
      <c r="AY8" s="16">
        <v>0.135135135135135</v>
      </c>
      <c r="AZ8" s="16">
        <v>3.8216560509554097E-2</v>
      </c>
      <c r="BA8" s="16"/>
      <c r="BB8" s="16">
        <v>0.16666666666666699</v>
      </c>
      <c r="BC8" s="16">
        <v>7.1428571428571397E-2</v>
      </c>
      <c r="BD8" s="16">
        <v>2.80373831775701E-2</v>
      </c>
      <c r="BE8" s="16">
        <v>2.9850746268656699E-2</v>
      </c>
      <c r="BF8" s="16"/>
      <c r="BG8" s="16">
        <v>0</v>
      </c>
      <c r="BH8" s="16">
        <v>4.4897959183673501E-2</v>
      </c>
      <c r="BI8" s="16">
        <v>6.08108108108108E-2</v>
      </c>
      <c r="BJ8" s="16">
        <v>4.3478260869565202E-2</v>
      </c>
      <c r="BK8" s="16">
        <v>7.4074074074074098E-2</v>
      </c>
      <c r="BL8" s="16">
        <v>0</v>
      </c>
    </row>
    <row r="9" spans="2:64" x14ac:dyDescent="0.35">
      <c r="B9" s="17" t="s">
        <v>125</v>
      </c>
      <c r="C9" s="16">
        <v>0.92519685039370103</v>
      </c>
      <c r="D9" s="16">
        <v>0.72413793103448298</v>
      </c>
      <c r="E9" s="16">
        <v>0.890625</v>
      </c>
      <c r="F9" s="16">
        <v>0.89361702127659604</v>
      </c>
      <c r="G9" s="16">
        <v>0.95092024539877296</v>
      </c>
      <c r="H9" s="16">
        <v>0.968354430379747</v>
      </c>
      <c r="I9" s="16"/>
      <c r="J9" s="16">
        <v>0.93356643356643398</v>
      </c>
      <c r="K9" s="16">
        <v>0.91402714932126705</v>
      </c>
      <c r="L9" s="16"/>
      <c r="M9" s="16">
        <v>0.9375</v>
      </c>
      <c r="N9" s="16">
        <v>0.94</v>
      </c>
      <c r="O9" s="16">
        <v>0.88333333333333297</v>
      </c>
      <c r="P9" s="16">
        <v>0.85</v>
      </c>
      <c r="Q9" s="16"/>
      <c r="R9" s="16">
        <v>0.90400000000000003</v>
      </c>
      <c r="S9" s="16">
        <v>0.92592592592592604</v>
      </c>
      <c r="T9" s="16">
        <v>0.96732026143790895</v>
      </c>
      <c r="U9" s="16">
        <v>0.875</v>
      </c>
      <c r="V9" s="16"/>
      <c r="W9" s="16">
        <v>0.90540540540540504</v>
      </c>
      <c r="X9" s="16">
        <v>0.96907216494845405</v>
      </c>
      <c r="Y9" s="16">
        <v>0.88461538461538503</v>
      </c>
      <c r="Z9" s="16">
        <v>1</v>
      </c>
      <c r="AA9" s="16">
        <v>0.86486486486486502</v>
      </c>
      <c r="AB9" s="16">
        <v>0.87755102040816302</v>
      </c>
      <c r="AC9" s="16">
        <v>0.89795918367346905</v>
      </c>
      <c r="AD9" s="16">
        <v>0.88888888888888895</v>
      </c>
      <c r="AE9" s="16">
        <v>0.91428571428571404</v>
      </c>
      <c r="AF9" s="16">
        <v>0.96428571428571397</v>
      </c>
      <c r="AG9" s="16">
        <v>1</v>
      </c>
      <c r="AH9" s="16">
        <v>1</v>
      </c>
      <c r="AI9" s="16"/>
      <c r="AJ9" s="16">
        <v>1</v>
      </c>
      <c r="AK9" s="16">
        <v>0.90666666666666695</v>
      </c>
      <c r="AL9" s="16">
        <v>0.931034482758621</v>
      </c>
      <c r="AM9" s="16">
        <v>0.92553191489361697</v>
      </c>
      <c r="AN9" s="16">
        <v>0.85185185185185197</v>
      </c>
      <c r="AO9" s="16"/>
      <c r="AP9" s="16">
        <v>0.925414364640884</v>
      </c>
      <c r="AQ9" s="16">
        <v>0.91200000000000003</v>
      </c>
      <c r="AR9" s="16">
        <v>1</v>
      </c>
      <c r="AS9" s="16"/>
      <c r="AT9" s="16">
        <v>0.88636363636363602</v>
      </c>
      <c r="AU9" s="16">
        <v>0.97427652733118997</v>
      </c>
      <c r="AV9" s="16">
        <v>0.77777777777777801</v>
      </c>
      <c r="AW9" s="16">
        <v>0.75</v>
      </c>
      <c r="AX9" s="16"/>
      <c r="AY9" s="16">
        <v>0.81081081081081097</v>
      </c>
      <c r="AZ9" s="16">
        <v>0.934182590233546</v>
      </c>
      <c r="BA9" s="16"/>
      <c r="BB9" s="16">
        <v>0.77777777777777801</v>
      </c>
      <c r="BC9" s="16">
        <v>0.90476190476190499</v>
      </c>
      <c r="BD9" s="16">
        <v>0.95950155763239897</v>
      </c>
      <c r="BE9" s="16">
        <v>0.86567164179104505</v>
      </c>
      <c r="BF9" s="16"/>
      <c r="BG9" s="16">
        <v>0.95161290322580605</v>
      </c>
      <c r="BH9" s="16">
        <v>0.93469387755101996</v>
      </c>
      <c r="BI9" s="16">
        <v>0.91216216216216195</v>
      </c>
      <c r="BJ9" s="16">
        <v>0.95652173913043503</v>
      </c>
      <c r="BK9" s="16">
        <v>0.85185185185185197</v>
      </c>
      <c r="BL9" s="16">
        <v>0.66666666666666696</v>
      </c>
    </row>
    <row r="10" spans="2:64" x14ac:dyDescent="0.35">
      <c r="B10" s="17" t="s">
        <v>119</v>
      </c>
      <c r="C10" s="18">
        <v>2.9527559055118099E-2</v>
      </c>
      <c r="D10" s="18">
        <v>0</v>
      </c>
      <c r="E10" s="18">
        <v>1.5625E-2</v>
      </c>
      <c r="F10" s="18">
        <v>3.1914893617021302E-2</v>
      </c>
      <c r="G10" s="18">
        <v>3.6809815950920199E-2</v>
      </c>
      <c r="H10" s="18">
        <v>3.1645569620253201E-2</v>
      </c>
      <c r="I10" s="18"/>
      <c r="J10" s="18">
        <v>2.44755244755245E-2</v>
      </c>
      <c r="K10" s="18">
        <v>3.6199095022624403E-2</v>
      </c>
      <c r="L10" s="18"/>
      <c r="M10" s="18">
        <v>2.6315789473684199E-2</v>
      </c>
      <c r="N10" s="18">
        <v>0.03</v>
      </c>
      <c r="O10" s="18">
        <v>6.6666666666666693E-2</v>
      </c>
      <c r="P10" s="18">
        <v>0</v>
      </c>
      <c r="Q10" s="18"/>
      <c r="R10" s="18">
        <v>3.5999999999999997E-2</v>
      </c>
      <c r="S10" s="18">
        <v>2.4691358024691398E-2</v>
      </c>
      <c r="T10" s="18">
        <v>2.61437908496732E-2</v>
      </c>
      <c r="U10" s="18">
        <v>0</v>
      </c>
      <c r="V10" s="18"/>
      <c r="W10" s="18">
        <v>4.0540540540540501E-2</v>
      </c>
      <c r="X10" s="18">
        <v>1.03092783505155E-2</v>
      </c>
      <c r="Y10" s="18">
        <v>5.7692307692307702E-2</v>
      </c>
      <c r="Z10" s="18">
        <v>0</v>
      </c>
      <c r="AA10" s="18">
        <v>5.4054054054054099E-2</v>
      </c>
      <c r="AB10" s="18">
        <v>6.1224489795918401E-2</v>
      </c>
      <c r="AC10" s="18">
        <v>2.04081632653061E-2</v>
      </c>
      <c r="AD10" s="18">
        <v>5.5555555555555601E-2</v>
      </c>
      <c r="AE10" s="18">
        <v>2.8571428571428598E-2</v>
      </c>
      <c r="AF10" s="18">
        <v>0</v>
      </c>
      <c r="AG10" s="18">
        <v>0</v>
      </c>
      <c r="AH10" s="18">
        <v>0</v>
      </c>
      <c r="AI10" s="18"/>
      <c r="AJ10" s="18">
        <v>0</v>
      </c>
      <c r="AK10" s="18">
        <v>6.6666666666666693E-2</v>
      </c>
      <c r="AL10" s="18">
        <v>2.2988505747126398E-2</v>
      </c>
      <c r="AM10" s="18">
        <v>3.1914893617021302E-2</v>
      </c>
      <c r="AN10" s="18">
        <v>0</v>
      </c>
      <c r="AO10" s="18"/>
      <c r="AP10" s="18">
        <v>3.3149171270718203E-2</v>
      </c>
      <c r="AQ10" s="18">
        <v>2.4E-2</v>
      </c>
      <c r="AR10" s="18">
        <v>0</v>
      </c>
      <c r="AS10" s="18"/>
      <c r="AT10" s="18">
        <v>2.27272727272727E-2</v>
      </c>
      <c r="AU10" s="18">
        <v>9.6463022508038593E-3</v>
      </c>
      <c r="AV10" s="18">
        <v>0.11111111111111099</v>
      </c>
      <c r="AW10" s="18">
        <v>0.2</v>
      </c>
      <c r="AX10" s="18"/>
      <c r="AY10" s="18">
        <v>5.4054054054054099E-2</v>
      </c>
      <c r="AZ10" s="18">
        <v>2.7600849256900199E-2</v>
      </c>
      <c r="BA10" s="18"/>
      <c r="BB10" s="18">
        <v>5.5555555555555601E-2</v>
      </c>
      <c r="BC10" s="18">
        <v>2.3809523809523801E-2</v>
      </c>
      <c r="BD10" s="18">
        <v>1.2461059190031199E-2</v>
      </c>
      <c r="BE10" s="18">
        <v>0.104477611940299</v>
      </c>
      <c r="BF10" s="18"/>
      <c r="BG10" s="18">
        <v>4.8387096774193498E-2</v>
      </c>
      <c r="BH10" s="18">
        <v>2.04081632653061E-2</v>
      </c>
      <c r="BI10" s="18">
        <v>2.7027027027027001E-2</v>
      </c>
      <c r="BJ10" s="18">
        <v>0</v>
      </c>
      <c r="BK10" s="18">
        <v>7.4074074074074098E-2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6.6929133858267695E-2</v>
      </c>
      <c r="D8" s="16">
        <v>0.24137931034482801</v>
      </c>
      <c r="E8" s="16">
        <v>0.171875</v>
      </c>
      <c r="F8" s="16">
        <v>0.10638297872340401</v>
      </c>
      <c r="G8" s="16">
        <v>1.84049079754601E-2</v>
      </c>
      <c r="H8" s="16">
        <v>1.8987341772151899E-2</v>
      </c>
      <c r="I8" s="16"/>
      <c r="J8" s="16">
        <v>5.9440559440559398E-2</v>
      </c>
      <c r="K8" s="16">
        <v>7.69230769230769E-2</v>
      </c>
      <c r="L8" s="16"/>
      <c r="M8" s="16">
        <v>5.5921052631578899E-2</v>
      </c>
      <c r="N8" s="16">
        <v>0.05</v>
      </c>
      <c r="O8" s="16">
        <v>0.1</v>
      </c>
      <c r="P8" s="16">
        <v>0.15</v>
      </c>
      <c r="Q8" s="16"/>
      <c r="R8" s="16">
        <v>9.1999999999999998E-2</v>
      </c>
      <c r="S8" s="16">
        <v>3.7037037037037E-2</v>
      </c>
      <c r="T8" s="16">
        <v>2.61437908496732E-2</v>
      </c>
      <c r="U8" s="16">
        <v>0.16666666666666699</v>
      </c>
      <c r="V8" s="16"/>
      <c r="W8" s="16">
        <v>6.7567567567567599E-2</v>
      </c>
      <c r="X8" s="16">
        <v>6.18556701030928E-2</v>
      </c>
      <c r="Y8" s="16">
        <v>7.69230769230769E-2</v>
      </c>
      <c r="Z8" s="16">
        <v>2.1739130434782601E-2</v>
      </c>
      <c r="AA8" s="16">
        <v>0.135135135135135</v>
      </c>
      <c r="AB8" s="16">
        <v>8.1632653061224497E-2</v>
      </c>
      <c r="AC8" s="16">
        <v>4.08163265306122E-2</v>
      </c>
      <c r="AD8" s="16">
        <v>5.5555555555555601E-2</v>
      </c>
      <c r="AE8" s="16">
        <v>0.114285714285714</v>
      </c>
      <c r="AF8" s="16">
        <v>0</v>
      </c>
      <c r="AG8" s="16">
        <v>0.1</v>
      </c>
      <c r="AH8" s="16">
        <v>0</v>
      </c>
      <c r="AI8" s="16"/>
      <c r="AJ8" s="16">
        <v>1.49253731343284E-2</v>
      </c>
      <c r="AK8" s="16">
        <v>5.3333333333333302E-2</v>
      </c>
      <c r="AL8" s="16">
        <v>6.8965517241379296E-2</v>
      </c>
      <c r="AM8" s="16">
        <v>5.31914893617021E-2</v>
      </c>
      <c r="AN8" s="16">
        <v>7.4074074074074098E-2</v>
      </c>
      <c r="AO8" s="16"/>
      <c r="AP8" s="16">
        <v>6.9060773480663001E-2</v>
      </c>
      <c r="AQ8" s="16">
        <v>6.4000000000000001E-2</v>
      </c>
      <c r="AR8" s="16">
        <v>4.7619047619047603E-2</v>
      </c>
      <c r="AS8" s="16"/>
      <c r="AT8" s="16">
        <v>8.3333333333333301E-2</v>
      </c>
      <c r="AU8" s="16">
        <v>2.2508038585209E-2</v>
      </c>
      <c r="AV8" s="16">
        <v>0.28888888888888897</v>
      </c>
      <c r="AW8" s="16">
        <v>0.15</v>
      </c>
      <c r="AX8" s="16"/>
      <c r="AY8" s="16">
        <v>0.162162162162162</v>
      </c>
      <c r="AZ8" s="16">
        <v>5.9447983014862003E-2</v>
      </c>
      <c r="BA8" s="16"/>
      <c r="BB8" s="16">
        <v>0.16666666666666699</v>
      </c>
      <c r="BC8" s="16">
        <v>8.3333333333333301E-2</v>
      </c>
      <c r="BD8" s="16">
        <v>4.3613707165108997E-2</v>
      </c>
      <c r="BE8" s="16">
        <v>0.104477611940299</v>
      </c>
      <c r="BF8" s="16"/>
      <c r="BG8" s="16">
        <v>4.8387096774193498E-2</v>
      </c>
      <c r="BH8" s="16">
        <v>5.3061224489795902E-2</v>
      </c>
      <c r="BI8" s="16">
        <v>9.45945945945946E-2</v>
      </c>
      <c r="BJ8" s="16">
        <v>8.6956521739130405E-2</v>
      </c>
      <c r="BK8" s="16">
        <v>7.4074074074074098E-2</v>
      </c>
      <c r="BL8" s="16">
        <v>0</v>
      </c>
    </row>
    <row r="9" spans="2:64" x14ac:dyDescent="0.35">
      <c r="B9" s="17" t="s">
        <v>125</v>
      </c>
      <c r="C9" s="16">
        <v>0.91732283464566899</v>
      </c>
      <c r="D9" s="16">
        <v>0.72413793103448298</v>
      </c>
      <c r="E9" s="16">
        <v>0.828125</v>
      </c>
      <c r="F9" s="16">
        <v>0.89361702127659604</v>
      </c>
      <c r="G9" s="16">
        <v>0.95705521472392596</v>
      </c>
      <c r="H9" s="16">
        <v>0.962025316455696</v>
      </c>
      <c r="I9" s="16"/>
      <c r="J9" s="16">
        <v>0.92657342657342701</v>
      </c>
      <c r="K9" s="16">
        <v>0.90497737556561098</v>
      </c>
      <c r="L9" s="16"/>
      <c r="M9" s="16">
        <v>0.9375</v>
      </c>
      <c r="N9" s="16">
        <v>0.91</v>
      </c>
      <c r="O9" s="16">
        <v>0.86666666666666703</v>
      </c>
      <c r="P9" s="16">
        <v>0.85</v>
      </c>
      <c r="Q9" s="16"/>
      <c r="R9" s="16">
        <v>0.88800000000000001</v>
      </c>
      <c r="S9" s="16">
        <v>0.95061728395061695</v>
      </c>
      <c r="T9" s="16">
        <v>0.96078431372549</v>
      </c>
      <c r="U9" s="16">
        <v>0.83333333333333304</v>
      </c>
      <c r="V9" s="16"/>
      <c r="W9" s="16">
        <v>0.91891891891891897</v>
      </c>
      <c r="X9" s="16">
        <v>0.93814432989690699</v>
      </c>
      <c r="Y9" s="16">
        <v>0.86538461538461497</v>
      </c>
      <c r="Z9" s="16">
        <v>0.97826086956521696</v>
      </c>
      <c r="AA9" s="16">
        <v>0.86486486486486502</v>
      </c>
      <c r="AB9" s="16">
        <v>0.87755102040816302</v>
      </c>
      <c r="AC9" s="16">
        <v>0.93877551020408201</v>
      </c>
      <c r="AD9" s="16">
        <v>0.88888888888888895</v>
      </c>
      <c r="AE9" s="16">
        <v>0.88571428571428601</v>
      </c>
      <c r="AF9" s="16">
        <v>1</v>
      </c>
      <c r="AG9" s="16">
        <v>0.9</v>
      </c>
      <c r="AH9" s="16">
        <v>1</v>
      </c>
      <c r="AI9" s="16"/>
      <c r="AJ9" s="16">
        <v>0.98507462686567204</v>
      </c>
      <c r="AK9" s="16">
        <v>0.89333333333333298</v>
      </c>
      <c r="AL9" s="16">
        <v>0.91954022988505701</v>
      </c>
      <c r="AM9" s="16">
        <v>0.93617021276595702</v>
      </c>
      <c r="AN9" s="16">
        <v>0.88888888888888895</v>
      </c>
      <c r="AO9" s="16"/>
      <c r="AP9" s="16">
        <v>0.91436464088397795</v>
      </c>
      <c r="AQ9" s="16">
        <v>0.92</v>
      </c>
      <c r="AR9" s="16">
        <v>0.952380952380952</v>
      </c>
      <c r="AS9" s="16"/>
      <c r="AT9" s="16">
        <v>0.90151515151515105</v>
      </c>
      <c r="AU9" s="16">
        <v>0.97106109324758805</v>
      </c>
      <c r="AV9" s="16">
        <v>0.68888888888888899</v>
      </c>
      <c r="AW9" s="16">
        <v>0.7</v>
      </c>
      <c r="AX9" s="16"/>
      <c r="AY9" s="16">
        <v>0.78378378378378399</v>
      </c>
      <c r="AZ9" s="16">
        <v>0.92781316348195297</v>
      </c>
      <c r="BA9" s="16"/>
      <c r="BB9" s="16">
        <v>0.80555555555555602</v>
      </c>
      <c r="BC9" s="16">
        <v>0.91666666666666696</v>
      </c>
      <c r="BD9" s="16">
        <v>0.95015576323987505</v>
      </c>
      <c r="BE9" s="16">
        <v>0.82089552238805996</v>
      </c>
      <c r="BF9" s="16"/>
      <c r="BG9" s="16">
        <v>0.91935483870967705</v>
      </c>
      <c r="BH9" s="16">
        <v>0.93877551020408201</v>
      </c>
      <c r="BI9" s="16">
        <v>0.891891891891892</v>
      </c>
      <c r="BJ9" s="16">
        <v>0.91304347826086996</v>
      </c>
      <c r="BK9" s="16">
        <v>0.88888888888888895</v>
      </c>
      <c r="BL9" s="16">
        <v>0.66666666666666696</v>
      </c>
    </row>
    <row r="10" spans="2:64" x14ac:dyDescent="0.35">
      <c r="B10" s="17" t="s">
        <v>119</v>
      </c>
      <c r="C10" s="18">
        <v>1.5748031496062999E-2</v>
      </c>
      <c r="D10" s="18">
        <v>3.4482758620689703E-2</v>
      </c>
      <c r="E10" s="18">
        <v>0</v>
      </c>
      <c r="F10" s="18">
        <v>0</v>
      </c>
      <c r="G10" s="18">
        <v>2.4539877300613501E-2</v>
      </c>
      <c r="H10" s="18">
        <v>1.8987341772151899E-2</v>
      </c>
      <c r="I10" s="18"/>
      <c r="J10" s="18">
        <v>1.3986013986014E-2</v>
      </c>
      <c r="K10" s="18">
        <v>1.8099547511312201E-2</v>
      </c>
      <c r="L10" s="18"/>
      <c r="M10" s="18">
        <v>6.5789473684210497E-3</v>
      </c>
      <c r="N10" s="18">
        <v>0.04</v>
      </c>
      <c r="O10" s="18">
        <v>3.3333333333333298E-2</v>
      </c>
      <c r="P10" s="18">
        <v>0</v>
      </c>
      <c r="Q10" s="18"/>
      <c r="R10" s="18">
        <v>0.02</v>
      </c>
      <c r="S10" s="18">
        <v>1.2345679012345699E-2</v>
      </c>
      <c r="T10" s="18">
        <v>1.30718954248366E-2</v>
      </c>
      <c r="U10" s="18">
        <v>0</v>
      </c>
      <c r="V10" s="18"/>
      <c r="W10" s="18">
        <v>1.35135135135135E-2</v>
      </c>
      <c r="X10" s="18">
        <v>0</v>
      </c>
      <c r="Y10" s="18">
        <v>5.7692307692307702E-2</v>
      </c>
      <c r="Z10" s="18">
        <v>0</v>
      </c>
      <c r="AA10" s="18">
        <v>0</v>
      </c>
      <c r="AB10" s="18">
        <v>4.08163265306122E-2</v>
      </c>
      <c r="AC10" s="18">
        <v>2.04081632653061E-2</v>
      </c>
      <c r="AD10" s="18">
        <v>5.5555555555555601E-2</v>
      </c>
      <c r="AE10" s="18">
        <v>0</v>
      </c>
      <c r="AF10" s="18">
        <v>0</v>
      </c>
      <c r="AG10" s="18">
        <v>0</v>
      </c>
      <c r="AH10" s="18">
        <v>0</v>
      </c>
      <c r="AI10" s="18"/>
      <c r="AJ10" s="18">
        <v>0</v>
      </c>
      <c r="AK10" s="18">
        <v>5.3333333333333302E-2</v>
      </c>
      <c r="AL10" s="18">
        <v>1.1494252873563199E-2</v>
      </c>
      <c r="AM10" s="18">
        <v>1.0638297872340399E-2</v>
      </c>
      <c r="AN10" s="18">
        <v>3.7037037037037E-2</v>
      </c>
      <c r="AO10" s="18"/>
      <c r="AP10" s="18">
        <v>1.6574585635359101E-2</v>
      </c>
      <c r="AQ10" s="18">
        <v>1.6E-2</v>
      </c>
      <c r="AR10" s="18">
        <v>0</v>
      </c>
      <c r="AS10" s="18"/>
      <c r="AT10" s="18">
        <v>1.5151515151515201E-2</v>
      </c>
      <c r="AU10" s="18">
        <v>6.4308681672025697E-3</v>
      </c>
      <c r="AV10" s="18">
        <v>2.2222222222222199E-2</v>
      </c>
      <c r="AW10" s="18">
        <v>0.15</v>
      </c>
      <c r="AX10" s="18"/>
      <c r="AY10" s="18">
        <v>5.4054054054054099E-2</v>
      </c>
      <c r="AZ10" s="18">
        <v>1.27388535031847E-2</v>
      </c>
      <c r="BA10" s="18"/>
      <c r="BB10" s="18">
        <v>2.7777777777777801E-2</v>
      </c>
      <c r="BC10" s="18">
        <v>0</v>
      </c>
      <c r="BD10" s="18">
        <v>6.2305295950155796E-3</v>
      </c>
      <c r="BE10" s="18">
        <v>7.4626865671641798E-2</v>
      </c>
      <c r="BF10" s="18"/>
      <c r="BG10" s="18">
        <v>3.2258064516128997E-2</v>
      </c>
      <c r="BH10" s="18">
        <v>8.1632653061224497E-3</v>
      </c>
      <c r="BI10" s="18">
        <v>1.35135135135135E-2</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6.2992125984251995E-2</v>
      </c>
      <c r="D8" s="16">
        <v>0.31034482758620702</v>
      </c>
      <c r="E8" s="16">
        <v>0.171875</v>
      </c>
      <c r="F8" s="16">
        <v>4.2553191489361701E-2</v>
      </c>
      <c r="G8" s="16">
        <v>4.2944785276073601E-2</v>
      </c>
      <c r="H8" s="16">
        <v>6.3291139240506302E-3</v>
      </c>
      <c r="I8" s="16"/>
      <c r="J8" s="16">
        <v>6.6433566433566404E-2</v>
      </c>
      <c r="K8" s="16">
        <v>5.8823529411764698E-2</v>
      </c>
      <c r="L8" s="16"/>
      <c r="M8" s="16">
        <v>8.55263157894737E-2</v>
      </c>
      <c r="N8" s="16">
        <v>0.02</v>
      </c>
      <c r="O8" s="16">
        <v>3.3333333333333298E-2</v>
      </c>
      <c r="P8" s="16">
        <v>0.05</v>
      </c>
      <c r="Q8" s="16"/>
      <c r="R8" s="16">
        <v>0.1</v>
      </c>
      <c r="S8" s="16">
        <v>3.7037037037037E-2</v>
      </c>
      <c r="T8" s="16">
        <v>1.30718954248366E-2</v>
      </c>
      <c r="U8" s="16">
        <v>8.3333333333333301E-2</v>
      </c>
      <c r="V8" s="16"/>
      <c r="W8" s="16">
        <v>0.108108108108108</v>
      </c>
      <c r="X8" s="16">
        <v>7.2164948453608199E-2</v>
      </c>
      <c r="Y8" s="16">
        <v>3.8461538461538498E-2</v>
      </c>
      <c r="Z8" s="16">
        <v>4.3478260869565202E-2</v>
      </c>
      <c r="AA8" s="16">
        <v>0.108108108108108</v>
      </c>
      <c r="AB8" s="16">
        <v>2.04081632653061E-2</v>
      </c>
      <c r="AC8" s="16">
        <v>2.04081632653061E-2</v>
      </c>
      <c r="AD8" s="16">
        <v>5.5555555555555601E-2</v>
      </c>
      <c r="AE8" s="16">
        <v>5.7142857142857099E-2</v>
      </c>
      <c r="AF8" s="16">
        <v>7.1428571428571397E-2</v>
      </c>
      <c r="AG8" s="16">
        <v>0.1</v>
      </c>
      <c r="AH8" s="16">
        <v>0</v>
      </c>
      <c r="AI8" s="16"/>
      <c r="AJ8" s="16">
        <v>1.49253731343284E-2</v>
      </c>
      <c r="AK8" s="16">
        <v>5.3333333333333302E-2</v>
      </c>
      <c r="AL8" s="16">
        <v>7.4712643678160898E-2</v>
      </c>
      <c r="AM8" s="16">
        <v>7.4468085106383003E-2</v>
      </c>
      <c r="AN8" s="16">
        <v>7.4074074074074098E-2</v>
      </c>
      <c r="AO8" s="16"/>
      <c r="AP8" s="16">
        <v>5.24861878453039E-2</v>
      </c>
      <c r="AQ8" s="16">
        <v>9.6000000000000002E-2</v>
      </c>
      <c r="AR8" s="16">
        <v>4.7619047619047603E-2</v>
      </c>
      <c r="AS8" s="16"/>
      <c r="AT8" s="16">
        <v>8.3333333333333301E-2</v>
      </c>
      <c r="AU8" s="16">
        <v>4.5016077170418001E-2</v>
      </c>
      <c r="AV8" s="16">
        <v>0.133333333333333</v>
      </c>
      <c r="AW8" s="16">
        <v>0.05</v>
      </c>
      <c r="AX8" s="16"/>
      <c r="AY8" s="16">
        <v>0.162162162162162</v>
      </c>
      <c r="AZ8" s="16">
        <v>5.5201698513800398E-2</v>
      </c>
      <c r="BA8" s="16"/>
      <c r="BB8" s="16">
        <v>0.16666666666666699</v>
      </c>
      <c r="BC8" s="16">
        <v>9.5238095238095205E-2</v>
      </c>
      <c r="BD8" s="16">
        <v>4.3613707165108997E-2</v>
      </c>
      <c r="BE8" s="16">
        <v>5.9701492537313397E-2</v>
      </c>
      <c r="BF8" s="16"/>
      <c r="BG8" s="16">
        <v>6.4516129032258104E-2</v>
      </c>
      <c r="BH8" s="16">
        <v>6.5306122448979598E-2</v>
      </c>
      <c r="BI8" s="16">
        <v>5.4054054054054099E-2</v>
      </c>
      <c r="BJ8" s="16">
        <v>8.6956521739130405E-2</v>
      </c>
      <c r="BK8" s="16">
        <v>7.4074074074074098E-2</v>
      </c>
      <c r="BL8" s="16">
        <v>0</v>
      </c>
    </row>
    <row r="9" spans="2:64" x14ac:dyDescent="0.35">
      <c r="B9" s="17" t="s">
        <v>125</v>
      </c>
      <c r="C9" s="16">
        <v>0.91535433070866101</v>
      </c>
      <c r="D9" s="16">
        <v>0.65517241379310298</v>
      </c>
      <c r="E9" s="16">
        <v>0.828125</v>
      </c>
      <c r="F9" s="16">
        <v>0.93617021276595702</v>
      </c>
      <c r="G9" s="16">
        <v>0.93251533742331305</v>
      </c>
      <c r="H9" s="16">
        <v>0.968354430379747</v>
      </c>
      <c r="I9" s="16"/>
      <c r="J9" s="16">
        <v>0.91958041958042003</v>
      </c>
      <c r="K9" s="16">
        <v>0.90950226244343901</v>
      </c>
      <c r="L9" s="16"/>
      <c r="M9" s="16">
        <v>0.90789473684210498</v>
      </c>
      <c r="N9" s="16">
        <v>0.94</v>
      </c>
      <c r="O9" s="16">
        <v>0.91666666666666696</v>
      </c>
      <c r="P9" s="16">
        <v>0.9</v>
      </c>
      <c r="Q9" s="16"/>
      <c r="R9" s="16">
        <v>0.88</v>
      </c>
      <c r="S9" s="16">
        <v>0.938271604938272</v>
      </c>
      <c r="T9" s="16">
        <v>0.96732026143790895</v>
      </c>
      <c r="U9" s="16">
        <v>0.875</v>
      </c>
      <c r="V9" s="16"/>
      <c r="W9" s="16">
        <v>0.87837837837837796</v>
      </c>
      <c r="X9" s="16">
        <v>0.91752577319587603</v>
      </c>
      <c r="Y9" s="16">
        <v>0.90384615384615397</v>
      </c>
      <c r="Z9" s="16">
        <v>0.95652173913043503</v>
      </c>
      <c r="AA9" s="16">
        <v>0.891891891891892</v>
      </c>
      <c r="AB9" s="16">
        <v>0.91836734693877597</v>
      </c>
      <c r="AC9" s="16">
        <v>0.93877551020408201</v>
      </c>
      <c r="AD9" s="16">
        <v>0.88888888888888895</v>
      </c>
      <c r="AE9" s="16">
        <v>0.94285714285714295</v>
      </c>
      <c r="AF9" s="16">
        <v>0.92857142857142905</v>
      </c>
      <c r="AG9" s="16">
        <v>0.9</v>
      </c>
      <c r="AH9" s="16">
        <v>1</v>
      </c>
      <c r="AI9" s="16"/>
      <c r="AJ9" s="16">
        <v>0.98507462686567204</v>
      </c>
      <c r="AK9" s="16">
        <v>0.86666666666666703</v>
      </c>
      <c r="AL9" s="16">
        <v>0.90804597701149403</v>
      </c>
      <c r="AM9" s="16">
        <v>0.91489361702127703</v>
      </c>
      <c r="AN9" s="16">
        <v>0.88888888888888895</v>
      </c>
      <c r="AO9" s="16"/>
      <c r="AP9" s="16">
        <v>0.91988950276243098</v>
      </c>
      <c r="AQ9" s="16">
        <v>0.89600000000000002</v>
      </c>
      <c r="AR9" s="16">
        <v>0.952380952380952</v>
      </c>
      <c r="AS9" s="16"/>
      <c r="AT9" s="16">
        <v>0.89393939393939403</v>
      </c>
      <c r="AU9" s="16">
        <v>0.94533762057877802</v>
      </c>
      <c r="AV9" s="16">
        <v>0.86666666666666703</v>
      </c>
      <c r="AW9" s="16">
        <v>0.7</v>
      </c>
      <c r="AX9" s="16"/>
      <c r="AY9" s="16">
        <v>0.78378378378378399</v>
      </c>
      <c r="AZ9" s="16">
        <v>0.92569002123142297</v>
      </c>
      <c r="BA9" s="16"/>
      <c r="BB9" s="16">
        <v>0.83333333333333304</v>
      </c>
      <c r="BC9" s="16">
        <v>0.89285714285714302</v>
      </c>
      <c r="BD9" s="16">
        <v>0.94704049844236804</v>
      </c>
      <c r="BE9" s="16">
        <v>0.83582089552238803</v>
      </c>
      <c r="BF9" s="16"/>
      <c r="BG9" s="16">
        <v>0.90322580645161299</v>
      </c>
      <c r="BH9" s="16">
        <v>0.91020408163265298</v>
      </c>
      <c r="BI9" s="16">
        <v>0.93243243243243201</v>
      </c>
      <c r="BJ9" s="16">
        <v>0.91304347826086996</v>
      </c>
      <c r="BK9" s="16">
        <v>0.92592592592592604</v>
      </c>
      <c r="BL9" s="16">
        <v>0.66666666666666696</v>
      </c>
    </row>
    <row r="10" spans="2:64" x14ac:dyDescent="0.35">
      <c r="B10" s="17" t="s">
        <v>119</v>
      </c>
      <c r="C10" s="18">
        <v>2.16535433070866E-2</v>
      </c>
      <c r="D10" s="18">
        <v>3.4482758620689703E-2</v>
      </c>
      <c r="E10" s="18">
        <v>0</v>
      </c>
      <c r="F10" s="18">
        <v>2.1276595744680899E-2</v>
      </c>
      <c r="G10" s="18">
        <v>2.4539877300613501E-2</v>
      </c>
      <c r="H10" s="18">
        <v>2.53164556962025E-2</v>
      </c>
      <c r="I10" s="18"/>
      <c r="J10" s="18">
        <v>1.3986013986014E-2</v>
      </c>
      <c r="K10" s="18">
        <v>3.1674208144796399E-2</v>
      </c>
      <c r="L10" s="18"/>
      <c r="M10" s="18">
        <v>6.5789473684210497E-3</v>
      </c>
      <c r="N10" s="18">
        <v>0.04</v>
      </c>
      <c r="O10" s="18">
        <v>0.05</v>
      </c>
      <c r="P10" s="18">
        <v>0.05</v>
      </c>
      <c r="Q10" s="18"/>
      <c r="R10" s="18">
        <v>0.02</v>
      </c>
      <c r="S10" s="18">
        <v>2.4691358024691398E-2</v>
      </c>
      <c r="T10" s="18">
        <v>1.9607843137254902E-2</v>
      </c>
      <c r="U10" s="18">
        <v>4.1666666666666699E-2</v>
      </c>
      <c r="V10" s="18"/>
      <c r="W10" s="18">
        <v>1.35135135135135E-2</v>
      </c>
      <c r="X10" s="18">
        <v>1.03092783505155E-2</v>
      </c>
      <c r="Y10" s="18">
        <v>5.7692307692307702E-2</v>
      </c>
      <c r="Z10" s="18">
        <v>0</v>
      </c>
      <c r="AA10" s="18">
        <v>0</v>
      </c>
      <c r="AB10" s="18">
        <v>6.1224489795918401E-2</v>
      </c>
      <c r="AC10" s="18">
        <v>4.08163265306122E-2</v>
      </c>
      <c r="AD10" s="18">
        <v>5.5555555555555601E-2</v>
      </c>
      <c r="AE10" s="18">
        <v>0</v>
      </c>
      <c r="AF10" s="18">
        <v>0</v>
      </c>
      <c r="AG10" s="18">
        <v>0</v>
      </c>
      <c r="AH10" s="18">
        <v>0</v>
      </c>
      <c r="AI10" s="18"/>
      <c r="AJ10" s="18">
        <v>0</v>
      </c>
      <c r="AK10" s="18">
        <v>0.08</v>
      </c>
      <c r="AL10" s="18">
        <v>1.72413793103448E-2</v>
      </c>
      <c r="AM10" s="18">
        <v>1.0638297872340399E-2</v>
      </c>
      <c r="AN10" s="18">
        <v>3.7037037037037E-2</v>
      </c>
      <c r="AO10" s="18"/>
      <c r="AP10" s="18">
        <v>2.7624309392265199E-2</v>
      </c>
      <c r="AQ10" s="18">
        <v>8.0000000000000002E-3</v>
      </c>
      <c r="AR10" s="18">
        <v>0</v>
      </c>
      <c r="AS10" s="18"/>
      <c r="AT10" s="18">
        <v>2.27272727272727E-2</v>
      </c>
      <c r="AU10" s="18">
        <v>9.6463022508038593E-3</v>
      </c>
      <c r="AV10" s="18">
        <v>0</v>
      </c>
      <c r="AW10" s="18">
        <v>0.25</v>
      </c>
      <c r="AX10" s="18"/>
      <c r="AY10" s="18">
        <v>5.4054054054054099E-2</v>
      </c>
      <c r="AZ10" s="18">
        <v>1.9108280254777101E-2</v>
      </c>
      <c r="BA10" s="18"/>
      <c r="BB10" s="18">
        <v>0</v>
      </c>
      <c r="BC10" s="18">
        <v>1.1904761904761901E-2</v>
      </c>
      <c r="BD10" s="18">
        <v>9.3457943925233603E-3</v>
      </c>
      <c r="BE10" s="18">
        <v>0.104477611940299</v>
      </c>
      <c r="BF10" s="18"/>
      <c r="BG10" s="18">
        <v>3.2258064516128997E-2</v>
      </c>
      <c r="BH10" s="18">
        <v>2.4489795918367301E-2</v>
      </c>
      <c r="BI10" s="18">
        <v>1.35135135135135E-2</v>
      </c>
      <c r="BJ10" s="18">
        <v>0</v>
      </c>
      <c r="BK10" s="18">
        <v>0</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4.5275590551181098E-2</v>
      </c>
      <c r="D8" s="16">
        <v>0.17241379310344801</v>
      </c>
      <c r="E8" s="16">
        <v>0.171875</v>
      </c>
      <c r="F8" s="16">
        <v>3.1914893617021302E-2</v>
      </c>
      <c r="G8" s="16">
        <v>1.22699386503067E-2</v>
      </c>
      <c r="H8" s="16">
        <v>1.26582278481013E-2</v>
      </c>
      <c r="I8" s="16"/>
      <c r="J8" s="16">
        <v>3.4965034965035002E-2</v>
      </c>
      <c r="K8" s="16">
        <v>5.8823529411764698E-2</v>
      </c>
      <c r="L8" s="16"/>
      <c r="M8" s="16">
        <v>5.5921052631578899E-2</v>
      </c>
      <c r="N8" s="16">
        <v>0.03</v>
      </c>
      <c r="O8" s="16">
        <v>1.6666666666666701E-2</v>
      </c>
      <c r="P8" s="16">
        <v>0.05</v>
      </c>
      <c r="Q8" s="16"/>
      <c r="R8" s="16">
        <v>6.4000000000000001E-2</v>
      </c>
      <c r="S8" s="16">
        <v>4.9382716049382699E-2</v>
      </c>
      <c r="T8" s="16">
        <v>6.5359477124183E-3</v>
      </c>
      <c r="U8" s="16">
        <v>8.3333333333333301E-2</v>
      </c>
      <c r="V8" s="16"/>
      <c r="W8" s="16">
        <v>8.1081081081081099E-2</v>
      </c>
      <c r="X8" s="16">
        <v>4.1237113402061903E-2</v>
      </c>
      <c r="Y8" s="16">
        <v>3.8461538461538498E-2</v>
      </c>
      <c r="Z8" s="16">
        <v>0</v>
      </c>
      <c r="AA8" s="16">
        <v>5.4054054054054099E-2</v>
      </c>
      <c r="AB8" s="16">
        <v>6.1224489795918401E-2</v>
      </c>
      <c r="AC8" s="16">
        <v>6.1224489795918401E-2</v>
      </c>
      <c r="AD8" s="16">
        <v>0</v>
      </c>
      <c r="AE8" s="16">
        <v>5.7142857142857099E-2</v>
      </c>
      <c r="AF8" s="16">
        <v>0</v>
      </c>
      <c r="AG8" s="16">
        <v>0.05</v>
      </c>
      <c r="AH8" s="16">
        <v>0</v>
      </c>
      <c r="AI8" s="16"/>
      <c r="AJ8" s="16">
        <v>1.49253731343284E-2</v>
      </c>
      <c r="AK8" s="16">
        <v>1.3333333333333299E-2</v>
      </c>
      <c r="AL8" s="16">
        <v>4.0229885057471299E-2</v>
      </c>
      <c r="AM8" s="16">
        <v>8.5106382978723402E-2</v>
      </c>
      <c r="AN8" s="16">
        <v>3.7037037037037E-2</v>
      </c>
      <c r="AO8" s="16"/>
      <c r="AP8" s="16">
        <v>3.5911602209944701E-2</v>
      </c>
      <c r="AQ8" s="16">
        <v>7.1999999999999995E-2</v>
      </c>
      <c r="AR8" s="16">
        <v>4.7619047619047603E-2</v>
      </c>
      <c r="AS8" s="16"/>
      <c r="AT8" s="16">
        <v>5.3030303030302997E-2</v>
      </c>
      <c r="AU8" s="16">
        <v>1.6077170418006399E-2</v>
      </c>
      <c r="AV8" s="16">
        <v>0.22222222222222199</v>
      </c>
      <c r="AW8" s="16">
        <v>0.05</v>
      </c>
      <c r="AX8" s="16"/>
      <c r="AY8" s="16">
        <v>0.108108108108108</v>
      </c>
      <c r="AZ8" s="16">
        <v>4.0339702760084903E-2</v>
      </c>
      <c r="BA8" s="16"/>
      <c r="BB8" s="16">
        <v>0.16666666666666699</v>
      </c>
      <c r="BC8" s="16">
        <v>9.5238095238095205E-2</v>
      </c>
      <c r="BD8" s="16">
        <v>2.4922118380062301E-2</v>
      </c>
      <c r="BE8" s="16">
        <v>1.49253731343284E-2</v>
      </c>
      <c r="BF8" s="16"/>
      <c r="BG8" s="16">
        <v>1.6129032258064498E-2</v>
      </c>
      <c r="BH8" s="16">
        <v>5.7142857142857099E-2</v>
      </c>
      <c r="BI8" s="16">
        <v>4.0540540540540501E-2</v>
      </c>
      <c r="BJ8" s="16">
        <v>8.6956521739130405E-2</v>
      </c>
      <c r="BK8" s="16">
        <v>0</v>
      </c>
      <c r="BL8" s="16">
        <v>0</v>
      </c>
    </row>
    <row r="9" spans="2:64" x14ac:dyDescent="0.35">
      <c r="B9" s="17" t="s">
        <v>125</v>
      </c>
      <c r="C9" s="16">
        <v>0.93307086614173196</v>
      </c>
      <c r="D9" s="16">
        <v>0.75862068965517204</v>
      </c>
      <c r="E9" s="16">
        <v>0.828125</v>
      </c>
      <c r="F9" s="16">
        <v>0.95744680851063801</v>
      </c>
      <c r="G9" s="16">
        <v>0.96319018404907997</v>
      </c>
      <c r="H9" s="16">
        <v>0.962025316455696</v>
      </c>
      <c r="I9" s="16"/>
      <c r="J9" s="16">
        <v>0.94755244755244805</v>
      </c>
      <c r="K9" s="16">
        <v>0.91402714932126705</v>
      </c>
      <c r="L9" s="16"/>
      <c r="M9" s="16">
        <v>0.93421052631578905</v>
      </c>
      <c r="N9" s="16">
        <v>0.93</v>
      </c>
      <c r="O9" s="16">
        <v>0.91666666666666696</v>
      </c>
      <c r="P9" s="16">
        <v>0.95</v>
      </c>
      <c r="Q9" s="16"/>
      <c r="R9" s="16">
        <v>0.91200000000000003</v>
      </c>
      <c r="S9" s="16">
        <v>0.92592592592592604</v>
      </c>
      <c r="T9" s="16">
        <v>0.973856209150327</v>
      </c>
      <c r="U9" s="16">
        <v>0.91666666666666696</v>
      </c>
      <c r="V9" s="16"/>
      <c r="W9" s="16">
        <v>0.891891891891892</v>
      </c>
      <c r="X9" s="16">
        <v>0.94845360824742297</v>
      </c>
      <c r="Y9" s="16">
        <v>0.90384615384615397</v>
      </c>
      <c r="Z9" s="16">
        <v>1</v>
      </c>
      <c r="AA9" s="16">
        <v>0.91891891891891897</v>
      </c>
      <c r="AB9" s="16">
        <v>0.89795918367346905</v>
      </c>
      <c r="AC9" s="16">
        <v>0.91836734693877597</v>
      </c>
      <c r="AD9" s="16">
        <v>0.94444444444444398</v>
      </c>
      <c r="AE9" s="16">
        <v>0.94285714285714295</v>
      </c>
      <c r="AF9" s="16">
        <v>1</v>
      </c>
      <c r="AG9" s="16">
        <v>0.95</v>
      </c>
      <c r="AH9" s="16">
        <v>1</v>
      </c>
      <c r="AI9" s="16"/>
      <c r="AJ9" s="16">
        <v>0.98507462686567204</v>
      </c>
      <c r="AK9" s="16">
        <v>0.93333333333333302</v>
      </c>
      <c r="AL9" s="16">
        <v>0.93678160919540199</v>
      </c>
      <c r="AM9" s="16">
        <v>0.90425531914893598</v>
      </c>
      <c r="AN9" s="16">
        <v>0.92592592592592604</v>
      </c>
      <c r="AO9" s="16"/>
      <c r="AP9" s="16">
        <v>0.93922651933701695</v>
      </c>
      <c r="AQ9" s="16">
        <v>0.91200000000000003</v>
      </c>
      <c r="AR9" s="16">
        <v>0.952380952380952</v>
      </c>
      <c r="AS9" s="16"/>
      <c r="AT9" s="16">
        <v>0.91666666666666696</v>
      </c>
      <c r="AU9" s="16">
        <v>0.977491961414791</v>
      </c>
      <c r="AV9" s="16">
        <v>0.75555555555555598</v>
      </c>
      <c r="AW9" s="16">
        <v>0.75</v>
      </c>
      <c r="AX9" s="16"/>
      <c r="AY9" s="16">
        <v>0.83783783783783805</v>
      </c>
      <c r="AZ9" s="16">
        <v>0.94055201698513802</v>
      </c>
      <c r="BA9" s="16"/>
      <c r="BB9" s="16">
        <v>0.80555555555555602</v>
      </c>
      <c r="BC9" s="16">
        <v>0.90476190476190499</v>
      </c>
      <c r="BD9" s="16">
        <v>0.96261682242990698</v>
      </c>
      <c r="BE9" s="16">
        <v>0.89552238805970197</v>
      </c>
      <c r="BF9" s="16"/>
      <c r="BG9" s="16">
        <v>0.95161290322580605</v>
      </c>
      <c r="BH9" s="16">
        <v>0.93061224489795902</v>
      </c>
      <c r="BI9" s="16">
        <v>0.93243243243243201</v>
      </c>
      <c r="BJ9" s="16">
        <v>0.91304347826086996</v>
      </c>
      <c r="BK9" s="16">
        <v>0.96296296296296302</v>
      </c>
      <c r="BL9" s="16">
        <v>0.66666666666666696</v>
      </c>
    </row>
    <row r="10" spans="2:64" x14ac:dyDescent="0.35">
      <c r="B10" s="17" t="s">
        <v>119</v>
      </c>
      <c r="C10" s="18">
        <v>2.16535433070866E-2</v>
      </c>
      <c r="D10" s="18">
        <v>6.8965517241379296E-2</v>
      </c>
      <c r="E10" s="18">
        <v>0</v>
      </c>
      <c r="F10" s="18">
        <v>1.0638297872340399E-2</v>
      </c>
      <c r="G10" s="18">
        <v>2.4539877300613501E-2</v>
      </c>
      <c r="H10" s="18">
        <v>2.53164556962025E-2</v>
      </c>
      <c r="I10" s="18"/>
      <c r="J10" s="18">
        <v>1.7482517482517501E-2</v>
      </c>
      <c r="K10" s="18">
        <v>2.7149321266968299E-2</v>
      </c>
      <c r="L10" s="18"/>
      <c r="M10" s="18">
        <v>9.8684210526315801E-3</v>
      </c>
      <c r="N10" s="18">
        <v>0.04</v>
      </c>
      <c r="O10" s="18">
        <v>6.6666666666666693E-2</v>
      </c>
      <c r="P10" s="18">
        <v>0</v>
      </c>
      <c r="Q10" s="18"/>
      <c r="R10" s="18">
        <v>2.4E-2</v>
      </c>
      <c r="S10" s="18">
        <v>2.4691358024691398E-2</v>
      </c>
      <c r="T10" s="18">
        <v>1.9607843137254902E-2</v>
      </c>
      <c r="U10" s="18">
        <v>0</v>
      </c>
      <c r="V10" s="18"/>
      <c r="W10" s="18">
        <v>2.7027027027027001E-2</v>
      </c>
      <c r="X10" s="18">
        <v>1.03092783505155E-2</v>
      </c>
      <c r="Y10" s="18">
        <v>5.7692307692307702E-2</v>
      </c>
      <c r="Z10" s="18">
        <v>0</v>
      </c>
      <c r="AA10" s="18">
        <v>2.7027027027027001E-2</v>
      </c>
      <c r="AB10" s="18">
        <v>4.08163265306122E-2</v>
      </c>
      <c r="AC10" s="18">
        <v>2.04081632653061E-2</v>
      </c>
      <c r="AD10" s="18">
        <v>5.5555555555555601E-2</v>
      </c>
      <c r="AE10" s="18">
        <v>0</v>
      </c>
      <c r="AF10" s="18">
        <v>0</v>
      </c>
      <c r="AG10" s="18">
        <v>0</v>
      </c>
      <c r="AH10" s="18">
        <v>0</v>
      </c>
      <c r="AI10" s="18"/>
      <c r="AJ10" s="18">
        <v>0</v>
      </c>
      <c r="AK10" s="18">
        <v>5.3333333333333302E-2</v>
      </c>
      <c r="AL10" s="18">
        <v>2.2988505747126398E-2</v>
      </c>
      <c r="AM10" s="18">
        <v>1.0638297872340399E-2</v>
      </c>
      <c r="AN10" s="18">
        <v>3.7037037037037E-2</v>
      </c>
      <c r="AO10" s="18"/>
      <c r="AP10" s="18">
        <v>2.4861878453038701E-2</v>
      </c>
      <c r="AQ10" s="18">
        <v>1.6E-2</v>
      </c>
      <c r="AR10" s="18">
        <v>0</v>
      </c>
      <c r="AS10" s="18"/>
      <c r="AT10" s="18">
        <v>3.03030303030303E-2</v>
      </c>
      <c r="AU10" s="18">
        <v>6.4308681672025697E-3</v>
      </c>
      <c r="AV10" s="18">
        <v>2.2222222222222199E-2</v>
      </c>
      <c r="AW10" s="18">
        <v>0.2</v>
      </c>
      <c r="AX10" s="18"/>
      <c r="AY10" s="18">
        <v>5.4054054054054099E-2</v>
      </c>
      <c r="AZ10" s="18">
        <v>1.9108280254777101E-2</v>
      </c>
      <c r="BA10" s="18"/>
      <c r="BB10" s="18">
        <v>2.7777777777777801E-2</v>
      </c>
      <c r="BC10" s="18">
        <v>0</v>
      </c>
      <c r="BD10" s="18">
        <v>1.2461059190031199E-2</v>
      </c>
      <c r="BE10" s="18">
        <v>8.9552238805970102E-2</v>
      </c>
      <c r="BF10" s="18"/>
      <c r="BG10" s="18">
        <v>3.2258064516128997E-2</v>
      </c>
      <c r="BH10" s="18">
        <v>1.2244897959183701E-2</v>
      </c>
      <c r="BI10" s="18">
        <v>2.7027027027027001E-2</v>
      </c>
      <c r="BJ10" s="18">
        <v>0</v>
      </c>
      <c r="BK10" s="18">
        <v>3.7037037037037E-2</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L23"/>
  <sheetViews>
    <sheetView showGridLines="0" workbookViewId="0">
      <pane xSplit="2" topLeftCell="C1" activePane="topRight" state="frozen"/>
      <selection activeCell="B21" sqref="B21"/>
      <selection pane="topRight" activeCell="B19" sqref="B19"/>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153</v>
      </c>
      <c r="D7" s="9">
        <v>16</v>
      </c>
      <c r="E7" s="9">
        <v>30</v>
      </c>
      <c r="F7" s="9">
        <v>33</v>
      </c>
      <c r="G7" s="9">
        <v>42</v>
      </c>
      <c r="H7" s="9">
        <v>32</v>
      </c>
      <c r="I7" s="9"/>
      <c r="J7" s="9">
        <v>87</v>
      </c>
      <c r="K7" s="9">
        <v>66</v>
      </c>
      <c r="L7" s="9"/>
      <c r="M7" s="9">
        <v>83</v>
      </c>
      <c r="N7" s="9">
        <v>34</v>
      </c>
      <c r="O7" s="9">
        <v>20</v>
      </c>
      <c r="P7" s="9">
        <v>14</v>
      </c>
      <c r="Q7" s="9"/>
      <c r="R7" s="9">
        <v>92</v>
      </c>
      <c r="S7" s="9">
        <v>27</v>
      </c>
      <c r="T7" s="9">
        <v>28</v>
      </c>
      <c r="U7" s="9">
        <v>6</v>
      </c>
      <c r="V7" s="9"/>
      <c r="W7" s="9">
        <v>29</v>
      </c>
      <c r="X7" s="9">
        <v>27</v>
      </c>
      <c r="Y7" s="9">
        <v>20</v>
      </c>
      <c r="Z7" s="9">
        <v>8</v>
      </c>
      <c r="AA7" s="9">
        <v>15</v>
      </c>
      <c r="AB7" s="9">
        <v>13</v>
      </c>
      <c r="AC7" s="9">
        <v>13</v>
      </c>
      <c r="AD7" s="9">
        <v>6</v>
      </c>
      <c r="AE7" s="9">
        <v>8</v>
      </c>
      <c r="AF7" s="9">
        <v>7</v>
      </c>
      <c r="AG7" s="9">
        <v>7</v>
      </c>
      <c r="AH7" s="9" t="s">
        <v>78</v>
      </c>
      <c r="AI7" s="9"/>
      <c r="AJ7" s="9">
        <v>17</v>
      </c>
      <c r="AK7" s="9">
        <v>24</v>
      </c>
      <c r="AL7" s="9">
        <v>53</v>
      </c>
      <c r="AM7" s="9">
        <v>26</v>
      </c>
      <c r="AN7" s="9">
        <v>10</v>
      </c>
      <c r="AO7" s="9"/>
      <c r="AP7" s="9">
        <v>105</v>
      </c>
      <c r="AQ7" s="9">
        <v>40</v>
      </c>
      <c r="AR7" s="9">
        <v>8</v>
      </c>
      <c r="AS7" s="9"/>
      <c r="AT7" s="9">
        <v>48</v>
      </c>
      <c r="AU7" s="9">
        <v>72</v>
      </c>
      <c r="AV7" s="9">
        <v>25</v>
      </c>
      <c r="AW7" s="9">
        <v>8</v>
      </c>
      <c r="AX7" s="9"/>
      <c r="AY7" s="9">
        <v>15</v>
      </c>
      <c r="AZ7" s="9">
        <v>138</v>
      </c>
      <c r="BA7" s="9"/>
      <c r="BB7" s="9">
        <v>22</v>
      </c>
      <c r="BC7" s="9">
        <v>30</v>
      </c>
      <c r="BD7" s="9">
        <v>82</v>
      </c>
      <c r="BE7" s="9">
        <v>19</v>
      </c>
      <c r="BF7" s="9"/>
      <c r="BG7" s="9">
        <v>17</v>
      </c>
      <c r="BH7" s="9">
        <v>72</v>
      </c>
      <c r="BI7" s="9">
        <v>46</v>
      </c>
      <c r="BJ7" s="9">
        <v>8</v>
      </c>
      <c r="BK7" s="9">
        <v>10</v>
      </c>
      <c r="BL7" s="9" t="s">
        <v>78</v>
      </c>
    </row>
    <row r="8" spans="2:64" x14ac:dyDescent="0.35">
      <c r="B8" s="17" t="s">
        <v>152</v>
      </c>
      <c r="C8" s="16">
        <v>0.43790849673202598</v>
      </c>
      <c r="D8" s="16">
        <v>0.1875</v>
      </c>
      <c r="E8" s="16">
        <v>0.4</v>
      </c>
      <c r="F8" s="16">
        <v>0.51515151515151503</v>
      </c>
      <c r="G8" s="16">
        <v>0.452380952380952</v>
      </c>
      <c r="H8" s="16">
        <v>0.5</v>
      </c>
      <c r="I8" s="16"/>
      <c r="J8" s="16">
        <v>0.44827586206896602</v>
      </c>
      <c r="K8" s="16">
        <v>0.42424242424242398</v>
      </c>
      <c r="L8" s="16"/>
      <c r="M8" s="16">
        <v>0.43373493975903599</v>
      </c>
      <c r="N8" s="16">
        <v>0.47058823529411797</v>
      </c>
      <c r="O8" s="16">
        <v>0.35</v>
      </c>
      <c r="P8" s="16">
        <v>0.57142857142857095</v>
      </c>
      <c r="Q8" s="16"/>
      <c r="R8" s="16">
        <v>0.40217391304347799</v>
      </c>
      <c r="S8" s="16">
        <v>0.44444444444444398</v>
      </c>
      <c r="T8" s="16">
        <v>0.60714285714285698</v>
      </c>
      <c r="U8" s="16">
        <v>0.16666666666666699</v>
      </c>
      <c r="V8" s="16"/>
      <c r="W8" s="16">
        <v>0.37931034482758602</v>
      </c>
      <c r="X8" s="16">
        <v>0.55555555555555602</v>
      </c>
      <c r="Y8" s="16">
        <v>0.65</v>
      </c>
      <c r="Z8" s="16">
        <v>0.375</v>
      </c>
      <c r="AA8" s="16">
        <v>0.4</v>
      </c>
      <c r="AB8" s="16">
        <v>0.230769230769231</v>
      </c>
      <c r="AC8" s="16">
        <v>0.30769230769230799</v>
      </c>
      <c r="AD8" s="16">
        <v>0.83333333333333304</v>
      </c>
      <c r="AE8" s="16">
        <v>0.25</v>
      </c>
      <c r="AF8" s="16">
        <v>0.28571428571428598</v>
      </c>
      <c r="AG8" s="16">
        <v>0.42857142857142899</v>
      </c>
      <c r="AH8" s="16" t="s">
        <v>80</v>
      </c>
      <c r="AI8" s="16"/>
      <c r="AJ8" s="16">
        <v>0.41176470588235298</v>
      </c>
      <c r="AK8" s="16">
        <v>0.375</v>
      </c>
      <c r="AL8" s="16">
        <v>0.490566037735849</v>
      </c>
      <c r="AM8" s="16">
        <v>0.38461538461538503</v>
      </c>
      <c r="AN8" s="16">
        <v>0.5</v>
      </c>
      <c r="AO8" s="16"/>
      <c r="AP8" s="16">
        <v>0.44761904761904803</v>
      </c>
      <c r="AQ8" s="16">
        <v>0.4</v>
      </c>
      <c r="AR8" s="16">
        <v>0.5</v>
      </c>
      <c r="AS8" s="16"/>
      <c r="AT8" s="16">
        <v>0.35416666666666702</v>
      </c>
      <c r="AU8" s="16">
        <v>0.54166666666666696</v>
      </c>
      <c r="AV8" s="16">
        <v>0.36</v>
      </c>
      <c r="AW8" s="16">
        <v>0.25</v>
      </c>
      <c r="AX8" s="16"/>
      <c r="AY8" s="16">
        <v>0.266666666666667</v>
      </c>
      <c r="AZ8" s="16">
        <v>0.45652173913043498</v>
      </c>
      <c r="BA8" s="16"/>
      <c r="BB8" s="16">
        <v>0.27272727272727298</v>
      </c>
      <c r="BC8" s="16">
        <v>0.43333333333333302</v>
      </c>
      <c r="BD8" s="16">
        <v>0.47560975609756101</v>
      </c>
      <c r="BE8" s="16">
        <v>0.47368421052631599</v>
      </c>
      <c r="BF8" s="16"/>
      <c r="BG8" s="16">
        <v>0.29411764705882398</v>
      </c>
      <c r="BH8" s="16">
        <v>0.44444444444444398</v>
      </c>
      <c r="BI8" s="16">
        <v>0.5</v>
      </c>
      <c r="BJ8" s="16">
        <v>0.5</v>
      </c>
      <c r="BK8" s="16">
        <v>0.3</v>
      </c>
      <c r="BL8" s="16" t="s">
        <v>80</v>
      </c>
    </row>
    <row r="9" spans="2:64" x14ac:dyDescent="0.35">
      <c r="B9" s="17" t="s">
        <v>149</v>
      </c>
      <c r="C9" s="16">
        <v>0.11111111111111099</v>
      </c>
      <c r="D9" s="16">
        <v>6.25E-2</v>
      </c>
      <c r="E9" s="16">
        <v>0.1</v>
      </c>
      <c r="F9" s="16">
        <v>9.0909090909090898E-2</v>
      </c>
      <c r="G9" s="16">
        <v>0.119047619047619</v>
      </c>
      <c r="H9" s="16">
        <v>0.15625</v>
      </c>
      <c r="I9" s="16"/>
      <c r="J9" s="16">
        <v>0.13793103448275901</v>
      </c>
      <c r="K9" s="16">
        <v>7.5757575757575801E-2</v>
      </c>
      <c r="L9" s="16"/>
      <c r="M9" s="16">
        <v>9.6385542168674704E-2</v>
      </c>
      <c r="N9" s="16">
        <v>0.17647058823529399</v>
      </c>
      <c r="O9" s="16">
        <v>0</v>
      </c>
      <c r="P9" s="16">
        <v>0.14285714285714299</v>
      </c>
      <c r="Q9" s="16"/>
      <c r="R9" s="16">
        <v>0.13043478260869601</v>
      </c>
      <c r="S9" s="16">
        <v>7.4074074074074098E-2</v>
      </c>
      <c r="T9" s="16">
        <v>7.1428571428571397E-2</v>
      </c>
      <c r="U9" s="16">
        <v>0.16666666666666699</v>
      </c>
      <c r="V9" s="16"/>
      <c r="W9" s="16">
        <v>0.17241379310344801</v>
      </c>
      <c r="X9" s="16">
        <v>3.7037037037037E-2</v>
      </c>
      <c r="Y9" s="16">
        <v>0.15</v>
      </c>
      <c r="Z9" s="16">
        <v>0.375</v>
      </c>
      <c r="AA9" s="16">
        <v>0</v>
      </c>
      <c r="AB9" s="16">
        <v>0.15384615384615399</v>
      </c>
      <c r="AC9" s="16">
        <v>7.69230769230769E-2</v>
      </c>
      <c r="AD9" s="16">
        <v>0</v>
      </c>
      <c r="AE9" s="16">
        <v>0</v>
      </c>
      <c r="AF9" s="16">
        <v>0</v>
      </c>
      <c r="AG9" s="16">
        <v>0.28571428571428598</v>
      </c>
      <c r="AH9" s="16" t="s">
        <v>80</v>
      </c>
      <c r="AI9" s="16"/>
      <c r="AJ9" s="16">
        <v>5.8823529411764698E-2</v>
      </c>
      <c r="AK9" s="16">
        <v>0.16666666666666699</v>
      </c>
      <c r="AL9" s="16">
        <v>7.5471698113207503E-2</v>
      </c>
      <c r="AM9" s="16">
        <v>0.230769230769231</v>
      </c>
      <c r="AN9" s="16">
        <v>0</v>
      </c>
      <c r="AO9" s="16"/>
      <c r="AP9" s="16">
        <v>8.5714285714285701E-2</v>
      </c>
      <c r="AQ9" s="16">
        <v>0.17499999999999999</v>
      </c>
      <c r="AR9" s="16">
        <v>0.125</v>
      </c>
      <c r="AS9" s="16"/>
      <c r="AT9" s="16">
        <v>0.125</v>
      </c>
      <c r="AU9" s="16">
        <v>9.7222222222222196E-2</v>
      </c>
      <c r="AV9" s="16">
        <v>0.12</v>
      </c>
      <c r="AW9" s="16">
        <v>0.125</v>
      </c>
      <c r="AX9" s="16"/>
      <c r="AY9" s="16">
        <v>0.2</v>
      </c>
      <c r="AZ9" s="16">
        <v>0.101449275362319</v>
      </c>
      <c r="BA9" s="16"/>
      <c r="BB9" s="16">
        <v>0.22727272727272699</v>
      </c>
      <c r="BC9" s="16">
        <v>6.6666666666666693E-2</v>
      </c>
      <c r="BD9" s="16">
        <v>0.12195121951219499</v>
      </c>
      <c r="BE9" s="16">
        <v>0</v>
      </c>
      <c r="BF9" s="16"/>
      <c r="BG9" s="16">
        <v>0.11764705882352899</v>
      </c>
      <c r="BH9" s="16">
        <v>0.11111111111111099</v>
      </c>
      <c r="BI9" s="16">
        <v>8.6956521739130405E-2</v>
      </c>
      <c r="BJ9" s="16">
        <v>0</v>
      </c>
      <c r="BK9" s="16">
        <v>0.3</v>
      </c>
      <c r="BL9" s="16" t="s">
        <v>80</v>
      </c>
    </row>
    <row r="10" spans="2:64" x14ac:dyDescent="0.35">
      <c r="B10" s="17" t="s">
        <v>157</v>
      </c>
      <c r="C10" s="16">
        <v>3.9215686274509803E-2</v>
      </c>
      <c r="D10" s="16">
        <v>6.25E-2</v>
      </c>
      <c r="E10" s="16">
        <v>3.3333333333333298E-2</v>
      </c>
      <c r="F10" s="16">
        <v>6.0606060606060601E-2</v>
      </c>
      <c r="G10" s="16">
        <v>2.3809523809523801E-2</v>
      </c>
      <c r="H10" s="16">
        <v>3.125E-2</v>
      </c>
      <c r="I10" s="16"/>
      <c r="J10" s="16">
        <v>2.2988505747126398E-2</v>
      </c>
      <c r="K10" s="16">
        <v>6.0606060606060601E-2</v>
      </c>
      <c r="L10" s="16"/>
      <c r="M10" s="16">
        <v>3.6144578313252997E-2</v>
      </c>
      <c r="N10" s="16">
        <v>0</v>
      </c>
      <c r="O10" s="16">
        <v>0.15</v>
      </c>
      <c r="P10" s="16">
        <v>0</v>
      </c>
      <c r="Q10" s="16"/>
      <c r="R10" s="16">
        <v>4.3478260869565202E-2</v>
      </c>
      <c r="S10" s="16">
        <v>7.4074074074074098E-2</v>
      </c>
      <c r="T10" s="16">
        <v>0</v>
      </c>
      <c r="U10" s="16">
        <v>0</v>
      </c>
      <c r="V10" s="16"/>
      <c r="W10" s="16">
        <v>3.4482758620689703E-2</v>
      </c>
      <c r="X10" s="16">
        <v>3.7037037037037E-2</v>
      </c>
      <c r="Y10" s="16">
        <v>0.05</v>
      </c>
      <c r="Z10" s="16">
        <v>0.125</v>
      </c>
      <c r="AA10" s="16">
        <v>0</v>
      </c>
      <c r="AB10" s="16">
        <v>0</v>
      </c>
      <c r="AC10" s="16">
        <v>7.69230769230769E-2</v>
      </c>
      <c r="AD10" s="16">
        <v>0</v>
      </c>
      <c r="AE10" s="16">
        <v>0</v>
      </c>
      <c r="AF10" s="16">
        <v>0.14285714285714299</v>
      </c>
      <c r="AG10" s="16">
        <v>0</v>
      </c>
      <c r="AH10" s="16" t="s">
        <v>80</v>
      </c>
      <c r="AI10" s="16"/>
      <c r="AJ10" s="16">
        <v>0.17647058823529399</v>
      </c>
      <c r="AK10" s="16">
        <v>0</v>
      </c>
      <c r="AL10" s="16">
        <v>1.88679245283019E-2</v>
      </c>
      <c r="AM10" s="16">
        <v>0</v>
      </c>
      <c r="AN10" s="16">
        <v>0.1</v>
      </c>
      <c r="AO10" s="16"/>
      <c r="AP10" s="16">
        <v>2.8571428571428598E-2</v>
      </c>
      <c r="AQ10" s="16">
        <v>2.5000000000000001E-2</v>
      </c>
      <c r="AR10" s="16">
        <v>0.25</v>
      </c>
      <c r="AS10" s="16"/>
      <c r="AT10" s="16">
        <v>2.0833333333333301E-2</v>
      </c>
      <c r="AU10" s="16">
        <v>2.7777777777777801E-2</v>
      </c>
      <c r="AV10" s="16">
        <v>0.08</v>
      </c>
      <c r="AW10" s="16">
        <v>0.125</v>
      </c>
      <c r="AX10" s="16"/>
      <c r="AY10" s="16">
        <v>0.133333333333333</v>
      </c>
      <c r="AZ10" s="16">
        <v>2.8985507246376802E-2</v>
      </c>
      <c r="BA10" s="16"/>
      <c r="BB10" s="16">
        <v>9.0909090909090898E-2</v>
      </c>
      <c r="BC10" s="16">
        <v>0</v>
      </c>
      <c r="BD10" s="16">
        <v>4.8780487804878099E-2</v>
      </c>
      <c r="BE10" s="16">
        <v>0</v>
      </c>
      <c r="BF10" s="16"/>
      <c r="BG10" s="16">
        <v>5.8823529411764698E-2</v>
      </c>
      <c r="BH10" s="16">
        <v>4.1666666666666699E-2</v>
      </c>
      <c r="BI10" s="16">
        <v>4.3478260869565202E-2</v>
      </c>
      <c r="BJ10" s="16">
        <v>0</v>
      </c>
      <c r="BK10" s="16">
        <v>0</v>
      </c>
      <c r="BL10" s="16" t="s">
        <v>80</v>
      </c>
    </row>
    <row r="11" spans="2:64" x14ac:dyDescent="0.35">
      <c r="B11" s="17" t="s">
        <v>158</v>
      </c>
      <c r="C11" s="16">
        <v>6.5359477124183E-3</v>
      </c>
      <c r="D11" s="16">
        <v>6.25E-2</v>
      </c>
      <c r="E11" s="16">
        <v>0</v>
      </c>
      <c r="F11" s="16">
        <v>0</v>
      </c>
      <c r="G11" s="16">
        <v>0</v>
      </c>
      <c r="H11" s="16">
        <v>0</v>
      </c>
      <c r="I11" s="16"/>
      <c r="J11" s="16">
        <v>0</v>
      </c>
      <c r="K11" s="16">
        <v>1.5151515151515201E-2</v>
      </c>
      <c r="L11" s="16"/>
      <c r="M11" s="16">
        <v>1.20481927710843E-2</v>
      </c>
      <c r="N11" s="16">
        <v>0</v>
      </c>
      <c r="O11" s="16">
        <v>0</v>
      </c>
      <c r="P11" s="16">
        <v>0</v>
      </c>
      <c r="Q11" s="16"/>
      <c r="R11" s="16">
        <v>1.0869565217391301E-2</v>
      </c>
      <c r="S11" s="16">
        <v>0</v>
      </c>
      <c r="T11" s="16">
        <v>0</v>
      </c>
      <c r="U11" s="16">
        <v>0</v>
      </c>
      <c r="V11" s="16"/>
      <c r="W11" s="16">
        <v>3.4482758620689703E-2</v>
      </c>
      <c r="X11" s="16">
        <v>0</v>
      </c>
      <c r="Y11" s="16">
        <v>0</v>
      </c>
      <c r="Z11" s="16">
        <v>0</v>
      </c>
      <c r="AA11" s="16">
        <v>0</v>
      </c>
      <c r="AB11" s="16">
        <v>0</v>
      </c>
      <c r="AC11" s="16">
        <v>0</v>
      </c>
      <c r="AD11" s="16">
        <v>0</v>
      </c>
      <c r="AE11" s="16">
        <v>0</v>
      </c>
      <c r="AF11" s="16">
        <v>0</v>
      </c>
      <c r="AG11" s="16">
        <v>0</v>
      </c>
      <c r="AH11" s="16" t="s">
        <v>80</v>
      </c>
      <c r="AI11" s="16"/>
      <c r="AJ11" s="16">
        <v>0</v>
      </c>
      <c r="AK11" s="16">
        <v>0</v>
      </c>
      <c r="AL11" s="16">
        <v>1.88679245283019E-2</v>
      </c>
      <c r="AM11" s="16">
        <v>0</v>
      </c>
      <c r="AN11" s="16">
        <v>0</v>
      </c>
      <c r="AO11" s="16"/>
      <c r="AP11" s="16">
        <v>9.5238095238095195E-3</v>
      </c>
      <c r="AQ11" s="16">
        <v>0</v>
      </c>
      <c r="AR11" s="16">
        <v>0</v>
      </c>
      <c r="AS11" s="16"/>
      <c r="AT11" s="16">
        <v>2.0833333333333301E-2</v>
      </c>
      <c r="AU11" s="16">
        <v>0</v>
      </c>
      <c r="AV11" s="16">
        <v>0</v>
      </c>
      <c r="AW11" s="16">
        <v>0</v>
      </c>
      <c r="AX11" s="16"/>
      <c r="AY11" s="16">
        <v>0</v>
      </c>
      <c r="AZ11" s="16">
        <v>7.2463768115942004E-3</v>
      </c>
      <c r="BA11" s="16"/>
      <c r="BB11" s="16">
        <v>0</v>
      </c>
      <c r="BC11" s="16">
        <v>3.3333333333333298E-2</v>
      </c>
      <c r="BD11" s="16">
        <v>0</v>
      </c>
      <c r="BE11" s="16">
        <v>0</v>
      </c>
      <c r="BF11" s="16"/>
      <c r="BG11" s="16">
        <v>0</v>
      </c>
      <c r="BH11" s="16">
        <v>1.38888888888889E-2</v>
      </c>
      <c r="BI11" s="16">
        <v>0</v>
      </c>
      <c r="BJ11" s="16">
        <v>0</v>
      </c>
      <c r="BK11" s="16">
        <v>0</v>
      </c>
      <c r="BL11" s="16" t="s">
        <v>80</v>
      </c>
    </row>
    <row r="12" spans="2:64" x14ac:dyDescent="0.35">
      <c r="B12" s="17" t="s">
        <v>150</v>
      </c>
      <c r="C12" s="16">
        <v>9.8039215686274495E-2</v>
      </c>
      <c r="D12" s="16">
        <v>0.25</v>
      </c>
      <c r="E12" s="16">
        <v>3.3333333333333298E-2</v>
      </c>
      <c r="F12" s="16">
        <v>6.0606060606060601E-2</v>
      </c>
      <c r="G12" s="16">
        <v>0.14285714285714299</v>
      </c>
      <c r="H12" s="16">
        <v>6.25E-2</v>
      </c>
      <c r="I12" s="16"/>
      <c r="J12" s="16">
        <v>0.10344827586206901</v>
      </c>
      <c r="K12" s="16">
        <v>9.0909090909090898E-2</v>
      </c>
      <c r="L12" s="16"/>
      <c r="M12" s="16">
        <v>6.02409638554217E-2</v>
      </c>
      <c r="N12" s="16">
        <v>0.14705882352941199</v>
      </c>
      <c r="O12" s="16">
        <v>0.1</v>
      </c>
      <c r="P12" s="16">
        <v>0.14285714285714299</v>
      </c>
      <c r="Q12" s="16"/>
      <c r="R12" s="16">
        <v>0.108695652173913</v>
      </c>
      <c r="S12" s="16">
        <v>3.7037037037037E-2</v>
      </c>
      <c r="T12" s="16">
        <v>0.107142857142857</v>
      </c>
      <c r="U12" s="16">
        <v>0.16666666666666699</v>
      </c>
      <c r="V12" s="16"/>
      <c r="W12" s="16">
        <v>0.10344827586206901</v>
      </c>
      <c r="X12" s="16">
        <v>7.4074074074074098E-2</v>
      </c>
      <c r="Y12" s="16">
        <v>0.1</v>
      </c>
      <c r="Z12" s="16">
        <v>0</v>
      </c>
      <c r="AA12" s="16">
        <v>6.6666666666666693E-2</v>
      </c>
      <c r="AB12" s="16">
        <v>0.15384615384615399</v>
      </c>
      <c r="AC12" s="16">
        <v>0.230769230769231</v>
      </c>
      <c r="AD12" s="16">
        <v>0</v>
      </c>
      <c r="AE12" s="16">
        <v>0</v>
      </c>
      <c r="AF12" s="16">
        <v>0.14285714285714299</v>
      </c>
      <c r="AG12" s="16">
        <v>0.14285714285714299</v>
      </c>
      <c r="AH12" s="16" t="s">
        <v>80</v>
      </c>
      <c r="AI12" s="16"/>
      <c r="AJ12" s="16">
        <v>0.11764705882352899</v>
      </c>
      <c r="AK12" s="16">
        <v>0.125</v>
      </c>
      <c r="AL12" s="16">
        <v>9.4339622641509399E-2</v>
      </c>
      <c r="AM12" s="16">
        <v>3.8461538461538498E-2</v>
      </c>
      <c r="AN12" s="16">
        <v>0.2</v>
      </c>
      <c r="AO12" s="16"/>
      <c r="AP12" s="16">
        <v>0.12380952380952399</v>
      </c>
      <c r="AQ12" s="16">
        <v>0.05</v>
      </c>
      <c r="AR12" s="16">
        <v>0</v>
      </c>
      <c r="AS12" s="16"/>
      <c r="AT12" s="16">
        <v>0.14583333333333301</v>
      </c>
      <c r="AU12" s="16">
        <v>8.3333333333333301E-2</v>
      </c>
      <c r="AV12" s="16">
        <v>0.08</v>
      </c>
      <c r="AW12" s="16">
        <v>0</v>
      </c>
      <c r="AX12" s="16"/>
      <c r="AY12" s="16">
        <v>0.133333333333333</v>
      </c>
      <c r="AZ12" s="16">
        <v>9.4202898550724598E-2</v>
      </c>
      <c r="BA12" s="16"/>
      <c r="BB12" s="16">
        <v>0.13636363636363599</v>
      </c>
      <c r="BC12" s="16">
        <v>0.133333333333333</v>
      </c>
      <c r="BD12" s="16">
        <v>9.7560975609756101E-2</v>
      </c>
      <c r="BE12" s="16">
        <v>0</v>
      </c>
      <c r="BF12" s="16"/>
      <c r="BG12" s="16">
        <v>0.11764705882352899</v>
      </c>
      <c r="BH12" s="16">
        <v>9.7222222222222196E-2</v>
      </c>
      <c r="BI12" s="16">
        <v>6.5217391304347797E-2</v>
      </c>
      <c r="BJ12" s="16">
        <v>0.375</v>
      </c>
      <c r="BK12" s="16">
        <v>0</v>
      </c>
      <c r="BL12" s="16" t="s">
        <v>80</v>
      </c>
    </row>
    <row r="13" spans="2:64" x14ac:dyDescent="0.35">
      <c r="B13" s="17" t="s">
        <v>153</v>
      </c>
      <c r="C13" s="16">
        <v>3.9215686274509803E-2</v>
      </c>
      <c r="D13" s="16">
        <v>0.125</v>
      </c>
      <c r="E13" s="16">
        <v>0</v>
      </c>
      <c r="F13" s="16">
        <v>3.03030303030303E-2</v>
      </c>
      <c r="G13" s="16">
        <v>4.7619047619047603E-2</v>
      </c>
      <c r="H13" s="16">
        <v>3.125E-2</v>
      </c>
      <c r="I13" s="16"/>
      <c r="J13" s="16">
        <v>3.4482758620689703E-2</v>
      </c>
      <c r="K13" s="16">
        <v>4.5454545454545497E-2</v>
      </c>
      <c r="L13" s="16"/>
      <c r="M13" s="16">
        <v>2.40963855421687E-2</v>
      </c>
      <c r="N13" s="16">
        <v>5.8823529411764698E-2</v>
      </c>
      <c r="O13" s="16">
        <v>0.05</v>
      </c>
      <c r="P13" s="16">
        <v>7.1428571428571397E-2</v>
      </c>
      <c r="Q13" s="16"/>
      <c r="R13" s="16">
        <v>3.2608695652173898E-2</v>
      </c>
      <c r="S13" s="16">
        <v>0</v>
      </c>
      <c r="T13" s="16">
        <v>0.107142857142857</v>
      </c>
      <c r="U13" s="16">
        <v>0</v>
      </c>
      <c r="V13" s="16"/>
      <c r="W13" s="16">
        <v>0</v>
      </c>
      <c r="X13" s="16">
        <v>0</v>
      </c>
      <c r="Y13" s="16">
        <v>0.05</v>
      </c>
      <c r="Z13" s="16">
        <v>0</v>
      </c>
      <c r="AA13" s="16">
        <v>0.2</v>
      </c>
      <c r="AB13" s="16">
        <v>7.69230769230769E-2</v>
      </c>
      <c r="AC13" s="16">
        <v>0</v>
      </c>
      <c r="AD13" s="16">
        <v>0</v>
      </c>
      <c r="AE13" s="16">
        <v>0.125</v>
      </c>
      <c r="AF13" s="16">
        <v>0</v>
      </c>
      <c r="AG13" s="16">
        <v>0</v>
      </c>
      <c r="AH13" s="16" t="s">
        <v>80</v>
      </c>
      <c r="AI13" s="16"/>
      <c r="AJ13" s="16">
        <v>5.8823529411764698E-2</v>
      </c>
      <c r="AK13" s="16">
        <v>8.3333333333333301E-2</v>
      </c>
      <c r="AL13" s="16">
        <v>3.77358490566038E-2</v>
      </c>
      <c r="AM13" s="16">
        <v>0</v>
      </c>
      <c r="AN13" s="16">
        <v>0</v>
      </c>
      <c r="AO13" s="16"/>
      <c r="AP13" s="16">
        <v>4.7619047619047603E-2</v>
      </c>
      <c r="AQ13" s="16">
        <v>0</v>
      </c>
      <c r="AR13" s="16">
        <v>0.125</v>
      </c>
      <c r="AS13" s="16"/>
      <c r="AT13" s="16">
        <v>2.0833333333333301E-2</v>
      </c>
      <c r="AU13" s="16">
        <v>2.7777777777777801E-2</v>
      </c>
      <c r="AV13" s="16">
        <v>0.08</v>
      </c>
      <c r="AW13" s="16">
        <v>0.125</v>
      </c>
      <c r="AX13" s="16"/>
      <c r="AY13" s="16">
        <v>6.6666666666666693E-2</v>
      </c>
      <c r="AZ13" s="16">
        <v>3.6231884057971002E-2</v>
      </c>
      <c r="BA13" s="16"/>
      <c r="BB13" s="16">
        <v>0</v>
      </c>
      <c r="BC13" s="16">
        <v>3.3333333333333298E-2</v>
      </c>
      <c r="BD13" s="16">
        <v>4.8780487804878099E-2</v>
      </c>
      <c r="BE13" s="16">
        <v>5.2631578947368397E-2</v>
      </c>
      <c r="BF13" s="16"/>
      <c r="BG13" s="16">
        <v>5.8823529411764698E-2</v>
      </c>
      <c r="BH13" s="16">
        <v>4.1666666666666699E-2</v>
      </c>
      <c r="BI13" s="16">
        <v>4.3478260869565202E-2</v>
      </c>
      <c r="BJ13" s="16">
        <v>0</v>
      </c>
      <c r="BK13" s="16">
        <v>0</v>
      </c>
      <c r="BL13" s="16" t="s">
        <v>80</v>
      </c>
    </row>
    <row r="14" spans="2:64" x14ac:dyDescent="0.35">
      <c r="B14" s="17" t="s">
        <v>154</v>
      </c>
      <c r="C14" s="16">
        <v>6.5359477124183E-3</v>
      </c>
      <c r="D14" s="16">
        <v>6.25E-2</v>
      </c>
      <c r="E14" s="16">
        <v>0</v>
      </c>
      <c r="F14" s="16">
        <v>0</v>
      </c>
      <c r="G14" s="16">
        <v>0</v>
      </c>
      <c r="H14" s="16">
        <v>0</v>
      </c>
      <c r="I14" s="16"/>
      <c r="J14" s="16">
        <v>1.1494252873563199E-2</v>
      </c>
      <c r="K14" s="16">
        <v>0</v>
      </c>
      <c r="L14" s="16"/>
      <c r="M14" s="16">
        <v>0</v>
      </c>
      <c r="N14" s="16">
        <v>2.9411764705882401E-2</v>
      </c>
      <c r="O14" s="16">
        <v>0</v>
      </c>
      <c r="P14" s="16">
        <v>0</v>
      </c>
      <c r="Q14" s="16"/>
      <c r="R14" s="16">
        <v>1.0869565217391301E-2</v>
      </c>
      <c r="S14" s="16">
        <v>0</v>
      </c>
      <c r="T14" s="16">
        <v>0</v>
      </c>
      <c r="U14" s="16">
        <v>0</v>
      </c>
      <c r="V14" s="16"/>
      <c r="W14" s="16">
        <v>0</v>
      </c>
      <c r="X14" s="16">
        <v>0</v>
      </c>
      <c r="Y14" s="16">
        <v>0</v>
      </c>
      <c r="Z14" s="16">
        <v>0</v>
      </c>
      <c r="AA14" s="16">
        <v>0</v>
      </c>
      <c r="AB14" s="16">
        <v>0</v>
      </c>
      <c r="AC14" s="16">
        <v>0</v>
      </c>
      <c r="AD14" s="16">
        <v>0</v>
      </c>
      <c r="AE14" s="16">
        <v>0.125</v>
      </c>
      <c r="AF14" s="16">
        <v>0</v>
      </c>
      <c r="AG14" s="16">
        <v>0</v>
      </c>
      <c r="AH14" s="16" t="s">
        <v>80</v>
      </c>
      <c r="AI14" s="16"/>
      <c r="AJ14" s="16">
        <v>0</v>
      </c>
      <c r="AK14" s="16">
        <v>0</v>
      </c>
      <c r="AL14" s="16">
        <v>0</v>
      </c>
      <c r="AM14" s="16">
        <v>0</v>
      </c>
      <c r="AN14" s="16">
        <v>0</v>
      </c>
      <c r="AO14" s="16"/>
      <c r="AP14" s="16">
        <v>9.5238095238095195E-3</v>
      </c>
      <c r="AQ14" s="16">
        <v>0</v>
      </c>
      <c r="AR14" s="16">
        <v>0</v>
      </c>
      <c r="AS14" s="16"/>
      <c r="AT14" s="16">
        <v>0</v>
      </c>
      <c r="AU14" s="16">
        <v>0</v>
      </c>
      <c r="AV14" s="16">
        <v>0.04</v>
      </c>
      <c r="AW14" s="16">
        <v>0</v>
      </c>
      <c r="AX14" s="16"/>
      <c r="AY14" s="16">
        <v>6.6666666666666693E-2</v>
      </c>
      <c r="AZ14" s="16">
        <v>0</v>
      </c>
      <c r="BA14" s="16"/>
      <c r="BB14" s="16">
        <v>0</v>
      </c>
      <c r="BC14" s="16">
        <v>3.3333333333333298E-2</v>
      </c>
      <c r="BD14" s="16">
        <v>0</v>
      </c>
      <c r="BE14" s="16">
        <v>0</v>
      </c>
      <c r="BF14" s="16"/>
      <c r="BG14" s="16">
        <v>0</v>
      </c>
      <c r="BH14" s="16">
        <v>0</v>
      </c>
      <c r="BI14" s="16">
        <v>2.1739130434782601E-2</v>
      </c>
      <c r="BJ14" s="16">
        <v>0</v>
      </c>
      <c r="BK14" s="16">
        <v>0</v>
      </c>
      <c r="BL14" s="16" t="s">
        <v>80</v>
      </c>
    </row>
    <row r="15" spans="2:64" x14ac:dyDescent="0.35">
      <c r="B15" s="17" t="s">
        <v>151</v>
      </c>
      <c r="C15" s="16">
        <v>5.22875816993464E-2</v>
      </c>
      <c r="D15" s="16">
        <v>0</v>
      </c>
      <c r="E15" s="16">
        <v>0.133333333333333</v>
      </c>
      <c r="F15" s="16">
        <v>6.0606060606060601E-2</v>
      </c>
      <c r="G15" s="16">
        <v>0</v>
      </c>
      <c r="H15" s="16">
        <v>6.25E-2</v>
      </c>
      <c r="I15" s="16"/>
      <c r="J15" s="16">
        <v>5.7471264367816098E-2</v>
      </c>
      <c r="K15" s="16">
        <v>4.5454545454545497E-2</v>
      </c>
      <c r="L15" s="16"/>
      <c r="M15" s="16">
        <v>4.81927710843374E-2</v>
      </c>
      <c r="N15" s="16">
        <v>2.9411764705882401E-2</v>
      </c>
      <c r="O15" s="16">
        <v>0.1</v>
      </c>
      <c r="P15" s="16">
        <v>7.1428571428571397E-2</v>
      </c>
      <c r="Q15" s="16"/>
      <c r="R15" s="16">
        <v>4.3478260869565202E-2</v>
      </c>
      <c r="S15" s="16">
        <v>0</v>
      </c>
      <c r="T15" s="16">
        <v>7.1428571428571397E-2</v>
      </c>
      <c r="U15" s="16">
        <v>0.33333333333333298</v>
      </c>
      <c r="V15" s="16"/>
      <c r="W15" s="16">
        <v>3.4482758620689703E-2</v>
      </c>
      <c r="X15" s="16">
        <v>3.7037037037037E-2</v>
      </c>
      <c r="Y15" s="16">
        <v>0</v>
      </c>
      <c r="Z15" s="16">
        <v>0.125</v>
      </c>
      <c r="AA15" s="16">
        <v>6.6666666666666693E-2</v>
      </c>
      <c r="AB15" s="16">
        <v>0.15384615384615399</v>
      </c>
      <c r="AC15" s="16">
        <v>0</v>
      </c>
      <c r="AD15" s="16">
        <v>0</v>
      </c>
      <c r="AE15" s="16">
        <v>0.25</v>
      </c>
      <c r="AF15" s="16">
        <v>0</v>
      </c>
      <c r="AG15" s="16">
        <v>0</v>
      </c>
      <c r="AH15" s="16" t="s">
        <v>80</v>
      </c>
      <c r="AI15" s="16"/>
      <c r="AJ15" s="16">
        <v>0</v>
      </c>
      <c r="AK15" s="16">
        <v>4.1666666666666699E-2</v>
      </c>
      <c r="AL15" s="16">
        <v>3.77358490566038E-2</v>
      </c>
      <c r="AM15" s="16">
        <v>3.8461538461538498E-2</v>
      </c>
      <c r="AN15" s="16">
        <v>0.1</v>
      </c>
      <c r="AO15" s="16"/>
      <c r="AP15" s="16">
        <v>5.7142857142857099E-2</v>
      </c>
      <c r="AQ15" s="16">
        <v>0.05</v>
      </c>
      <c r="AR15" s="16">
        <v>0</v>
      </c>
      <c r="AS15" s="16"/>
      <c r="AT15" s="16">
        <v>4.1666666666666699E-2</v>
      </c>
      <c r="AU15" s="16">
        <v>2.7777777777777801E-2</v>
      </c>
      <c r="AV15" s="16">
        <v>0.08</v>
      </c>
      <c r="AW15" s="16">
        <v>0.25</v>
      </c>
      <c r="AX15" s="16"/>
      <c r="AY15" s="16">
        <v>6.6666666666666693E-2</v>
      </c>
      <c r="AZ15" s="16">
        <v>5.0724637681159403E-2</v>
      </c>
      <c r="BA15" s="16"/>
      <c r="BB15" s="16">
        <v>4.5454545454545497E-2</v>
      </c>
      <c r="BC15" s="16">
        <v>3.3333333333333298E-2</v>
      </c>
      <c r="BD15" s="16">
        <v>3.65853658536585E-2</v>
      </c>
      <c r="BE15" s="16">
        <v>0.157894736842105</v>
      </c>
      <c r="BF15" s="16"/>
      <c r="BG15" s="16">
        <v>5.8823529411764698E-2</v>
      </c>
      <c r="BH15" s="16">
        <v>0</v>
      </c>
      <c r="BI15" s="16">
        <v>8.6956521739130405E-2</v>
      </c>
      <c r="BJ15" s="16">
        <v>0.125</v>
      </c>
      <c r="BK15" s="16">
        <v>0.2</v>
      </c>
      <c r="BL15" s="16" t="s">
        <v>80</v>
      </c>
    </row>
    <row r="16" spans="2:64" x14ac:dyDescent="0.35">
      <c r="B16" s="17" t="s">
        <v>156</v>
      </c>
      <c r="C16" s="16">
        <v>0.10457516339869299</v>
      </c>
      <c r="D16" s="16">
        <v>0.1875</v>
      </c>
      <c r="E16" s="16">
        <v>0.133333333333333</v>
      </c>
      <c r="F16" s="16">
        <v>6.0606060606060601E-2</v>
      </c>
      <c r="G16" s="16">
        <v>0.14285714285714299</v>
      </c>
      <c r="H16" s="16">
        <v>3.125E-2</v>
      </c>
      <c r="I16" s="16"/>
      <c r="J16" s="16">
        <v>0.114942528735632</v>
      </c>
      <c r="K16" s="16">
        <v>9.0909090909090898E-2</v>
      </c>
      <c r="L16" s="16"/>
      <c r="M16" s="16">
        <v>0.180722891566265</v>
      </c>
      <c r="N16" s="16">
        <v>0</v>
      </c>
      <c r="O16" s="16">
        <v>0.05</v>
      </c>
      <c r="P16" s="16">
        <v>0</v>
      </c>
      <c r="Q16" s="16"/>
      <c r="R16" s="16">
        <v>0.13043478260869601</v>
      </c>
      <c r="S16" s="16">
        <v>0.11111111111111099</v>
      </c>
      <c r="T16" s="16">
        <v>3.5714285714285698E-2</v>
      </c>
      <c r="U16" s="16">
        <v>0</v>
      </c>
      <c r="V16" s="16"/>
      <c r="W16" s="16">
        <v>0.13793103448275901</v>
      </c>
      <c r="X16" s="16">
        <v>0.11111111111111099</v>
      </c>
      <c r="Y16" s="16">
        <v>0</v>
      </c>
      <c r="Z16" s="16">
        <v>0</v>
      </c>
      <c r="AA16" s="16">
        <v>0.133333333333333</v>
      </c>
      <c r="AB16" s="16">
        <v>0</v>
      </c>
      <c r="AC16" s="16">
        <v>7.69230769230769E-2</v>
      </c>
      <c r="AD16" s="16">
        <v>0.16666666666666699</v>
      </c>
      <c r="AE16" s="16">
        <v>0.25</v>
      </c>
      <c r="AF16" s="16">
        <v>0.28571428571428598</v>
      </c>
      <c r="AG16" s="16">
        <v>0.14285714285714299</v>
      </c>
      <c r="AH16" s="16" t="s">
        <v>80</v>
      </c>
      <c r="AI16" s="16"/>
      <c r="AJ16" s="16">
        <v>5.8823529411764698E-2</v>
      </c>
      <c r="AK16" s="16">
        <v>4.1666666666666699E-2</v>
      </c>
      <c r="AL16" s="16">
        <v>0.113207547169811</v>
      </c>
      <c r="AM16" s="16">
        <v>0.230769230769231</v>
      </c>
      <c r="AN16" s="16">
        <v>0.1</v>
      </c>
      <c r="AO16" s="16"/>
      <c r="AP16" s="16">
        <v>8.5714285714285701E-2</v>
      </c>
      <c r="AQ16" s="16">
        <v>0.17499999999999999</v>
      </c>
      <c r="AR16" s="16">
        <v>0</v>
      </c>
      <c r="AS16" s="16"/>
      <c r="AT16" s="16">
        <v>8.3333333333333301E-2</v>
      </c>
      <c r="AU16" s="16">
        <v>0.15277777777777801</v>
      </c>
      <c r="AV16" s="16">
        <v>0.04</v>
      </c>
      <c r="AW16" s="16">
        <v>0</v>
      </c>
      <c r="AX16" s="16"/>
      <c r="AY16" s="16">
        <v>0</v>
      </c>
      <c r="AZ16" s="16">
        <v>0.115942028985507</v>
      </c>
      <c r="BA16" s="16"/>
      <c r="BB16" s="16">
        <v>0.13636363636363599</v>
      </c>
      <c r="BC16" s="16">
        <v>0.1</v>
      </c>
      <c r="BD16" s="16">
        <v>9.7560975609756101E-2</v>
      </c>
      <c r="BE16" s="16">
        <v>0.105263157894737</v>
      </c>
      <c r="BF16" s="16"/>
      <c r="BG16" s="16">
        <v>0.17647058823529399</v>
      </c>
      <c r="BH16" s="16">
        <v>0.125</v>
      </c>
      <c r="BI16" s="16">
        <v>6.5217391304347797E-2</v>
      </c>
      <c r="BJ16" s="16">
        <v>0</v>
      </c>
      <c r="BK16" s="16">
        <v>0.1</v>
      </c>
      <c r="BL16" s="16" t="s">
        <v>80</v>
      </c>
    </row>
    <row r="17" spans="2:64" x14ac:dyDescent="0.35">
      <c r="B17" s="17" t="s">
        <v>155</v>
      </c>
      <c r="C17" s="16">
        <v>3.9215686274509803E-2</v>
      </c>
      <c r="D17" s="16">
        <v>0</v>
      </c>
      <c r="E17" s="16">
        <v>0.1</v>
      </c>
      <c r="F17" s="16">
        <v>3.03030303030303E-2</v>
      </c>
      <c r="G17" s="16">
        <v>0</v>
      </c>
      <c r="H17" s="16">
        <v>6.25E-2</v>
      </c>
      <c r="I17" s="16"/>
      <c r="J17" s="16">
        <v>3.4482758620689703E-2</v>
      </c>
      <c r="K17" s="16">
        <v>4.5454545454545497E-2</v>
      </c>
      <c r="L17" s="16"/>
      <c r="M17" s="16">
        <v>6.02409638554217E-2</v>
      </c>
      <c r="N17" s="16">
        <v>2.9411764705882401E-2</v>
      </c>
      <c r="O17" s="16">
        <v>0</v>
      </c>
      <c r="P17" s="16">
        <v>0</v>
      </c>
      <c r="Q17" s="16"/>
      <c r="R17" s="16">
        <v>4.3478260869565202E-2</v>
      </c>
      <c r="S17" s="16">
        <v>7.4074074074074098E-2</v>
      </c>
      <c r="T17" s="16">
        <v>0</v>
      </c>
      <c r="U17" s="16">
        <v>0</v>
      </c>
      <c r="V17" s="16"/>
      <c r="W17" s="16">
        <v>6.8965517241379296E-2</v>
      </c>
      <c r="X17" s="16">
        <v>7.4074074074074098E-2</v>
      </c>
      <c r="Y17" s="16">
        <v>0</v>
      </c>
      <c r="Z17" s="16">
        <v>0</v>
      </c>
      <c r="AA17" s="16">
        <v>0</v>
      </c>
      <c r="AB17" s="16">
        <v>7.69230769230769E-2</v>
      </c>
      <c r="AC17" s="16">
        <v>7.69230769230769E-2</v>
      </c>
      <c r="AD17" s="16">
        <v>0</v>
      </c>
      <c r="AE17" s="16">
        <v>0</v>
      </c>
      <c r="AF17" s="16">
        <v>0</v>
      </c>
      <c r="AG17" s="16">
        <v>0</v>
      </c>
      <c r="AH17" s="16" t="s">
        <v>80</v>
      </c>
      <c r="AI17" s="16"/>
      <c r="AJ17" s="16">
        <v>0</v>
      </c>
      <c r="AK17" s="16">
        <v>0</v>
      </c>
      <c r="AL17" s="16">
        <v>5.6603773584905703E-2</v>
      </c>
      <c r="AM17" s="16">
        <v>7.69230769230769E-2</v>
      </c>
      <c r="AN17" s="16">
        <v>0</v>
      </c>
      <c r="AO17" s="16"/>
      <c r="AP17" s="16">
        <v>2.8571428571428598E-2</v>
      </c>
      <c r="AQ17" s="16">
        <v>7.4999999999999997E-2</v>
      </c>
      <c r="AR17" s="16">
        <v>0</v>
      </c>
      <c r="AS17" s="16"/>
      <c r="AT17" s="16">
        <v>6.25E-2</v>
      </c>
      <c r="AU17" s="16">
        <v>0</v>
      </c>
      <c r="AV17" s="16">
        <v>0.12</v>
      </c>
      <c r="AW17" s="16">
        <v>0</v>
      </c>
      <c r="AX17" s="16"/>
      <c r="AY17" s="16">
        <v>0</v>
      </c>
      <c r="AZ17" s="16">
        <v>4.3478260869565202E-2</v>
      </c>
      <c r="BA17" s="16"/>
      <c r="BB17" s="16">
        <v>4.5454545454545497E-2</v>
      </c>
      <c r="BC17" s="16">
        <v>6.6666666666666693E-2</v>
      </c>
      <c r="BD17" s="16">
        <v>3.65853658536585E-2</v>
      </c>
      <c r="BE17" s="16">
        <v>0</v>
      </c>
      <c r="BF17" s="16"/>
      <c r="BG17" s="16">
        <v>0</v>
      </c>
      <c r="BH17" s="16">
        <v>6.9444444444444406E-2</v>
      </c>
      <c r="BI17" s="16">
        <v>2.1739130434782601E-2</v>
      </c>
      <c r="BJ17" s="16">
        <v>0</v>
      </c>
      <c r="BK17" s="16">
        <v>0</v>
      </c>
      <c r="BL17" s="16" t="s">
        <v>80</v>
      </c>
    </row>
    <row r="18" spans="2:64" x14ac:dyDescent="0.35">
      <c r="B18" s="42" t="s">
        <v>61</v>
      </c>
      <c r="C18" s="18">
        <v>6.5359477124182996E-2</v>
      </c>
      <c r="D18" s="18">
        <v>0</v>
      </c>
      <c r="E18" s="18">
        <v>6.6666666666666693E-2</v>
      </c>
      <c r="F18" s="18">
        <v>9.0909090909090898E-2</v>
      </c>
      <c r="G18" s="18">
        <v>7.1428571428571397E-2</v>
      </c>
      <c r="H18" s="18">
        <v>6.25E-2</v>
      </c>
      <c r="I18" s="18"/>
      <c r="J18" s="18">
        <v>3.4482758620689703E-2</v>
      </c>
      <c r="K18" s="18">
        <v>0.10606060606060599</v>
      </c>
      <c r="L18" s="18"/>
      <c r="M18" s="18">
        <v>4.81927710843374E-2</v>
      </c>
      <c r="N18" s="18">
        <v>5.8823529411764698E-2</v>
      </c>
      <c r="O18" s="18">
        <v>0.2</v>
      </c>
      <c r="P18" s="18">
        <v>0</v>
      </c>
      <c r="Q18" s="18"/>
      <c r="R18" s="18">
        <v>4.3478260869565202E-2</v>
      </c>
      <c r="S18" s="18">
        <v>0.18518518518518501</v>
      </c>
      <c r="T18" s="18">
        <v>0</v>
      </c>
      <c r="U18" s="18">
        <v>0.16666666666666699</v>
      </c>
      <c r="V18" s="18"/>
      <c r="W18" s="18">
        <v>3.4482758620689703E-2</v>
      </c>
      <c r="X18" s="18">
        <v>7.4074074074074098E-2</v>
      </c>
      <c r="Y18" s="18">
        <v>0</v>
      </c>
      <c r="Z18" s="18">
        <v>0</v>
      </c>
      <c r="AA18" s="18">
        <v>0.133333333333333</v>
      </c>
      <c r="AB18" s="18">
        <v>0.15384615384615399</v>
      </c>
      <c r="AC18" s="18">
        <v>0.15384615384615399</v>
      </c>
      <c r="AD18" s="18">
        <v>0</v>
      </c>
      <c r="AE18" s="18">
        <v>0</v>
      </c>
      <c r="AF18" s="18">
        <v>0.14285714285714299</v>
      </c>
      <c r="AG18" s="18">
        <v>0</v>
      </c>
      <c r="AH18" s="18" t="s">
        <v>80</v>
      </c>
      <c r="AI18" s="18"/>
      <c r="AJ18" s="18">
        <v>0.11764705882352899</v>
      </c>
      <c r="AK18" s="18">
        <v>0.16666666666666699</v>
      </c>
      <c r="AL18" s="18">
        <v>5.6603773584905703E-2</v>
      </c>
      <c r="AM18" s="18">
        <v>0</v>
      </c>
      <c r="AN18" s="18">
        <v>0</v>
      </c>
      <c r="AO18" s="18"/>
      <c r="AP18" s="18">
        <v>7.6190476190476197E-2</v>
      </c>
      <c r="AQ18" s="18">
        <v>0.05</v>
      </c>
      <c r="AR18" s="18">
        <v>0</v>
      </c>
      <c r="AS18" s="18"/>
      <c r="AT18" s="18">
        <v>0.125</v>
      </c>
      <c r="AU18" s="18">
        <v>4.1666666666666699E-2</v>
      </c>
      <c r="AV18" s="18">
        <v>0</v>
      </c>
      <c r="AW18" s="18">
        <v>0.125</v>
      </c>
      <c r="AX18" s="18"/>
      <c r="AY18" s="18">
        <v>6.6666666666666693E-2</v>
      </c>
      <c r="AZ18" s="18">
        <v>6.5217391304347797E-2</v>
      </c>
      <c r="BA18" s="18"/>
      <c r="BB18" s="18">
        <v>4.5454545454545497E-2</v>
      </c>
      <c r="BC18" s="18">
        <v>6.6666666666666693E-2</v>
      </c>
      <c r="BD18" s="18">
        <v>3.65853658536585E-2</v>
      </c>
      <c r="BE18" s="18">
        <v>0.21052631578947401</v>
      </c>
      <c r="BF18" s="18"/>
      <c r="BG18" s="18">
        <v>0.11764705882352899</v>
      </c>
      <c r="BH18" s="18">
        <v>5.5555555555555601E-2</v>
      </c>
      <c r="BI18" s="18">
        <v>6.5217391304347797E-2</v>
      </c>
      <c r="BJ18" s="18">
        <v>0</v>
      </c>
      <c r="BK18" s="18">
        <v>0.1</v>
      </c>
      <c r="BL18" s="18" t="s">
        <v>80</v>
      </c>
    </row>
    <row r="19" spans="2:64" x14ac:dyDescent="0.35">
      <c r="B19" t="s">
        <v>639</v>
      </c>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L16"/>
  <sheetViews>
    <sheetView showGridLines="0" workbookViewId="0">
      <pane xSplit="2" topLeftCell="C1" activePane="topRight" state="frozen"/>
      <selection activeCell="B21" sqref="B21"/>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398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153</v>
      </c>
      <c r="D7" s="9">
        <v>16</v>
      </c>
      <c r="E7" s="9">
        <v>30</v>
      </c>
      <c r="F7" s="9">
        <v>33</v>
      </c>
      <c r="G7" s="9">
        <v>42</v>
      </c>
      <c r="H7" s="9">
        <v>32</v>
      </c>
      <c r="I7" s="9"/>
      <c r="J7" s="9">
        <v>87</v>
      </c>
      <c r="K7" s="9">
        <v>66</v>
      </c>
      <c r="L7" s="9"/>
      <c r="M7" s="9">
        <v>83</v>
      </c>
      <c r="N7" s="9">
        <v>34</v>
      </c>
      <c r="O7" s="9">
        <v>20</v>
      </c>
      <c r="P7" s="9">
        <v>14</v>
      </c>
      <c r="Q7" s="9"/>
      <c r="R7" s="9">
        <v>92</v>
      </c>
      <c r="S7" s="9">
        <v>27</v>
      </c>
      <c r="T7" s="9">
        <v>28</v>
      </c>
      <c r="U7" s="9">
        <v>6</v>
      </c>
      <c r="V7" s="9"/>
      <c r="W7" s="9">
        <v>29</v>
      </c>
      <c r="X7" s="9">
        <v>27</v>
      </c>
      <c r="Y7" s="9">
        <v>20</v>
      </c>
      <c r="Z7" s="9">
        <v>8</v>
      </c>
      <c r="AA7" s="9">
        <v>15</v>
      </c>
      <c r="AB7" s="9">
        <v>13</v>
      </c>
      <c r="AC7" s="9">
        <v>13</v>
      </c>
      <c r="AD7" s="9">
        <v>6</v>
      </c>
      <c r="AE7" s="9">
        <v>8</v>
      </c>
      <c r="AF7" s="9">
        <v>7</v>
      </c>
      <c r="AG7" s="9">
        <v>7</v>
      </c>
      <c r="AH7" s="9" t="s">
        <v>78</v>
      </c>
      <c r="AI7" s="9"/>
      <c r="AJ7" s="9">
        <v>17</v>
      </c>
      <c r="AK7" s="9">
        <v>24</v>
      </c>
      <c r="AL7" s="9">
        <v>53</v>
      </c>
      <c r="AM7" s="9">
        <v>26</v>
      </c>
      <c r="AN7" s="9">
        <v>10</v>
      </c>
      <c r="AO7" s="9"/>
      <c r="AP7" s="9">
        <v>105</v>
      </c>
      <c r="AQ7" s="9">
        <v>40</v>
      </c>
      <c r="AR7" s="9">
        <v>8</v>
      </c>
      <c r="AS7" s="9"/>
      <c r="AT7" s="9">
        <v>48</v>
      </c>
      <c r="AU7" s="9">
        <v>72</v>
      </c>
      <c r="AV7" s="9">
        <v>25</v>
      </c>
      <c r="AW7" s="9">
        <v>8</v>
      </c>
      <c r="AX7" s="9"/>
      <c r="AY7" s="9">
        <v>15</v>
      </c>
      <c r="AZ7" s="9">
        <v>138</v>
      </c>
      <c r="BA7" s="9"/>
      <c r="BB7" s="9">
        <v>22</v>
      </c>
      <c r="BC7" s="9">
        <v>30</v>
      </c>
      <c r="BD7" s="9">
        <v>82</v>
      </c>
      <c r="BE7" s="9">
        <v>19</v>
      </c>
      <c r="BF7" s="9"/>
      <c r="BG7" s="9">
        <v>17</v>
      </c>
      <c r="BH7" s="9">
        <v>72</v>
      </c>
      <c r="BI7" s="9">
        <v>46</v>
      </c>
      <c r="BJ7" s="9">
        <v>8</v>
      </c>
      <c r="BK7" s="9">
        <v>10</v>
      </c>
      <c r="BL7" s="9" t="s">
        <v>78</v>
      </c>
    </row>
    <row r="8" spans="2:64" x14ac:dyDescent="0.35">
      <c r="B8" s="17" t="s">
        <v>395</v>
      </c>
      <c r="C8" s="16">
        <v>0.19607843137254899</v>
      </c>
      <c r="D8" s="16">
        <v>0.125</v>
      </c>
      <c r="E8" s="16">
        <v>0.133333333333333</v>
      </c>
      <c r="F8" s="16">
        <v>0.21212121212121199</v>
      </c>
      <c r="G8" s="16">
        <v>0.28571428571428598</v>
      </c>
      <c r="H8" s="16">
        <v>0.15625</v>
      </c>
      <c r="I8" s="16"/>
      <c r="J8" s="16">
        <v>0.21839080459770099</v>
      </c>
      <c r="K8" s="16">
        <v>0.16666666666666699</v>
      </c>
      <c r="L8" s="16"/>
      <c r="M8" s="16">
        <v>0.180722891566265</v>
      </c>
      <c r="N8" s="16">
        <v>0.20588235294117599</v>
      </c>
      <c r="O8" s="16">
        <v>0.2</v>
      </c>
      <c r="P8" s="16">
        <v>0.28571428571428598</v>
      </c>
      <c r="Q8" s="16"/>
      <c r="R8" s="16">
        <v>0.184782608695652</v>
      </c>
      <c r="S8" s="16">
        <v>0.25925925925925902</v>
      </c>
      <c r="T8" s="16">
        <v>0.107142857142857</v>
      </c>
      <c r="U8" s="16">
        <v>0.5</v>
      </c>
      <c r="V8" s="16"/>
      <c r="W8" s="16">
        <v>0.20689655172413801</v>
      </c>
      <c r="X8" s="16">
        <v>0.18518518518518501</v>
      </c>
      <c r="Y8" s="16">
        <v>0.25</v>
      </c>
      <c r="Z8" s="16">
        <v>0.125</v>
      </c>
      <c r="AA8" s="16">
        <v>0.2</v>
      </c>
      <c r="AB8" s="16">
        <v>0.230769230769231</v>
      </c>
      <c r="AC8" s="16">
        <v>0.15384615384615399</v>
      </c>
      <c r="AD8" s="16">
        <v>0.16666666666666699</v>
      </c>
      <c r="AE8" s="16">
        <v>0.25</v>
      </c>
      <c r="AF8" s="16">
        <v>0.28571428571428598</v>
      </c>
      <c r="AG8" s="16">
        <v>0</v>
      </c>
      <c r="AH8" s="16" t="s">
        <v>80</v>
      </c>
      <c r="AI8" s="16"/>
      <c r="AJ8" s="16">
        <v>0.35294117647058798</v>
      </c>
      <c r="AK8" s="16">
        <v>0.16666666666666699</v>
      </c>
      <c r="AL8" s="16">
        <v>0.26415094339622602</v>
      </c>
      <c r="AM8" s="16">
        <v>0.19230769230769201</v>
      </c>
      <c r="AN8" s="16">
        <v>0.1</v>
      </c>
      <c r="AO8" s="16"/>
      <c r="AP8" s="16">
        <v>0.21904761904761899</v>
      </c>
      <c r="AQ8" s="16">
        <v>0.17499999999999999</v>
      </c>
      <c r="AR8" s="16">
        <v>0</v>
      </c>
      <c r="AS8" s="16"/>
      <c r="AT8" s="16">
        <v>0.22916666666666699</v>
      </c>
      <c r="AU8" s="16">
        <v>0.180555555555556</v>
      </c>
      <c r="AV8" s="16">
        <v>0.16</v>
      </c>
      <c r="AW8" s="16">
        <v>0.25</v>
      </c>
      <c r="AX8" s="16"/>
      <c r="AY8" s="16">
        <v>0.133333333333333</v>
      </c>
      <c r="AZ8" s="16">
        <v>0.202898550724638</v>
      </c>
      <c r="BA8" s="16"/>
      <c r="BB8" s="16">
        <v>0.18181818181818199</v>
      </c>
      <c r="BC8" s="16">
        <v>0.3</v>
      </c>
      <c r="BD8" s="16">
        <v>0.17073170731707299</v>
      </c>
      <c r="BE8" s="16">
        <v>0.157894736842105</v>
      </c>
      <c r="BF8" s="16"/>
      <c r="BG8" s="16">
        <v>0.17647058823529399</v>
      </c>
      <c r="BH8" s="16">
        <v>0.15277777777777801</v>
      </c>
      <c r="BI8" s="16">
        <v>0.13043478260869601</v>
      </c>
      <c r="BJ8" s="16">
        <v>0.375</v>
      </c>
      <c r="BK8" s="16">
        <v>0.7</v>
      </c>
      <c r="BL8" s="16" t="s">
        <v>80</v>
      </c>
    </row>
    <row r="9" spans="2:64" x14ac:dyDescent="0.35">
      <c r="B9" s="17" t="s">
        <v>396</v>
      </c>
      <c r="C9" s="16">
        <v>0.13725490196078399</v>
      </c>
      <c r="D9" s="16">
        <v>0.5</v>
      </c>
      <c r="E9" s="16">
        <v>0.233333333333333</v>
      </c>
      <c r="F9" s="16">
        <v>0.15151515151515199</v>
      </c>
      <c r="G9" s="16">
        <v>0</v>
      </c>
      <c r="H9" s="16">
        <v>3.125E-2</v>
      </c>
      <c r="I9" s="16"/>
      <c r="J9" s="16">
        <v>0.10344827586206901</v>
      </c>
      <c r="K9" s="16">
        <v>0.18181818181818199</v>
      </c>
      <c r="L9" s="16"/>
      <c r="M9" s="16">
        <v>0.132530120481928</v>
      </c>
      <c r="N9" s="16">
        <v>8.8235294117647106E-2</v>
      </c>
      <c r="O9" s="16">
        <v>0.3</v>
      </c>
      <c r="P9" s="16">
        <v>7.1428571428571397E-2</v>
      </c>
      <c r="Q9" s="16"/>
      <c r="R9" s="16">
        <v>0.19565217391304299</v>
      </c>
      <c r="S9" s="16">
        <v>0.11111111111111099</v>
      </c>
      <c r="T9" s="16">
        <v>0</v>
      </c>
      <c r="U9" s="16">
        <v>0</v>
      </c>
      <c r="V9" s="16"/>
      <c r="W9" s="16">
        <v>0.13793103448275901</v>
      </c>
      <c r="X9" s="16">
        <v>0.11111111111111099</v>
      </c>
      <c r="Y9" s="16">
        <v>0.2</v>
      </c>
      <c r="Z9" s="16">
        <v>0.25</v>
      </c>
      <c r="AA9" s="16">
        <v>0.33333333333333298</v>
      </c>
      <c r="AB9" s="16">
        <v>0</v>
      </c>
      <c r="AC9" s="16">
        <v>7.69230769230769E-2</v>
      </c>
      <c r="AD9" s="16">
        <v>0</v>
      </c>
      <c r="AE9" s="16">
        <v>0.25</v>
      </c>
      <c r="AF9" s="16">
        <v>0</v>
      </c>
      <c r="AG9" s="16">
        <v>0</v>
      </c>
      <c r="AH9" s="16" t="s">
        <v>80</v>
      </c>
      <c r="AI9" s="16"/>
      <c r="AJ9" s="16">
        <v>5.8823529411764698E-2</v>
      </c>
      <c r="AK9" s="16">
        <v>0.125</v>
      </c>
      <c r="AL9" s="16">
        <v>0.13207547169811301</v>
      </c>
      <c r="AM9" s="16">
        <v>0.115384615384615</v>
      </c>
      <c r="AN9" s="16">
        <v>0.2</v>
      </c>
      <c r="AO9" s="16"/>
      <c r="AP9" s="16">
        <v>0.14285714285714299</v>
      </c>
      <c r="AQ9" s="16">
        <v>0.15</v>
      </c>
      <c r="AR9" s="16">
        <v>0</v>
      </c>
      <c r="AS9" s="16"/>
      <c r="AT9" s="16">
        <v>0.22916666666666699</v>
      </c>
      <c r="AU9" s="16">
        <v>5.5555555555555601E-2</v>
      </c>
      <c r="AV9" s="16">
        <v>0.24</v>
      </c>
      <c r="AW9" s="16">
        <v>0</v>
      </c>
      <c r="AX9" s="16"/>
      <c r="AY9" s="16">
        <v>0.33333333333333298</v>
      </c>
      <c r="AZ9" s="16">
        <v>0.115942028985507</v>
      </c>
      <c r="BA9" s="16"/>
      <c r="BB9" s="16">
        <v>0.18181818181818199</v>
      </c>
      <c r="BC9" s="16">
        <v>0.16666666666666699</v>
      </c>
      <c r="BD9" s="16">
        <v>0.134146341463415</v>
      </c>
      <c r="BE9" s="16">
        <v>5.2631578947368397E-2</v>
      </c>
      <c r="BF9" s="16"/>
      <c r="BG9" s="16">
        <v>0.11764705882352899</v>
      </c>
      <c r="BH9" s="16">
        <v>0.13888888888888901</v>
      </c>
      <c r="BI9" s="16">
        <v>0.19565217391304299</v>
      </c>
      <c r="BJ9" s="16">
        <v>0</v>
      </c>
      <c r="BK9" s="16">
        <v>0</v>
      </c>
      <c r="BL9" s="16" t="s">
        <v>80</v>
      </c>
    </row>
    <row r="10" spans="2:64" x14ac:dyDescent="0.35">
      <c r="B10" s="17" t="s">
        <v>397</v>
      </c>
      <c r="C10" s="16">
        <v>0.60784313725490202</v>
      </c>
      <c r="D10" s="16">
        <v>0.3125</v>
      </c>
      <c r="E10" s="16">
        <v>0.56666666666666698</v>
      </c>
      <c r="F10" s="16">
        <v>0.57575757575757602</v>
      </c>
      <c r="G10" s="16">
        <v>0.69047619047619002</v>
      </c>
      <c r="H10" s="16">
        <v>0.71875</v>
      </c>
      <c r="I10" s="16"/>
      <c r="J10" s="16">
        <v>0.62068965517241403</v>
      </c>
      <c r="K10" s="16">
        <v>0.59090909090909105</v>
      </c>
      <c r="L10" s="16"/>
      <c r="M10" s="16">
        <v>0.626506024096386</v>
      </c>
      <c r="N10" s="16">
        <v>0.64705882352941202</v>
      </c>
      <c r="O10" s="16">
        <v>0.4</v>
      </c>
      <c r="P10" s="16">
        <v>0.64285714285714302</v>
      </c>
      <c r="Q10" s="16"/>
      <c r="R10" s="16">
        <v>0.58695652173913004</v>
      </c>
      <c r="S10" s="16">
        <v>0.48148148148148101</v>
      </c>
      <c r="T10" s="16">
        <v>0.85714285714285698</v>
      </c>
      <c r="U10" s="16">
        <v>0.33333333333333298</v>
      </c>
      <c r="V10" s="16"/>
      <c r="W10" s="16">
        <v>0.62068965517241403</v>
      </c>
      <c r="X10" s="16">
        <v>0.66666666666666696</v>
      </c>
      <c r="Y10" s="16">
        <v>0.5</v>
      </c>
      <c r="Z10" s="16">
        <v>0.625</v>
      </c>
      <c r="AA10" s="16">
        <v>0.33333333333333298</v>
      </c>
      <c r="AB10" s="16">
        <v>0.53846153846153799</v>
      </c>
      <c r="AC10" s="16">
        <v>0.69230769230769196</v>
      </c>
      <c r="AD10" s="16">
        <v>0.83333333333333304</v>
      </c>
      <c r="AE10" s="16">
        <v>0.5</v>
      </c>
      <c r="AF10" s="16">
        <v>0.71428571428571397</v>
      </c>
      <c r="AG10" s="16">
        <v>1</v>
      </c>
      <c r="AH10" s="16" t="s">
        <v>80</v>
      </c>
      <c r="AI10" s="16"/>
      <c r="AJ10" s="16">
        <v>0.47058823529411797</v>
      </c>
      <c r="AK10" s="16">
        <v>0.625</v>
      </c>
      <c r="AL10" s="16">
        <v>0.56603773584905703</v>
      </c>
      <c r="AM10" s="16">
        <v>0.65384615384615397</v>
      </c>
      <c r="AN10" s="16">
        <v>0.7</v>
      </c>
      <c r="AO10" s="16"/>
      <c r="AP10" s="16">
        <v>0.57142857142857095</v>
      </c>
      <c r="AQ10" s="16">
        <v>0.625</v>
      </c>
      <c r="AR10" s="16">
        <v>1</v>
      </c>
      <c r="AS10" s="16"/>
      <c r="AT10" s="16">
        <v>0.47916666666666702</v>
      </c>
      <c r="AU10" s="16">
        <v>0.72222222222222199</v>
      </c>
      <c r="AV10" s="16">
        <v>0.56000000000000005</v>
      </c>
      <c r="AW10" s="16">
        <v>0.5</v>
      </c>
      <c r="AX10" s="16"/>
      <c r="AY10" s="16">
        <v>0.53333333333333299</v>
      </c>
      <c r="AZ10" s="16">
        <v>0.61594202898550698</v>
      </c>
      <c r="BA10" s="16"/>
      <c r="BB10" s="16">
        <v>0.63636363636363602</v>
      </c>
      <c r="BC10" s="16">
        <v>0.46666666666666701</v>
      </c>
      <c r="BD10" s="16">
        <v>0.65853658536585402</v>
      </c>
      <c r="BE10" s="16">
        <v>0.57894736842105299</v>
      </c>
      <c r="BF10" s="16"/>
      <c r="BG10" s="16">
        <v>0.64705882352941202</v>
      </c>
      <c r="BH10" s="16">
        <v>0.66666666666666696</v>
      </c>
      <c r="BI10" s="16">
        <v>0.60869565217391297</v>
      </c>
      <c r="BJ10" s="16">
        <v>0.375</v>
      </c>
      <c r="BK10" s="16">
        <v>0.3</v>
      </c>
      <c r="BL10" s="16" t="s">
        <v>80</v>
      </c>
    </row>
    <row r="11" spans="2:64" x14ac:dyDescent="0.35">
      <c r="B11" s="42" t="s">
        <v>159</v>
      </c>
      <c r="C11" s="18">
        <v>5.8823529411764698E-2</v>
      </c>
      <c r="D11" s="18">
        <v>6.25E-2</v>
      </c>
      <c r="E11" s="18">
        <v>6.6666666666666693E-2</v>
      </c>
      <c r="F11" s="18">
        <v>6.0606060606060601E-2</v>
      </c>
      <c r="G11" s="18">
        <v>2.3809523809523801E-2</v>
      </c>
      <c r="H11" s="18">
        <v>9.375E-2</v>
      </c>
      <c r="I11" s="18"/>
      <c r="J11" s="18">
        <v>5.7471264367816098E-2</v>
      </c>
      <c r="K11" s="18">
        <v>6.0606060606060601E-2</v>
      </c>
      <c r="L11" s="18"/>
      <c r="M11" s="18">
        <v>6.02409638554217E-2</v>
      </c>
      <c r="N11" s="18">
        <v>5.8823529411764698E-2</v>
      </c>
      <c r="O11" s="18">
        <v>0.1</v>
      </c>
      <c r="P11" s="18">
        <v>0</v>
      </c>
      <c r="Q11" s="18"/>
      <c r="R11" s="18">
        <v>3.2608695652173898E-2</v>
      </c>
      <c r="S11" s="18">
        <v>0.148148148148148</v>
      </c>
      <c r="T11" s="18">
        <v>3.5714285714285698E-2</v>
      </c>
      <c r="U11" s="18">
        <v>0.16666666666666699</v>
      </c>
      <c r="V11" s="18"/>
      <c r="W11" s="18">
        <v>3.4482758620689703E-2</v>
      </c>
      <c r="X11" s="18">
        <v>3.7037037037037E-2</v>
      </c>
      <c r="Y11" s="18">
        <v>0.05</v>
      </c>
      <c r="Z11" s="18">
        <v>0</v>
      </c>
      <c r="AA11" s="18">
        <v>0.133333333333333</v>
      </c>
      <c r="AB11" s="18">
        <v>0.230769230769231</v>
      </c>
      <c r="AC11" s="18">
        <v>7.69230769230769E-2</v>
      </c>
      <c r="AD11" s="18">
        <v>0</v>
      </c>
      <c r="AE11" s="18">
        <v>0</v>
      </c>
      <c r="AF11" s="18">
        <v>0</v>
      </c>
      <c r="AG11" s="18">
        <v>0</v>
      </c>
      <c r="AH11" s="18" t="s">
        <v>80</v>
      </c>
      <c r="AI11" s="18"/>
      <c r="AJ11" s="18">
        <v>0.11764705882352899</v>
      </c>
      <c r="AK11" s="18">
        <v>8.3333333333333301E-2</v>
      </c>
      <c r="AL11" s="18">
        <v>3.77358490566038E-2</v>
      </c>
      <c r="AM11" s="18">
        <v>3.8461538461538498E-2</v>
      </c>
      <c r="AN11" s="18">
        <v>0</v>
      </c>
      <c r="AO11" s="18"/>
      <c r="AP11" s="18">
        <v>6.6666666666666693E-2</v>
      </c>
      <c r="AQ11" s="18">
        <v>0.05</v>
      </c>
      <c r="AR11" s="18">
        <v>0</v>
      </c>
      <c r="AS11" s="18"/>
      <c r="AT11" s="18">
        <v>6.25E-2</v>
      </c>
      <c r="AU11" s="18">
        <v>4.1666666666666699E-2</v>
      </c>
      <c r="AV11" s="18">
        <v>0.04</v>
      </c>
      <c r="AW11" s="18">
        <v>0.25</v>
      </c>
      <c r="AX11" s="18"/>
      <c r="AY11" s="18">
        <v>0</v>
      </c>
      <c r="AZ11" s="18">
        <v>6.5217391304347797E-2</v>
      </c>
      <c r="BA11" s="18"/>
      <c r="BB11" s="18">
        <v>0</v>
      </c>
      <c r="BC11" s="18">
        <v>6.6666666666666693E-2</v>
      </c>
      <c r="BD11" s="18">
        <v>3.65853658536585E-2</v>
      </c>
      <c r="BE11" s="18">
        <v>0.21052631578947401</v>
      </c>
      <c r="BF11" s="18"/>
      <c r="BG11" s="18">
        <v>5.8823529411764698E-2</v>
      </c>
      <c r="BH11" s="18">
        <v>4.1666666666666699E-2</v>
      </c>
      <c r="BI11" s="18">
        <v>6.5217391304347797E-2</v>
      </c>
      <c r="BJ11" s="18">
        <v>0.25</v>
      </c>
      <c r="BK11" s="18">
        <v>0</v>
      </c>
      <c r="BL11" s="18" t="s">
        <v>80</v>
      </c>
    </row>
    <row r="12" spans="2:64" x14ac:dyDescent="0.35">
      <c r="B12" t="s">
        <v>639</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283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399</v>
      </c>
      <c r="C8" s="16">
        <v>0.60433070866141703</v>
      </c>
      <c r="D8" s="16">
        <v>0.68965517241379304</v>
      </c>
      <c r="E8" s="16">
        <v>0.453125</v>
      </c>
      <c r="F8" s="16">
        <v>0.58510638297872297</v>
      </c>
      <c r="G8" s="16">
        <v>0.66257668711656403</v>
      </c>
      <c r="H8" s="16">
        <v>0.60126582278481</v>
      </c>
      <c r="I8" s="16"/>
      <c r="J8" s="16">
        <v>0.62587412587412605</v>
      </c>
      <c r="K8" s="16">
        <v>0.57466063348416296</v>
      </c>
      <c r="L8" s="16"/>
      <c r="M8" s="16">
        <v>0.60197368421052599</v>
      </c>
      <c r="N8" s="16">
        <v>0.62</v>
      </c>
      <c r="O8" s="16">
        <v>0.61666666666666703</v>
      </c>
      <c r="P8" s="16">
        <v>0.57499999999999996</v>
      </c>
      <c r="Q8" s="16"/>
      <c r="R8" s="16">
        <v>0.628</v>
      </c>
      <c r="S8" s="16">
        <v>0.50617283950617298</v>
      </c>
      <c r="T8" s="16">
        <v>0.62091503267973902</v>
      </c>
      <c r="U8" s="16">
        <v>0.58333333333333304</v>
      </c>
      <c r="V8" s="16"/>
      <c r="W8" s="16">
        <v>0.56756756756756799</v>
      </c>
      <c r="X8" s="16">
        <v>0.72164948453608202</v>
      </c>
      <c r="Y8" s="16">
        <v>0.57692307692307698</v>
      </c>
      <c r="Z8" s="16">
        <v>0.69565217391304301</v>
      </c>
      <c r="AA8" s="16">
        <v>0.54054054054054101</v>
      </c>
      <c r="AB8" s="16">
        <v>0.44897959183673503</v>
      </c>
      <c r="AC8" s="16">
        <v>0.51020408163265296</v>
      </c>
      <c r="AD8" s="16">
        <v>0.44444444444444398</v>
      </c>
      <c r="AE8" s="16">
        <v>0.71428571428571397</v>
      </c>
      <c r="AF8" s="16">
        <v>0.64285714285714302</v>
      </c>
      <c r="AG8" s="16">
        <v>0.65</v>
      </c>
      <c r="AH8" s="16">
        <v>0.66666666666666696</v>
      </c>
      <c r="AI8" s="16"/>
      <c r="AJ8" s="16">
        <v>0.58208955223880599</v>
      </c>
      <c r="AK8" s="16">
        <v>0.56000000000000005</v>
      </c>
      <c r="AL8" s="16">
        <v>0.62643678160919503</v>
      </c>
      <c r="AM8" s="16">
        <v>0.61702127659574502</v>
      </c>
      <c r="AN8" s="16">
        <v>0.592592592592593</v>
      </c>
      <c r="AO8" s="16"/>
      <c r="AP8" s="16">
        <v>0.61602209944751396</v>
      </c>
      <c r="AQ8" s="16">
        <v>0.55200000000000005</v>
      </c>
      <c r="AR8" s="16">
        <v>0.71428571428571397</v>
      </c>
      <c r="AS8" s="16"/>
      <c r="AT8" s="16">
        <v>0.54545454545454497</v>
      </c>
      <c r="AU8" s="16">
        <v>0.64308681672025703</v>
      </c>
      <c r="AV8" s="16">
        <v>0.64444444444444404</v>
      </c>
      <c r="AW8" s="16">
        <v>0.3</v>
      </c>
      <c r="AX8" s="16"/>
      <c r="AY8" s="16">
        <v>0.56756756756756799</v>
      </c>
      <c r="AZ8" s="16">
        <v>0.60721868365180498</v>
      </c>
      <c r="BA8" s="16"/>
      <c r="BB8" s="16">
        <v>0.52777777777777801</v>
      </c>
      <c r="BC8" s="16">
        <v>0.64285714285714302</v>
      </c>
      <c r="BD8" s="16">
        <v>0.63551401869158897</v>
      </c>
      <c r="BE8" s="16">
        <v>0.44776119402985098</v>
      </c>
      <c r="BF8" s="16"/>
      <c r="BG8" s="16">
        <v>0.5</v>
      </c>
      <c r="BH8" s="16">
        <v>0.59591836734693904</v>
      </c>
      <c r="BI8" s="16">
        <v>0.62162162162162204</v>
      </c>
      <c r="BJ8" s="16">
        <v>0.82608695652173902</v>
      </c>
      <c r="BK8" s="16">
        <v>0.70370370370370405</v>
      </c>
      <c r="BL8" s="16">
        <v>0</v>
      </c>
    </row>
    <row r="9" spans="2:64" x14ac:dyDescent="0.35">
      <c r="B9" s="17" t="s">
        <v>400</v>
      </c>
      <c r="C9" s="16">
        <v>0.24803149606299199</v>
      </c>
      <c r="D9" s="16">
        <v>0.24137931034482801</v>
      </c>
      <c r="E9" s="16">
        <v>0.375</v>
      </c>
      <c r="F9" s="16">
        <v>0.25531914893617003</v>
      </c>
      <c r="G9" s="16">
        <v>0.23312883435582801</v>
      </c>
      <c r="H9" s="16">
        <v>0.208860759493671</v>
      </c>
      <c r="I9" s="16"/>
      <c r="J9" s="16">
        <v>0.25524475524475498</v>
      </c>
      <c r="K9" s="16">
        <v>0.239819004524887</v>
      </c>
      <c r="L9" s="16"/>
      <c r="M9" s="16">
        <v>0.28289473684210498</v>
      </c>
      <c r="N9" s="16">
        <v>0.22</v>
      </c>
      <c r="O9" s="16">
        <v>0.16666666666666699</v>
      </c>
      <c r="P9" s="16">
        <v>0.17499999999999999</v>
      </c>
      <c r="Q9" s="16"/>
      <c r="R9" s="16">
        <v>0.26800000000000002</v>
      </c>
      <c r="S9" s="16">
        <v>0.32098765432098803</v>
      </c>
      <c r="T9" s="16">
        <v>0.18954248366013099</v>
      </c>
      <c r="U9" s="16">
        <v>0.16666666666666699</v>
      </c>
      <c r="V9" s="16"/>
      <c r="W9" s="16">
        <v>0.35135135135135098</v>
      </c>
      <c r="X9" s="16">
        <v>0.19587628865979401</v>
      </c>
      <c r="Y9" s="16">
        <v>0.230769230769231</v>
      </c>
      <c r="Z9" s="16">
        <v>0.173913043478261</v>
      </c>
      <c r="AA9" s="16">
        <v>0.24324324324324301</v>
      </c>
      <c r="AB9" s="16">
        <v>0.30612244897959201</v>
      </c>
      <c r="AC9" s="16">
        <v>0.28571428571428598</v>
      </c>
      <c r="AD9" s="16">
        <v>0.33333333333333298</v>
      </c>
      <c r="AE9" s="16">
        <v>0.2</v>
      </c>
      <c r="AF9" s="16">
        <v>0.214285714285714</v>
      </c>
      <c r="AG9" s="16">
        <v>0.15</v>
      </c>
      <c r="AH9" s="16">
        <v>0.33333333333333298</v>
      </c>
      <c r="AI9" s="16"/>
      <c r="AJ9" s="16">
        <v>0.17910447761194001</v>
      </c>
      <c r="AK9" s="16">
        <v>0.22666666666666699</v>
      </c>
      <c r="AL9" s="16">
        <v>0.25862068965517199</v>
      </c>
      <c r="AM9" s="16">
        <v>0.27659574468085102</v>
      </c>
      <c r="AN9" s="16">
        <v>0.22222222222222199</v>
      </c>
      <c r="AO9" s="16"/>
      <c r="AP9" s="16">
        <v>0.232044198895028</v>
      </c>
      <c r="AQ9" s="16">
        <v>0.29599999999999999</v>
      </c>
      <c r="AR9" s="16">
        <v>0.238095238095238</v>
      </c>
      <c r="AS9" s="16"/>
      <c r="AT9" s="16">
        <v>0.27272727272727298</v>
      </c>
      <c r="AU9" s="16">
        <v>0.22508038585209</v>
      </c>
      <c r="AV9" s="16">
        <v>0.31111111111111101</v>
      </c>
      <c r="AW9" s="16">
        <v>0.3</v>
      </c>
      <c r="AX9" s="16"/>
      <c r="AY9" s="16">
        <v>0.21621621621621601</v>
      </c>
      <c r="AZ9" s="16">
        <v>0.25053078556263297</v>
      </c>
      <c r="BA9" s="16"/>
      <c r="BB9" s="16">
        <v>0.47222222222222199</v>
      </c>
      <c r="BC9" s="16">
        <v>0.238095238095238</v>
      </c>
      <c r="BD9" s="16">
        <v>0.22118380062305301</v>
      </c>
      <c r="BE9" s="16">
        <v>0.26865671641791</v>
      </c>
      <c r="BF9" s="16"/>
      <c r="BG9" s="16">
        <v>0.29032258064516098</v>
      </c>
      <c r="BH9" s="16">
        <v>0.28979591836734703</v>
      </c>
      <c r="BI9" s="16">
        <v>0.222972972972973</v>
      </c>
      <c r="BJ9" s="16">
        <v>8.6956521739130405E-2</v>
      </c>
      <c r="BK9" s="16">
        <v>3.7037037037037E-2</v>
      </c>
      <c r="BL9" s="16">
        <v>0.33333333333333298</v>
      </c>
    </row>
    <row r="10" spans="2:64" x14ac:dyDescent="0.35">
      <c r="B10" s="17" t="s">
        <v>159</v>
      </c>
      <c r="C10" s="18">
        <v>0.14763779527559101</v>
      </c>
      <c r="D10" s="18">
        <v>6.8965517241379296E-2</v>
      </c>
      <c r="E10" s="18">
        <v>0.171875</v>
      </c>
      <c r="F10" s="18">
        <v>0.159574468085106</v>
      </c>
      <c r="G10" s="18">
        <v>0.104294478527607</v>
      </c>
      <c r="H10" s="18">
        <v>0.189873417721519</v>
      </c>
      <c r="I10" s="18"/>
      <c r="J10" s="18">
        <v>0.11888111888111901</v>
      </c>
      <c r="K10" s="18">
        <v>0.18552036199095001</v>
      </c>
      <c r="L10" s="18"/>
      <c r="M10" s="18">
        <v>0.115131578947368</v>
      </c>
      <c r="N10" s="18">
        <v>0.16</v>
      </c>
      <c r="O10" s="18">
        <v>0.21666666666666701</v>
      </c>
      <c r="P10" s="18">
        <v>0.25</v>
      </c>
      <c r="Q10" s="18"/>
      <c r="R10" s="18">
        <v>0.104</v>
      </c>
      <c r="S10" s="18">
        <v>0.172839506172839</v>
      </c>
      <c r="T10" s="18">
        <v>0.18954248366013099</v>
      </c>
      <c r="U10" s="18">
        <v>0.25</v>
      </c>
      <c r="V10" s="18"/>
      <c r="W10" s="18">
        <v>8.1081081081081099E-2</v>
      </c>
      <c r="X10" s="18">
        <v>8.2474226804123696E-2</v>
      </c>
      <c r="Y10" s="18">
        <v>0.19230769230769201</v>
      </c>
      <c r="Z10" s="18">
        <v>0.13043478260869601</v>
      </c>
      <c r="AA10" s="18">
        <v>0.21621621621621601</v>
      </c>
      <c r="AB10" s="18">
        <v>0.24489795918367299</v>
      </c>
      <c r="AC10" s="18">
        <v>0.20408163265306101</v>
      </c>
      <c r="AD10" s="18">
        <v>0.22222222222222199</v>
      </c>
      <c r="AE10" s="18">
        <v>8.5714285714285701E-2</v>
      </c>
      <c r="AF10" s="18">
        <v>0.14285714285714299</v>
      </c>
      <c r="AG10" s="18">
        <v>0.2</v>
      </c>
      <c r="AH10" s="18">
        <v>0</v>
      </c>
      <c r="AI10" s="18"/>
      <c r="AJ10" s="18">
        <v>0.238805970149254</v>
      </c>
      <c r="AK10" s="18">
        <v>0.21333333333333299</v>
      </c>
      <c r="AL10" s="18">
        <v>0.114942528735632</v>
      </c>
      <c r="AM10" s="18">
        <v>0.10638297872340401</v>
      </c>
      <c r="AN10" s="18">
        <v>0.18518518518518501</v>
      </c>
      <c r="AO10" s="18"/>
      <c r="AP10" s="18">
        <v>0.15193370165745901</v>
      </c>
      <c r="AQ10" s="18">
        <v>0.152</v>
      </c>
      <c r="AR10" s="18">
        <v>4.7619047619047603E-2</v>
      </c>
      <c r="AS10" s="18"/>
      <c r="AT10" s="18">
        <v>0.18181818181818199</v>
      </c>
      <c r="AU10" s="18">
        <v>0.131832797427653</v>
      </c>
      <c r="AV10" s="18">
        <v>4.4444444444444398E-2</v>
      </c>
      <c r="AW10" s="18">
        <v>0.4</v>
      </c>
      <c r="AX10" s="18"/>
      <c r="AY10" s="18">
        <v>0.21621621621621601</v>
      </c>
      <c r="AZ10" s="18">
        <v>0.14225053078556299</v>
      </c>
      <c r="BA10" s="18"/>
      <c r="BB10" s="18">
        <v>0</v>
      </c>
      <c r="BC10" s="18">
        <v>0.119047619047619</v>
      </c>
      <c r="BD10" s="18">
        <v>0.14330218068535799</v>
      </c>
      <c r="BE10" s="18">
        <v>0.28358208955223901</v>
      </c>
      <c r="BF10" s="18"/>
      <c r="BG10" s="18">
        <v>0.209677419354839</v>
      </c>
      <c r="BH10" s="18">
        <v>0.114285714285714</v>
      </c>
      <c r="BI10" s="18">
        <v>0.15540540540540501</v>
      </c>
      <c r="BJ10" s="18">
        <v>8.6956521739130405E-2</v>
      </c>
      <c r="BK10" s="18">
        <v>0.25925925925925902</v>
      </c>
      <c r="BL10" s="18">
        <v>0.66666666666666696</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D22"/>
  <sheetViews>
    <sheetView showGridLines="0" workbookViewId="0">
      <pane xSplit="2" topLeftCell="C1" activePane="topRight" state="frozen"/>
      <selection activeCell="E3" sqref="E3"/>
      <selection pane="topRight"/>
    </sheetView>
  </sheetViews>
  <sheetFormatPr defaultColWidth="10.90625" defaultRowHeight="14.5" x14ac:dyDescent="0.35"/>
  <cols>
    <col min="2" max="2" width="25.7265625" customWidth="1"/>
    <col min="3" max="13" width="20.7265625" customWidth="1"/>
  </cols>
  <sheetData>
    <row r="2" spans="2:56" ht="40" customHeight="1" x14ac:dyDescent="0.35">
      <c r="D2" s="29" t="s">
        <v>409</v>
      </c>
      <c r="E2" s="25"/>
      <c r="F2" s="25"/>
      <c r="G2" s="25"/>
      <c r="H2" s="25"/>
      <c r="I2" s="25"/>
      <c r="J2" s="25"/>
      <c r="K2" s="25"/>
      <c r="L2" s="25"/>
      <c r="M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4"/>
      <c r="F5" s="34"/>
      <c r="G5" s="34"/>
      <c r="H5" s="34"/>
      <c r="I5" s="34"/>
    </row>
    <row r="6" spans="2:56" ht="50" customHeight="1" x14ac:dyDescent="0.35">
      <c r="B6" s="19" t="s">
        <v>14</v>
      </c>
      <c r="C6" s="19" t="s">
        <v>401</v>
      </c>
      <c r="D6" s="19" t="s">
        <v>374</v>
      </c>
      <c r="E6" s="19" t="s">
        <v>377</v>
      </c>
      <c r="F6" s="19" t="s">
        <v>380</v>
      </c>
      <c r="G6" s="19" t="s">
        <v>378</v>
      </c>
      <c r="H6" s="19" t="s">
        <v>381</v>
      </c>
      <c r="I6" s="19" t="s">
        <v>379</v>
      </c>
      <c r="J6" s="19" t="s">
        <v>382</v>
      </c>
      <c r="K6" s="19" t="s">
        <v>376</v>
      </c>
      <c r="L6" s="19" t="s">
        <v>375</v>
      </c>
    </row>
    <row r="7" spans="2:56" x14ac:dyDescent="0.35">
      <c r="B7" s="17" t="s">
        <v>402</v>
      </c>
      <c r="C7" s="16">
        <v>0.1</v>
      </c>
      <c r="D7" s="16">
        <v>0.133333333333333</v>
      </c>
      <c r="E7" s="16">
        <v>0.106194690265487</v>
      </c>
      <c r="F7" s="16">
        <v>3.5353535353535401E-2</v>
      </c>
      <c r="G7" s="16">
        <v>3.7037037037037E-2</v>
      </c>
      <c r="H7" s="16">
        <v>4.1237113402061903E-2</v>
      </c>
      <c r="I7" s="16">
        <v>2.2624434389140299E-2</v>
      </c>
      <c r="J7" s="16">
        <v>3.4979423868312799E-2</v>
      </c>
      <c r="K7" s="16">
        <v>2.39520958083832E-2</v>
      </c>
      <c r="L7" s="16">
        <v>2.8806584362139901E-2</v>
      </c>
    </row>
    <row r="8" spans="2:56" x14ac:dyDescent="0.35">
      <c r="B8" s="17" t="s">
        <v>403</v>
      </c>
      <c r="C8" s="16">
        <v>0.20322580645161301</v>
      </c>
      <c r="D8" s="16">
        <v>0.238095238095238</v>
      </c>
      <c r="E8" s="16">
        <v>0.16814159292035399</v>
      </c>
      <c r="F8" s="16">
        <v>0.11616161616161599</v>
      </c>
      <c r="G8" s="16">
        <v>8.0808080808080801E-2</v>
      </c>
      <c r="H8" s="16">
        <v>8.8659793814432994E-2</v>
      </c>
      <c r="I8" s="16">
        <v>6.1085972850678703E-2</v>
      </c>
      <c r="J8" s="16">
        <v>6.3786008230452704E-2</v>
      </c>
      <c r="K8" s="16">
        <v>5.7884231536926199E-2</v>
      </c>
      <c r="L8" s="16">
        <v>4.9382716049382699E-2</v>
      </c>
    </row>
    <row r="9" spans="2:56" x14ac:dyDescent="0.35">
      <c r="B9" s="17" t="s">
        <v>404</v>
      </c>
      <c r="C9" s="16">
        <v>0.28387096774193499</v>
      </c>
      <c r="D9" s="16">
        <v>0.20952380952381</v>
      </c>
      <c r="E9" s="16">
        <v>0.17699115044247801</v>
      </c>
      <c r="F9" s="16">
        <v>0.15656565656565699</v>
      </c>
      <c r="G9" s="16">
        <v>0.16498316498316501</v>
      </c>
      <c r="H9" s="16">
        <v>0.14845360824742301</v>
      </c>
      <c r="I9" s="16">
        <v>0.15384615384615399</v>
      </c>
      <c r="J9" s="16">
        <v>0.14609053497942401</v>
      </c>
      <c r="K9" s="16">
        <v>0.13373253493014001</v>
      </c>
      <c r="L9" s="16">
        <v>0.12757201646090499</v>
      </c>
    </row>
    <row r="10" spans="2:56" x14ac:dyDescent="0.35">
      <c r="B10" s="17" t="s">
        <v>405</v>
      </c>
      <c r="C10" s="16">
        <v>7.09677419354839E-2</v>
      </c>
      <c r="D10" s="16">
        <v>9.5238095238095205E-2</v>
      </c>
      <c r="E10" s="16">
        <v>0.123893805309735</v>
      </c>
      <c r="F10" s="16">
        <v>9.0909090909090898E-2</v>
      </c>
      <c r="G10" s="16">
        <v>0.148148148148148</v>
      </c>
      <c r="H10" s="16">
        <v>0.15051546391752599</v>
      </c>
      <c r="I10" s="16">
        <v>0.14705882352941199</v>
      </c>
      <c r="J10" s="16">
        <v>0.15226337448559699</v>
      </c>
      <c r="K10" s="16">
        <v>0.14371257485029901</v>
      </c>
      <c r="L10" s="16">
        <v>0.16666666666666699</v>
      </c>
    </row>
    <row r="11" spans="2:56" x14ac:dyDescent="0.35">
      <c r="B11" s="17" t="s">
        <v>406</v>
      </c>
      <c r="C11" s="16">
        <v>0.24516129032258099</v>
      </c>
      <c r="D11" s="16">
        <v>0.238095238095238</v>
      </c>
      <c r="E11" s="16">
        <v>0.28318584070796499</v>
      </c>
      <c r="F11" s="16">
        <v>0.53535353535353503</v>
      </c>
      <c r="G11" s="16">
        <v>0.48148148148148101</v>
      </c>
      <c r="H11" s="16">
        <v>0.52989690721649496</v>
      </c>
      <c r="I11" s="16">
        <v>0.54751131221719496</v>
      </c>
      <c r="J11" s="16">
        <v>0.563786008230453</v>
      </c>
      <c r="K11" s="16">
        <v>0.57884231536926101</v>
      </c>
      <c r="L11" s="16">
        <v>0.57201646090534997</v>
      </c>
    </row>
    <row r="12" spans="2:56" x14ac:dyDescent="0.35">
      <c r="B12" s="17" t="s">
        <v>61</v>
      </c>
      <c r="C12" s="16">
        <v>9.6774193548387094E-2</v>
      </c>
      <c r="D12" s="16">
        <v>8.5714285714285701E-2</v>
      </c>
      <c r="E12" s="16">
        <v>0.14159292035398199</v>
      </c>
      <c r="F12" s="16">
        <v>6.5656565656565705E-2</v>
      </c>
      <c r="G12" s="16">
        <v>8.7542087542087504E-2</v>
      </c>
      <c r="H12" s="16">
        <v>4.1237113402061903E-2</v>
      </c>
      <c r="I12" s="16">
        <v>6.7873303167420795E-2</v>
      </c>
      <c r="J12" s="16">
        <v>3.9094650205761299E-2</v>
      </c>
      <c r="K12" s="16">
        <v>6.1876247504989997E-2</v>
      </c>
      <c r="L12" s="16">
        <v>5.5555555555555601E-2</v>
      </c>
    </row>
    <row r="13" spans="2:56" x14ac:dyDescent="0.35">
      <c r="B13" s="22" t="s">
        <v>407</v>
      </c>
      <c r="C13" s="20">
        <v>0.30322580645161301</v>
      </c>
      <c r="D13" s="20">
        <v>0.371428571428571</v>
      </c>
      <c r="E13" s="20">
        <v>0.27433628318584102</v>
      </c>
      <c r="F13" s="20">
        <v>0.15151515151515199</v>
      </c>
      <c r="G13" s="20">
        <v>0.117845117845118</v>
      </c>
      <c r="H13" s="20">
        <v>0.12989690721649499</v>
      </c>
      <c r="I13" s="20">
        <v>8.3710407239818999E-2</v>
      </c>
      <c r="J13" s="20">
        <v>9.8765432098765399E-2</v>
      </c>
      <c r="K13" s="20">
        <v>8.1836327345309406E-2</v>
      </c>
      <c r="L13" s="20">
        <v>7.8189300411522597E-2</v>
      </c>
    </row>
    <row r="14" spans="2:56" x14ac:dyDescent="0.35">
      <c r="B14" s="22" t="s">
        <v>408</v>
      </c>
      <c r="C14" s="20">
        <v>0.31612903225806399</v>
      </c>
      <c r="D14" s="20">
        <v>0.33333333333333298</v>
      </c>
      <c r="E14" s="20">
        <v>0.40707964601769903</v>
      </c>
      <c r="F14" s="20">
        <v>0.62626262626262597</v>
      </c>
      <c r="G14" s="20">
        <v>0.62962962962962998</v>
      </c>
      <c r="H14" s="20">
        <v>0.68041237113402098</v>
      </c>
      <c r="I14" s="20">
        <v>0.69457013574660598</v>
      </c>
      <c r="J14" s="20">
        <v>0.71604938271604901</v>
      </c>
      <c r="K14" s="20">
        <v>0.72255489021956099</v>
      </c>
      <c r="L14" s="20">
        <v>0.73868312757201604</v>
      </c>
    </row>
    <row r="15" spans="2:56" x14ac:dyDescent="0.35">
      <c r="B15" s="22" t="s">
        <v>237</v>
      </c>
      <c r="C15" s="21">
        <v>-1.2903225806451601E-2</v>
      </c>
      <c r="D15" s="21">
        <v>3.8095238095238099E-2</v>
      </c>
      <c r="E15" s="21">
        <v>-0.132743362831858</v>
      </c>
      <c r="F15" s="21">
        <v>-0.47474747474747497</v>
      </c>
      <c r="G15" s="21">
        <v>-0.51178451178451201</v>
      </c>
      <c r="H15" s="21">
        <v>-0.55051546391752604</v>
      </c>
      <c r="I15" s="21">
        <v>-0.61085972850678705</v>
      </c>
      <c r="J15" s="21">
        <v>-0.61728395061728403</v>
      </c>
      <c r="K15" s="21">
        <v>-0.640718562874252</v>
      </c>
      <c r="L15" s="21">
        <v>-0.66049382716049398</v>
      </c>
    </row>
    <row r="16" spans="2:56" x14ac:dyDescent="0.35">
      <c r="B16" s="15" t="s">
        <v>410</v>
      </c>
      <c r="C16" s="15"/>
      <c r="D16" s="15"/>
      <c r="E16" s="15"/>
      <c r="F16" s="15"/>
      <c r="G16" s="15"/>
      <c r="H16" s="15"/>
      <c r="I16" s="15"/>
      <c r="J16" s="15"/>
      <c r="K16" s="15"/>
      <c r="L16" s="15"/>
    </row>
    <row r="17" spans="2:2" x14ac:dyDescent="0.35">
      <c r="B17" t="s">
        <v>637</v>
      </c>
    </row>
    <row r="18" spans="2:2" x14ac:dyDescent="0.35">
      <c r="B18" t="s">
        <v>98</v>
      </c>
    </row>
    <row r="22" spans="2:2" x14ac:dyDescent="0.35">
      <c r="B22" s="7" t="str">
        <f>HYPERLINK("#'Contents'!A1", "Return to Contents")</f>
        <v>Return to Contents</v>
      </c>
    </row>
  </sheetData>
  <mergeCells count="2">
    <mergeCell ref="D2:M2"/>
    <mergeCell ref="E5:I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310</v>
      </c>
      <c r="D7" s="9">
        <v>14</v>
      </c>
      <c r="E7" s="9">
        <v>31</v>
      </c>
      <c r="F7" s="9">
        <v>56</v>
      </c>
      <c r="G7" s="9">
        <v>101</v>
      </c>
      <c r="H7" s="9">
        <v>108</v>
      </c>
      <c r="I7" s="9"/>
      <c r="J7" s="9">
        <v>167</v>
      </c>
      <c r="K7" s="9">
        <v>143</v>
      </c>
      <c r="L7" s="9"/>
      <c r="M7" s="9">
        <v>182</v>
      </c>
      <c r="N7" s="9">
        <v>66</v>
      </c>
      <c r="O7" s="9">
        <v>34</v>
      </c>
      <c r="P7" s="9">
        <v>24</v>
      </c>
      <c r="Q7" s="9"/>
      <c r="R7" s="9">
        <v>145</v>
      </c>
      <c r="S7" s="9">
        <v>49</v>
      </c>
      <c r="T7" s="9">
        <v>100</v>
      </c>
      <c r="U7" s="9">
        <v>16</v>
      </c>
      <c r="V7" s="9"/>
      <c r="W7" s="9">
        <v>46</v>
      </c>
      <c r="X7" s="9">
        <v>60</v>
      </c>
      <c r="Y7" s="9">
        <v>30</v>
      </c>
      <c r="Z7" s="9">
        <v>28</v>
      </c>
      <c r="AA7" s="9">
        <v>22</v>
      </c>
      <c r="AB7" s="9">
        <v>32</v>
      </c>
      <c r="AC7" s="9">
        <v>31</v>
      </c>
      <c r="AD7" s="9">
        <v>7</v>
      </c>
      <c r="AE7" s="9">
        <v>18</v>
      </c>
      <c r="AF7" s="9">
        <v>22</v>
      </c>
      <c r="AG7" s="9">
        <v>11</v>
      </c>
      <c r="AH7" s="9">
        <v>3</v>
      </c>
      <c r="AI7" s="9"/>
      <c r="AJ7" s="9">
        <v>41</v>
      </c>
      <c r="AK7" s="9">
        <v>49</v>
      </c>
      <c r="AL7" s="9">
        <v>109</v>
      </c>
      <c r="AM7" s="9">
        <v>60</v>
      </c>
      <c r="AN7" s="9">
        <v>13</v>
      </c>
      <c r="AO7" s="9"/>
      <c r="AP7" s="9">
        <v>222</v>
      </c>
      <c r="AQ7" s="9">
        <v>74</v>
      </c>
      <c r="AR7" s="9">
        <v>14</v>
      </c>
      <c r="AS7" s="9"/>
      <c r="AT7" s="9">
        <v>78</v>
      </c>
      <c r="AU7" s="9">
        <v>186</v>
      </c>
      <c r="AV7" s="9">
        <v>31</v>
      </c>
      <c r="AW7" s="9">
        <v>15</v>
      </c>
      <c r="AX7" s="9"/>
      <c r="AY7" s="9">
        <v>22</v>
      </c>
      <c r="AZ7" s="9">
        <v>288</v>
      </c>
      <c r="BA7" s="9"/>
      <c r="BB7" s="9">
        <v>19</v>
      </c>
      <c r="BC7" s="9">
        <v>49</v>
      </c>
      <c r="BD7" s="9">
        <v>200</v>
      </c>
      <c r="BE7" s="9">
        <v>42</v>
      </c>
      <c r="BF7" s="9"/>
      <c r="BG7" s="9">
        <v>38</v>
      </c>
      <c r="BH7" s="9">
        <v>146</v>
      </c>
      <c r="BI7" s="9">
        <v>87</v>
      </c>
      <c r="BJ7" s="9">
        <v>16</v>
      </c>
      <c r="BK7" s="9">
        <v>22</v>
      </c>
      <c r="BL7" s="9">
        <v>1</v>
      </c>
    </row>
    <row r="8" spans="2:64" x14ac:dyDescent="0.35">
      <c r="B8" s="17" t="s">
        <v>402</v>
      </c>
      <c r="C8" s="16">
        <v>0.1</v>
      </c>
      <c r="D8" s="16">
        <v>0.35714285714285698</v>
      </c>
      <c r="E8" s="16">
        <v>9.6774193548387094E-2</v>
      </c>
      <c r="F8" s="16">
        <v>0.107142857142857</v>
      </c>
      <c r="G8" s="16">
        <v>4.95049504950495E-2</v>
      </c>
      <c r="H8" s="16">
        <v>0.11111111111111099</v>
      </c>
      <c r="I8" s="16"/>
      <c r="J8" s="16">
        <v>9.5808383233532898E-2</v>
      </c>
      <c r="K8" s="16">
        <v>0.10489510489510501</v>
      </c>
      <c r="L8" s="16"/>
      <c r="M8" s="16">
        <v>9.8901098901098897E-2</v>
      </c>
      <c r="N8" s="16">
        <v>7.5757575757575801E-2</v>
      </c>
      <c r="O8" s="16">
        <v>0.11764705882352899</v>
      </c>
      <c r="P8" s="16">
        <v>0.16666666666666699</v>
      </c>
      <c r="Q8" s="16"/>
      <c r="R8" s="16">
        <v>0.12413793103448301</v>
      </c>
      <c r="S8" s="16">
        <v>8.1632653061224497E-2</v>
      </c>
      <c r="T8" s="16">
        <v>7.0000000000000007E-2</v>
      </c>
      <c r="U8" s="16">
        <v>0.125</v>
      </c>
      <c r="V8" s="16"/>
      <c r="W8" s="16">
        <v>8.6956521739130405E-2</v>
      </c>
      <c r="X8" s="16">
        <v>6.6666666666666693E-2</v>
      </c>
      <c r="Y8" s="16">
        <v>0.233333333333333</v>
      </c>
      <c r="Z8" s="16">
        <v>0</v>
      </c>
      <c r="AA8" s="16">
        <v>0.18181818181818199</v>
      </c>
      <c r="AB8" s="16">
        <v>0.125</v>
      </c>
      <c r="AC8" s="16">
        <v>6.4516129032258104E-2</v>
      </c>
      <c r="AD8" s="16">
        <v>0.14285714285714299</v>
      </c>
      <c r="AE8" s="16">
        <v>5.5555555555555601E-2</v>
      </c>
      <c r="AF8" s="16">
        <v>9.0909090909090898E-2</v>
      </c>
      <c r="AG8" s="16">
        <v>0.18181818181818199</v>
      </c>
      <c r="AH8" s="16">
        <v>0</v>
      </c>
      <c r="AI8" s="16"/>
      <c r="AJ8" s="16">
        <v>9.7560975609756101E-2</v>
      </c>
      <c r="AK8" s="16">
        <v>0.102040816326531</v>
      </c>
      <c r="AL8" s="16">
        <v>0.11009174311926601</v>
      </c>
      <c r="AM8" s="16">
        <v>0.116666666666667</v>
      </c>
      <c r="AN8" s="16">
        <v>0</v>
      </c>
      <c r="AO8" s="16"/>
      <c r="AP8" s="16">
        <v>0.112612612612613</v>
      </c>
      <c r="AQ8" s="16">
        <v>6.7567567567567599E-2</v>
      </c>
      <c r="AR8" s="16">
        <v>7.1428571428571397E-2</v>
      </c>
      <c r="AS8" s="16"/>
      <c r="AT8" s="16">
        <v>0.115384615384615</v>
      </c>
      <c r="AU8" s="16">
        <v>8.0645161290322606E-2</v>
      </c>
      <c r="AV8" s="16">
        <v>0.19354838709677399</v>
      </c>
      <c r="AW8" s="16">
        <v>6.6666666666666693E-2</v>
      </c>
      <c r="AX8" s="16"/>
      <c r="AY8" s="16">
        <v>0.18181818181818199</v>
      </c>
      <c r="AZ8" s="16">
        <v>9.375E-2</v>
      </c>
      <c r="BA8" s="16"/>
      <c r="BB8" s="16">
        <v>0.26315789473684198</v>
      </c>
      <c r="BC8" s="16">
        <v>0.16326530612244899</v>
      </c>
      <c r="BD8" s="16">
        <v>0.09</v>
      </c>
      <c r="BE8" s="16">
        <v>0</v>
      </c>
      <c r="BF8" s="16"/>
      <c r="BG8" s="16">
        <v>0.105263157894737</v>
      </c>
      <c r="BH8" s="16">
        <v>0.123287671232877</v>
      </c>
      <c r="BI8" s="16">
        <v>5.7471264367816098E-2</v>
      </c>
      <c r="BJ8" s="16">
        <v>0.1875</v>
      </c>
      <c r="BK8" s="16">
        <v>4.5454545454545497E-2</v>
      </c>
      <c r="BL8" s="16">
        <v>0</v>
      </c>
    </row>
    <row r="9" spans="2:64" x14ac:dyDescent="0.35">
      <c r="B9" s="17" t="s">
        <v>403</v>
      </c>
      <c r="C9" s="16">
        <v>0.20322580645161301</v>
      </c>
      <c r="D9" s="16">
        <v>0.35714285714285698</v>
      </c>
      <c r="E9" s="16">
        <v>0.19354838709677399</v>
      </c>
      <c r="F9" s="16">
        <v>0.25</v>
      </c>
      <c r="G9" s="16">
        <v>0.158415841584158</v>
      </c>
      <c r="H9" s="16">
        <v>0.203703703703704</v>
      </c>
      <c r="I9" s="16"/>
      <c r="J9" s="16">
        <v>0.245508982035928</v>
      </c>
      <c r="K9" s="16">
        <v>0.15384615384615399</v>
      </c>
      <c r="L9" s="16"/>
      <c r="M9" s="16">
        <v>0.21978021978022</v>
      </c>
      <c r="N9" s="16">
        <v>9.0909090909090898E-2</v>
      </c>
      <c r="O9" s="16">
        <v>0.26470588235294101</v>
      </c>
      <c r="P9" s="16">
        <v>0.20833333333333301</v>
      </c>
      <c r="Q9" s="16"/>
      <c r="R9" s="16">
        <v>0.23448275862069001</v>
      </c>
      <c r="S9" s="16">
        <v>0.183673469387755</v>
      </c>
      <c r="T9" s="16">
        <v>0.2</v>
      </c>
      <c r="U9" s="16">
        <v>0</v>
      </c>
      <c r="V9" s="16"/>
      <c r="W9" s="16">
        <v>0.39130434782608697</v>
      </c>
      <c r="X9" s="16">
        <v>0.16666666666666699</v>
      </c>
      <c r="Y9" s="16">
        <v>0.16666666666666699</v>
      </c>
      <c r="Z9" s="16">
        <v>0.14285714285714299</v>
      </c>
      <c r="AA9" s="16">
        <v>0.13636363636363599</v>
      </c>
      <c r="AB9" s="16">
        <v>0.15625</v>
      </c>
      <c r="AC9" s="16">
        <v>0.35483870967741898</v>
      </c>
      <c r="AD9" s="16">
        <v>0</v>
      </c>
      <c r="AE9" s="16">
        <v>0.11111111111111099</v>
      </c>
      <c r="AF9" s="16">
        <v>9.0909090909090898E-2</v>
      </c>
      <c r="AG9" s="16">
        <v>0.18181818181818199</v>
      </c>
      <c r="AH9" s="16">
        <v>0.33333333333333298</v>
      </c>
      <c r="AI9" s="16"/>
      <c r="AJ9" s="16">
        <v>0.17073170731707299</v>
      </c>
      <c r="AK9" s="16">
        <v>0.22448979591836701</v>
      </c>
      <c r="AL9" s="16">
        <v>0.18348623853210999</v>
      </c>
      <c r="AM9" s="16">
        <v>0.28333333333333299</v>
      </c>
      <c r="AN9" s="16">
        <v>0.30769230769230799</v>
      </c>
      <c r="AO9" s="16"/>
      <c r="AP9" s="16">
        <v>0.19819819819819801</v>
      </c>
      <c r="AQ9" s="16">
        <v>0.21621621621621601</v>
      </c>
      <c r="AR9" s="16">
        <v>0.214285714285714</v>
      </c>
      <c r="AS9" s="16"/>
      <c r="AT9" s="16">
        <v>0.230769230769231</v>
      </c>
      <c r="AU9" s="16">
        <v>0.18279569892473099</v>
      </c>
      <c r="AV9" s="16">
        <v>0.29032258064516098</v>
      </c>
      <c r="AW9" s="16">
        <v>0.133333333333333</v>
      </c>
      <c r="AX9" s="16"/>
      <c r="AY9" s="16">
        <v>0.18181818181818199</v>
      </c>
      <c r="AZ9" s="16">
        <v>0.20486111111111099</v>
      </c>
      <c r="BA9" s="16"/>
      <c r="BB9" s="16">
        <v>0.26315789473684198</v>
      </c>
      <c r="BC9" s="16">
        <v>0.14285714285714299</v>
      </c>
      <c r="BD9" s="16">
        <v>0.20499999999999999</v>
      </c>
      <c r="BE9" s="16">
        <v>0.238095238095238</v>
      </c>
      <c r="BF9" s="16"/>
      <c r="BG9" s="16">
        <v>0.31578947368421101</v>
      </c>
      <c r="BH9" s="16">
        <v>0.25342465753424698</v>
      </c>
      <c r="BI9" s="16">
        <v>0.14942528735632199</v>
      </c>
      <c r="BJ9" s="16">
        <v>6.25E-2</v>
      </c>
      <c r="BK9" s="16">
        <v>0</v>
      </c>
      <c r="BL9" s="16">
        <v>0</v>
      </c>
    </row>
    <row r="10" spans="2:64" x14ac:dyDescent="0.35">
      <c r="B10" s="17" t="s">
        <v>404</v>
      </c>
      <c r="C10" s="16">
        <v>0.28387096774193499</v>
      </c>
      <c r="D10" s="16">
        <v>0.214285714285714</v>
      </c>
      <c r="E10" s="16">
        <v>0.38709677419354799</v>
      </c>
      <c r="F10" s="16">
        <v>0.19642857142857101</v>
      </c>
      <c r="G10" s="16">
        <v>0.29702970297029702</v>
      </c>
      <c r="H10" s="16">
        <v>0.296296296296296</v>
      </c>
      <c r="I10" s="16"/>
      <c r="J10" s="16">
        <v>0.269461077844311</v>
      </c>
      <c r="K10" s="16">
        <v>0.30069930069930101</v>
      </c>
      <c r="L10" s="16"/>
      <c r="M10" s="16">
        <v>0.30219780219780201</v>
      </c>
      <c r="N10" s="16">
        <v>0.31818181818181801</v>
      </c>
      <c r="O10" s="16">
        <v>0.23529411764705899</v>
      </c>
      <c r="P10" s="16">
        <v>0.16666666666666699</v>
      </c>
      <c r="Q10" s="16"/>
      <c r="R10" s="16">
        <v>0.28275862068965502</v>
      </c>
      <c r="S10" s="16">
        <v>0.28571428571428598</v>
      </c>
      <c r="T10" s="16">
        <v>0.3</v>
      </c>
      <c r="U10" s="16">
        <v>0.1875</v>
      </c>
      <c r="V10" s="16"/>
      <c r="W10" s="16">
        <v>0.23913043478260901</v>
      </c>
      <c r="X10" s="16">
        <v>0.233333333333333</v>
      </c>
      <c r="Y10" s="16">
        <v>0.16666666666666699</v>
      </c>
      <c r="Z10" s="16">
        <v>0.35714285714285698</v>
      </c>
      <c r="AA10" s="16">
        <v>0.31818181818181801</v>
      </c>
      <c r="AB10" s="16">
        <v>0.25</v>
      </c>
      <c r="AC10" s="16">
        <v>0.35483870967741898</v>
      </c>
      <c r="AD10" s="16">
        <v>0.71428571428571397</v>
      </c>
      <c r="AE10" s="16">
        <v>0.44444444444444398</v>
      </c>
      <c r="AF10" s="16">
        <v>0.18181818181818199</v>
      </c>
      <c r="AG10" s="16">
        <v>0.45454545454545497</v>
      </c>
      <c r="AH10" s="16">
        <v>0</v>
      </c>
      <c r="AI10" s="16"/>
      <c r="AJ10" s="16">
        <v>0.292682926829268</v>
      </c>
      <c r="AK10" s="16">
        <v>0.20408163265306101</v>
      </c>
      <c r="AL10" s="16">
        <v>0.26605504587155998</v>
      </c>
      <c r="AM10" s="16">
        <v>0.28333333333333299</v>
      </c>
      <c r="AN10" s="16">
        <v>0.230769230769231</v>
      </c>
      <c r="AO10" s="16"/>
      <c r="AP10" s="16">
        <v>0.26576576576576599</v>
      </c>
      <c r="AQ10" s="16">
        <v>0.32432432432432401</v>
      </c>
      <c r="AR10" s="16">
        <v>0.35714285714285698</v>
      </c>
      <c r="AS10" s="16"/>
      <c r="AT10" s="16">
        <v>0.33333333333333298</v>
      </c>
      <c r="AU10" s="16">
        <v>0.25806451612903197</v>
      </c>
      <c r="AV10" s="16">
        <v>0.29032258064516098</v>
      </c>
      <c r="AW10" s="16">
        <v>0.33333333333333298</v>
      </c>
      <c r="AX10" s="16"/>
      <c r="AY10" s="16">
        <v>0.13636363636363599</v>
      </c>
      <c r="AZ10" s="16">
        <v>0.29513888888888901</v>
      </c>
      <c r="BA10" s="16"/>
      <c r="BB10" s="16">
        <v>0.21052631578947401</v>
      </c>
      <c r="BC10" s="16">
        <v>0.183673469387755</v>
      </c>
      <c r="BD10" s="16">
        <v>0.30499999999999999</v>
      </c>
      <c r="BE10" s="16">
        <v>0.33333333333333298</v>
      </c>
      <c r="BF10" s="16"/>
      <c r="BG10" s="16">
        <v>0.23684210526315799</v>
      </c>
      <c r="BH10" s="16">
        <v>0.28767123287671198</v>
      </c>
      <c r="BI10" s="16">
        <v>0.32183908045977</v>
      </c>
      <c r="BJ10" s="16">
        <v>0.3125</v>
      </c>
      <c r="BK10" s="16">
        <v>0.18181818181818199</v>
      </c>
      <c r="BL10" s="16">
        <v>0</v>
      </c>
    </row>
    <row r="11" spans="2:64" x14ac:dyDescent="0.35">
      <c r="B11" s="17" t="s">
        <v>405</v>
      </c>
      <c r="C11" s="16">
        <v>7.09677419354839E-2</v>
      </c>
      <c r="D11" s="16">
        <v>0</v>
      </c>
      <c r="E11" s="16">
        <v>0.12903225806451599</v>
      </c>
      <c r="F11" s="16">
        <v>5.3571428571428603E-2</v>
      </c>
      <c r="G11" s="16">
        <v>7.9207920792079195E-2</v>
      </c>
      <c r="H11" s="16">
        <v>6.4814814814814797E-2</v>
      </c>
      <c r="I11" s="16"/>
      <c r="J11" s="16">
        <v>7.7844311377245498E-2</v>
      </c>
      <c r="K11" s="16">
        <v>6.2937062937062901E-2</v>
      </c>
      <c r="L11" s="16"/>
      <c r="M11" s="16">
        <v>5.4945054945054903E-2</v>
      </c>
      <c r="N11" s="16">
        <v>9.0909090909090898E-2</v>
      </c>
      <c r="O11" s="16">
        <v>8.8235294117647106E-2</v>
      </c>
      <c r="P11" s="16">
        <v>0.125</v>
      </c>
      <c r="Q11" s="16"/>
      <c r="R11" s="16">
        <v>8.2758620689655199E-2</v>
      </c>
      <c r="S11" s="16">
        <v>4.08163265306122E-2</v>
      </c>
      <c r="T11" s="16">
        <v>0.08</v>
      </c>
      <c r="U11" s="16">
        <v>0</v>
      </c>
      <c r="V11" s="16"/>
      <c r="W11" s="16">
        <v>4.3478260869565202E-2</v>
      </c>
      <c r="X11" s="16">
        <v>8.3333333333333301E-2</v>
      </c>
      <c r="Y11" s="16">
        <v>0.1</v>
      </c>
      <c r="Z11" s="16">
        <v>7.1428571428571397E-2</v>
      </c>
      <c r="AA11" s="16">
        <v>9.0909090909090898E-2</v>
      </c>
      <c r="AB11" s="16">
        <v>6.25E-2</v>
      </c>
      <c r="AC11" s="16">
        <v>3.2258064516128997E-2</v>
      </c>
      <c r="AD11" s="16">
        <v>0</v>
      </c>
      <c r="AE11" s="16">
        <v>0.16666666666666699</v>
      </c>
      <c r="AF11" s="16">
        <v>9.0909090909090898E-2</v>
      </c>
      <c r="AG11" s="16">
        <v>0</v>
      </c>
      <c r="AH11" s="16">
        <v>0</v>
      </c>
      <c r="AI11" s="16"/>
      <c r="AJ11" s="16">
        <v>9.7560975609756101E-2</v>
      </c>
      <c r="AK11" s="16">
        <v>4.08163265306122E-2</v>
      </c>
      <c r="AL11" s="16">
        <v>9.1743119266055106E-2</v>
      </c>
      <c r="AM11" s="16">
        <v>0.05</v>
      </c>
      <c r="AN11" s="16">
        <v>0.15384615384615399</v>
      </c>
      <c r="AO11" s="16"/>
      <c r="AP11" s="16">
        <v>7.2072072072072099E-2</v>
      </c>
      <c r="AQ11" s="16">
        <v>8.1081081081081099E-2</v>
      </c>
      <c r="AR11" s="16">
        <v>0</v>
      </c>
      <c r="AS11" s="16"/>
      <c r="AT11" s="16">
        <v>5.1282051282051301E-2</v>
      </c>
      <c r="AU11" s="16">
        <v>9.6774193548387094E-2</v>
      </c>
      <c r="AV11" s="16">
        <v>0</v>
      </c>
      <c r="AW11" s="16">
        <v>0</v>
      </c>
      <c r="AX11" s="16"/>
      <c r="AY11" s="16">
        <v>0.13636363636363599</v>
      </c>
      <c r="AZ11" s="16">
        <v>6.5972222222222196E-2</v>
      </c>
      <c r="BA11" s="16"/>
      <c r="BB11" s="16">
        <v>5.2631578947368397E-2</v>
      </c>
      <c r="BC11" s="16">
        <v>6.1224489795918401E-2</v>
      </c>
      <c r="BD11" s="16">
        <v>8.5000000000000006E-2</v>
      </c>
      <c r="BE11" s="16">
        <v>2.3809523809523801E-2</v>
      </c>
      <c r="BF11" s="16"/>
      <c r="BG11" s="16">
        <v>5.2631578947368397E-2</v>
      </c>
      <c r="BH11" s="16">
        <v>6.1643835616438401E-2</v>
      </c>
      <c r="BI11" s="16">
        <v>8.04597701149425E-2</v>
      </c>
      <c r="BJ11" s="16">
        <v>0.1875</v>
      </c>
      <c r="BK11" s="16">
        <v>4.5454545454545497E-2</v>
      </c>
      <c r="BL11" s="16">
        <v>0</v>
      </c>
    </row>
    <row r="12" spans="2:64" x14ac:dyDescent="0.35">
      <c r="B12" s="17" t="s">
        <v>406</v>
      </c>
      <c r="C12" s="16">
        <v>0.24516129032258099</v>
      </c>
      <c r="D12" s="16">
        <v>7.1428571428571397E-2</v>
      </c>
      <c r="E12" s="16">
        <v>0.12903225806451599</v>
      </c>
      <c r="F12" s="16">
        <v>0.28571428571428598</v>
      </c>
      <c r="G12" s="16">
        <v>0.316831683168317</v>
      </c>
      <c r="H12" s="16">
        <v>0.21296296296296299</v>
      </c>
      <c r="I12" s="16"/>
      <c r="J12" s="16">
        <v>0.22754491017964101</v>
      </c>
      <c r="K12" s="16">
        <v>0.26573426573426601</v>
      </c>
      <c r="L12" s="16"/>
      <c r="M12" s="16">
        <v>0.23626373626373601</v>
      </c>
      <c r="N12" s="16">
        <v>0.33333333333333298</v>
      </c>
      <c r="O12" s="16">
        <v>0.20588235294117599</v>
      </c>
      <c r="P12" s="16">
        <v>0.125</v>
      </c>
      <c r="Q12" s="16"/>
      <c r="R12" s="16">
        <v>0.20689655172413801</v>
      </c>
      <c r="S12" s="16">
        <v>0.30612244897959201</v>
      </c>
      <c r="T12" s="16">
        <v>0.22</v>
      </c>
      <c r="U12" s="16">
        <v>0.5625</v>
      </c>
      <c r="V12" s="16"/>
      <c r="W12" s="16">
        <v>0.15217391304347799</v>
      </c>
      <c r="X12" s="16">
        <v>0.35</v>
      </c>
      <c r="Y12" s="16">
        <v>0.3</v>
      </c>
      <c r="Z12" s="16">
        <v>0.42857142857142899</v>
      </c>
      <c r="AA12" s="16">
        <v>0.18181818181818199</v>
      </c>
      <c r="AB12" s="16">
        <v>0.15625</v>
      </c>
      <c r="AC12" s="16">
        <v>0.12903225806451599</v>
      </c>
      <c r="AD12" s="16">
        <v>0.14285714285714299</v>
      </c>
      <c r="AE12" s="16">
        <v>0.16666666666666699</v>
      </c>
      <c r="AF12" s="16">
        <v>0.36363636363636398</v>
      </c>
      <c r="AG12" s="16">
        <v>0.18181818181818199</v>
      </c>
      <c r="AH12" s="16">
        <v>0</v>
      </c>
      <c r="AI12" s="16"/>
      <c r="AJ12" s="16">
        <v>0.26829268292682901</v>
      </c>
      <c r="AK12" s="16">
        <v>0.26530612244898</v>
      </c>
      <c r="AL12" s="16">
        <v>0.25688073394495398</v>
      </c>
      <c r="AM12" s="16">
        <v>0.2</v>
      </c>
      <c r="AN12" s="16">
        <v>0.15384615384615399</v>
      </c>
      <c r="AO12" s="16"/>
      <c r="AP12" s="16">
        <v>0.24324324324324301</v>
      </c>
      <c r="AQ12" s="16">
        <v>0.22972972972972999</v>
      </c>
      <c r="AR12" s="16">
        <v>0.35714285714285698</v>
      </c>
      <c r="AS12" s="16"/>
      <c r="AT12" s="16">
        <v>0.21794871794871801</v>
      </c>
      <c r="AU12" s="16">
        <v>0.27956989247311798</v>
      </c>
      <c r="AV12" s="16">
        <v>0.16129032258064499</v>
      </c>
      <c r="AW12" s="16">
        <v>0.133333333333333</v>
      </c>
      <c r="AX12" s="16"/>
      <c r="AY12" s="16">
        <v>0.22727272727272699</v>
      </c>
      <c r="AZ12" s="16">
        <v>0.24652777777777801</v>
      </c>
      <c r="BA12" s="16"/>
      <c r="BB12" s="16">
        <v>0.21052631578947401</v>
      </c>
      <c r="BC12" s="16">
        <v>0.42857142857142899</v>
      </c>
      <c r="BD12" s="16">
        <v>0.215</v>
      </c>
      <c r="BE12" s="16">
        <v>0.19047619047618999</v>
      </c>
      <c r="BF12" s="16"/>
      <c r="BG12" s="16">
        <v>0.18421052631578899</v>
      </c>
      <c r="BH12" s="16">
        <v>0.21232876712328799</v>
      </c>
      <c r="BI12" s="16">
        <v>0.21839080459770099</v>
      </c>
      <c r="BJ12" s="16">
        <v>0.25</v>
      </c>
      <c r="BK12" s="16">
        <v>0.68181818181818199</v>
      </c>
      <c r="BL12" s="16">
        <v>0</v>
      </c>
    </row>
    <row r="13" spans="2:64" x14ac:dyDescent="0.35">
      <c r="B13" s="17" t="s">
        <v>61</v>
      </c>
      <c r="C13" s="16">
        <v>9.6774193548387094E-2</v>
      </c>
      <c r="D13" s="16">
        <v>0</v>
      </c>
      <c r="E13" s="16">
        <v>6.4516129032258104E-2</v>
      </c>
      <c r="F13" s="16">
        <v>0.107142857142857</v>
      </c>
      <c r="G13" s="16">
        <v>9.9009900990099001E-2</v>
      </c>
      <c r="H13" s="16">
        <v>0.11111111111111099</v>
      </c>
      <c r="I13" s="16"/>
      <c r="J13" s="16">
        <v>8.3832335329341298E-2</v>
      </c>
      <c r="K13" s="16">
        <v>0.111888111888112</v>
      </c>
      <c r="L13" s="16"/>
      <c r="M13" s="16">
        <v>8.7912087912087905E-2</v>
      </c>
      <c r="N13" s="16">
        <v>9.0909090909090898E-2</v>
      </c>
      <c r="O13" s="16">
        <v>8.8235294117647106E-2</v>
      </c>
      <c r="P13" s="16">
        <v>0.20833333333333301</v>
      </c>
      <c r="Q13" s="16"/>
      <c r="R13" s="16">
        <v>6.8965517241379296E-2</v>
      </c>
      <c r="S13" s="16">
        <v>0.102040816326531</v>
      </c>
      <c r="T13" s="16">
        <v>0.13</v>
      </c>
      <c r="U13" s="16">
        <v>0.125</v>
      </c>
      <c r="V13" s="16"/>
      <c r="W13" s="16">
        <v>8.6956521739130405E-2</v>
      </c>
      <c r="X13" s="16">
        <v>0.1</v>
      </c>
      <c r="Y13" s="16">
        <v>3.3333333333333298E-2</v>
      </c>
      <c r="Z13" s="16">
        <v>0</v>
      </c>
      <c r="AA13" s="16">
        <v>9.0909090909090898E-2</v>
      </c>
      <c r="AB13" s="16">
        <v>0.25</v>
      </c>
      <c r="AC13" s="16">
        <v>6.4516129032258104E-2</v>
      </c>
      <c r="AD13" s="16">
        <v>0</v>
      </c>
      <c r="AE13" s="16">
        <v>5.5555555555555601E-2</v>
      </c>
      <c r="AF13" s="16">
        <v>0.18181818181818199</v>
      </c>
      <c r="AG13" s="16">
        <v>0</v>
      </c>
      <c r="AH13" s="16">
        <v>0.66666666666666696</v>
      </c>
      <c r="AI13" s="16"/>
      <c r="AJ13" s="16">
        <v>7.3170731707317097E-2</v>
      </c>
      <c r="AK13" s="16">
        <v>0.16326530612244899</v>
      </c>
      <c r="AL13" s="16">
        <v>9.1743119266055106E-2</v>
      </c>
      <c r="AM13" s="16">
        <v>6.6666666666666693E-2</v>
      </c>
      <c r="AN13" s="16">
        <v>0.15384615384615399</v>
      </c>
      <c r="AO13" s="16"/>
      <c r="AP13" s="16">
        <v>0.108108108108108</v>
      </c>
      <c r="AQ13" s="16">
        <v>8.1081081081081099E-2</v>
      </c>
      <c r="AR13" s="16">
        <v>0</v>
      </c>
      <c r="AS13" s="16"/>
      <c r="AT13" s="16">
        <v>5.1282051282051301E-2</v>
      </c>
      <c r="AU13" s="16">
        <v>0.102150537634409</v>
      </c>
      <c r="AV13" s="16">
        <v>6.4516129032258104E-2</v>
      </c>
      <c r="AW13" s="16">
        <v>0.33333333333333298</v>
      </c>
      <c r="AX13" s="16"/>
      <c r="AY13" s="16">
        <v>0.13636363636363599</v>
      </c>
      <c r="AZ13" s="16">
        <v>9.375E-2</v>
      </c>
      <c r="BA13" s="16"/>
      <c r="BB13" s="16">
        <v>0</v>
      </c>
      <c r="BC13" s="16">
        <v>2.04081632653061E-2</v>
      </c>
      <c r="BD13" s="16">
        <v>0.1</v>
      </c>
      <c r="BE13" s="16">
        <v>0.214285714285714</v>
      </c>
      <c r="BF13" s="16"/>
      <c r="BG13" s="16">
        <v>0.105263157894737</v>
      </c>
      <c r="BH13" s="16">
        <v>6.1643835616438401E-2</v>
      </c>
      <c r="BI13" s="16">
        <v>0.17241379310344801</v>
      </c>
      <c r="BJ13" s="16">
        <v>0</v>
      </c>
      <c r="BK13" s="16">
        <v>4.5454545454545497E-2</v>
      </c>
      <c r="BL13" s="16">
        <v>1</v>
      </c>
    </row>
    <row r="14" spans="2:64" x14ac:dyDescent="0.35">
      <c r="B14" s="17" t="s">
        <v>407</v>
      </c>
      <c r="C14" s="20">
        <v>0.30322580645161301</v>
      </c>
      <c r="D14" s="20">
        <v>0.71428571428571397</v>
      </c>
      <c r="E14" s="20">
        <v>0.29032258064516098</v>
      </c>
      <c r="F14" s="20">
        <v>0.35714285714285698</v>
      </c>
      <c r="G14" s="20">
        <v>0.20792079207920799</v>
      </c>
      <c r="H14" s="20">
        <v>0.31481481481481499</v>
      </c>
      <c r="I14" s="20"/>
      <c r="J14" s="20">
        <v>0.34131736526946099</v>
      </c>
      <c r="K14" s="20">
        <v>0.25874125874125897</v>
      </c>
      <c r="L14" s="20"/>
      <c r="M14" s="20">
        <v>0.31868131868131899</v>
      </c>
      <c r="N14" s="20">
        <v>0.16666666666666699</v>
      </c>
      <c r="O14" s="20">
        <v>0.38235294117647101</v>
      </c>
      <c r="P14" s="20">
        <v>0.375</v>
      </c>
      <c r="Q14" s="20"/>
      <c r="R14" s="20">
        <v>0.35862068965517202</v>
      </c>
      <c r="S14" s="20">
        <v>0.26530612244898</v>
      </c>
      <c r="T14" s="20">
        <v>0.27</v>
      </c>
      <c r="U14" s="20">
        <v>0.125</v>
      </c>
      <c r="V14" s="20"/>
      <c r="W14" s="20">
        <v>0.47826086956521702</v>
      </c>
      <c r="X14" s="20">
        <v>0.233333333333333</v>
      </c>
      <c r="Y14" s="20">
        <v>0.4</v>
      </c>
      <c r="Z14" s="20">
        <v>0.14285714285714299</v>
      </c>
      <c r="AA14" s="20">
        <v>0.31818181818181801</v>
      </c>
      <c r="AB14" s="20">
        <v>0.28125</v>
      </c>
      <c r="AC14" s="20">
        <v>0.41935483870967699</v>
      </c>
      <c r="AD14" s="20">
        <v>0.14285714285714299</v>
      </c>
      <c r="AE14" s="20">
        <v>0.16666666666666699</v>
      </c>
      <c r="AF14" s="20">
        <v>0.18181818181818199</v>
      </c>
      <c r="AG14" s="20">
        <v>0.36363636363636398</v>
      </c>
      <c r="AH14" s="20">
        <v>0.33333333333333298</v>
      </c>
      <c r="AI14" s="20"/>
      <c r="AJ14" s="20">
        <v>0.26829268292682901</v>
      </c>
      <c r="AK14" s="20">
        <v>0.32653061224489799</v>
      </c>
      <c r="AL14" s="20">
        <v>0.293577981651376</v>
      </c>
      <c r="AM14" s="20">
        <v>0.4</v>
      </c>
      <c r="AN14" s="20">
        <v>0.30769230769230799</v>
      </c>
      <c r="AO14" s="20"/>
      <c r="AP14" s="20">
        <v>0.31081081081081102</v>
      </c>
      <c r="AQ14" s="20">
        <v>0.28378378378378399</v>
      </c>
      <c r="AR14" s="20">
        <v>0.28571428571428598</v>
      </c>
      <c r="AS14" s="20"/>
      <c r="AT14" s="20">
        <v>0.34615384615384598</v>
      </c>
      <c r="AU14" s="20">
        <v>0.26344086021505397</v>
      </c>
      <c r="AV14" s="20">
        <v>0.483870967741935</v>
      </c>
      <c r="AW14" s="20">
        <v>0.2</v>
      </c>
      <c r="AX14" s="20"/>
      <c r="AY14" s="20">
        <v>0.36363636363636398</v>
      </c>
      <c r="AZ14" s="20">
        <v>0.29861111111111099</v>
      </c>
      <c r="BA14" s="20"/>
      <c r="BB14" s="20">
        <v>0.52631578947368396</v>
      </c>
      <c r="BC14" s="20">
        <v>0.30612244897959201</v>
      </c>
      <c r="BD14" s="20">
        <v>0.29499999999999998</v>
      </c>
      <c r="BE14" s="20">
        <v>0.238095238095238</v>
      </c>
      <c r="BF14" s="20"/>
      <c r="BG14" s="20">
        <v>0.42105263157894701</v>
      </c>
      <c r="BH14" s="20">
        <v>0.37671232876712302</v>
      </c>
      <c r="BI14" s="20">
        <v>0.20689655172413801</v>
      </c>
      <c r="BJ14" s="20">
        <v>0.25</v>
      </c>
      <c r="BK14" s="20">
        <v>4.5454545454545497E-2</v>
      </c>
      <c r="BL14" s="20">
        <v>0</v>
      </c>
    </row>
    <row r="15" spans="2:64" x14ac:dyDescent="0.35">
      <c r="B15" s="17" t="s">
        <v>408</v>
      </c>
      <c r="C15" s="20">
        <v>0.31612903225806399</v>
      </c>
      <c r="D15" s="20">
        <v>7.1428571428571397E-2</v>
      </c>
      <c r="E15" s="20">
        <v>0.25806451612903197</v>
      </c>
      <c r="F15" s="20">
        <v>0.33928571428571402</v>
      </c>
      <c r="G15" s="20">
        <v>0.396039603960396</v>
      </c>
      <c r="H15" s="20">
        <v>0.27777777777777801</v>
      </c>
      <c r="I15" s="20"/>
      <c r="J15" s="20">
        <v>0.30538922155688603</v>
      </c>
      <c r="K15" s="20">
        <v>0.32867132867132898</v>
      </c>
      <c r="L15" s="20"/>
      <c r="M15" s="20">
        <v>0.29120879120879101</v>
      </c>
      <c r="N15" s="20">
        <v>0.42424242424242398</v>
      </c>
      <c r="O15" s="20">
        <v>0.29411764705882398</v>
      </c>
      <c r="P15" s="20">
        <v>0.25</v>
      </c>
      <c r="Q15" s="20"/>
      <c r="R15" s="20">
        <v>0.28965517241379302</v>
      </c>
      <c r="S15" s="20">
        <v>0.34693877551020402</v>
      </c>
      <c r="T15" s="20">
        <v>0.3</v>
      </c>
      <c r="U15" s="20">
        <v>0.5625</v>
      </c>
      <c r="V15" s="20"/>
      <c r="W15" s="20">
        <v>0.19565217391304299</v>
      </c>
      <c r="X15" s="20">
        <v>0.43333333333333302</v>
      </c>
      <c r="Y15" s="20">
        <v>0.4</v>
      </c>
      <c r="Z15" s="20">
        <v>0.5</v>
      </c>
      <c r="AA15" s="20">
        <v>0.27272727272727298</v>
      </c>
      <c r="AB15" s="20">
        <v>0.21875</v>
      </c>
      <c r="AC15" s="20">
        <v>0.16129032258064499</v>
      </c>
      <c r="AD15" s="20">
        <v>0.14285714285714299</v>
      </c>
      <c r="AE15" s="20">
        <v>0.33333333333333298</v>
      </c>
      <c r="AF15" s="20">
        <v>0.45454545454545497</v>
      </c>
      <c r="AG15" s="20">
        <v>0.18181818181818199</v>
      </c>
      <c r="AH15" s="20">
        <v>0</v>
      </c>
      <c r="AI15" s="20"/>
      <c r="AJ15" s="20">
        <v>0.36585365853658502</v>
      </c>
      <c r="AK15" s="20">
        <v>0.30612244897959201</v>
      </c>
      <c r="AL15" s="20">
        <v>0.34862385321100903</v>
      </c>
      <c r="AM15" s="20">
        <v>0.25</v>
      </c>
      <c r="AN15" s="20">
        <v>0.30769230769230799</v>
      </c>
      <c r="AO15" s="20"/>
      <c r="AP15" s="20">
        <v>0.31531531531531498</v>
      </c>
      <c r="AQ15" s="20">
        <v>0.31081081081081102</v>
      </c>
      <c r="AR15" s="20">
        <v>0.35714285714285698</v>
      </c>
      <c r="AS15" s="20"/>
      <c r="AT15" s="20">
        <v>0.269230769230769</v>
      </c>
      <c r="AU15" s="20">
        <v>0.37634408602150499</v>
      </c>
      <c r="AV15" s="20">
        <v>0.16129032258064499</v>
      </c>
      <c r="AW15" s="20">
        <v>0.133333333333333</v>
      </c>
      <c r="AX15" s="20"/>
      <c r="AY15" s="20">
        <v>0.36363636363636398</v>
      </c>
      <c r="AZ15" s="20">
        <v>0.3125</v>
      </c>
      <c r="BA15" s="20"/>
      <c r="BB15" s="20">
        <v>0.26315789473684198</v>
      </c>
      <c r="BC15" s="20">
        <v>0.48979591836734698</v>
      </c>
      <c r="BD15" s="20">
        <v>0.3</v>
      </c>
      <c r="BE15" s="20">
        <v>0.214285714285714</v>
      </c>
      <c r="BF15" s="20"/>
      <c r="BG15" s="20">
        <v>0.23684210526315799</v>
      </c>
      <c r="BH15" s="20">
        <v>0.27397260273972601</v>
      </c>
      <c r="BI15" s="20">
        <v>0.29885057471264398</v>
      </c>
      <c r="BJ15" s="20">
        <v>0.4375</v>
      </c>
      <c r="BK15" s="20">
        <v>0.72727272727272696</v>
      </c>
      <c r="BL15" s="20">
        <v>0</v>
      </c>
    </row>
    <row r="16" spans="2:64" x14ac:dyDescent="0.35">
      <c r="B16" s="17" t="s">
        <v>237</v>
      </c>
      <c r="C16" s="21">
        <v>-1.2903225806451601E-2</v>
      </c>
      <c r="D16" s="21">
        <v>0.64285714285714302</v>
      </c>
      <c r="E16" s="21">
        <v>3.2258064516128997E-2</v>
      </c>
      <c r="F16" s="21">
        <v>1.7857142857142901E-2</v>
      </c>
      <c r="G16" s="21">
        <v>-0.18811881188118801</v>
      </c>
      <c r="H16" s="21">
        <v>3.7037037037037E-2</v>
      </c>
      <c r="I16" s="21"/>
      <c r="J16" s="21">
        <v>3.5928143712574898E-2</v>
      </c>
      <c r="K16" s="21">
        <v>-6.9930069930069894E-2</v>
      </c>
      <c r="L16" s="21"/>
      <c r="M16" s="21">
        <v>2.74725274725275E-2</v>
      </c>
      <c r="N16" s="21">
        <v>-0.25757575757575801</v>
      </c>
      <c r="O16" s="21">
        <v>8.8235294117646995E-2</v>
      </c>
      <c r="P16" s="21">
        <v>0.125</v>
      </c>
      <c r="Q16" s="21"/>
      <c r="R16" s="21">
        <v>6.8965517241379296E-2</v>
      </c>
      <c r="S16" s="21">
        <v>-8.1632653061224497E-2</v>
      </c>
      <c r="T16" s="21">
        <v>-0.03</v>
      </c>
      <c r="U16" s="21">
        <v>-0.4375</v>
      </c>
      <c r="V16" s="21"/>
      <c r="W16" s="21">
        <v>0.282608695652174</v>
      </c>
      <c r="X16" s="21">
        <v>-0.2</v>
      </c>
      <c r="Y16" s="21">
        <v>0</v>
      </c>
      <c r="Z16" s="21">
        <v>-0.35714285714285698</v>
      </c>
      <c r="AA16" s="21">
        <v>4.5454545454545497E-2</v>
      </c>
      <c r="AB16" s="21">
        <v>6.25E-2</v>
      </c>
      <c r="AC16" s="21">
        <v>0.25806451612903197</v>
      </c>
      <c r="AD16" s="21">
        <v>0</v>
      </c>
      <c r="AE16" s="21">
        <v>-0.16666666666666699</v>
      </c>
      <c r="AF16" s="21">
        <v>-0.27272727272727298</v>
      </c>
      <c r="AG16" s="21">
        <v>0.18181818181818199</v>
      </c>
      <c r="AH16" s="21">
        <v>0.33333333333333298</v>
      </c>
      <c r="AI16" s="21"/>
      <c r="AJ16" s="21">
        <v>-9.7560975609756101E-2</v>
      </c>
      <c r="AK16" s="21">
        <v>2.04081632653061E-2</v>
      </c>
      <c r="AL16" s="21">
        <v>-5.5045871559633003E-2</v>
      </c>
      <c r="AM16" s="21">
        <v>0.15</v>
      </c>
      <c r="AN16" s="21">
        <v>0</v>
      </c>
      <c r="AO16" s="21"/>
      <c r="AP16" s="21">
        <v>-4.5045045045045097E-3</v>
      </c>
      <c r="AQ16" s="21">
        <v>-2.7027027027027101E-2</v>
      </c>
      <c r="AR16" s="21">
        <v>-7.1428571428571494E-2</v>
      </c>
      <c r="AS16" s="21"/>
      <c r="AT16" s="21">
        <v>7.69230769230769E-2</v>
      </c>
      <c r="AU16" s="21">
        <v>-0.112903225806452</v>
      </c>
      <c r="AV16" s="21">
        <v>0.32258064516128998</v>
      </c>
      <c r="AW16" s="21">
        <v>6.6666666666666693E-2</v>
      </c>
      <c r="AX16" s="21"/>
      <c r="AY16" s="21">
        <v>0</v>
      </c>
      <c r="AZ16" s="21">
        <v>-1.38888888888889E-2</v>
      </c>
      <c r="BA16" s="21"/>
      <c r="BB16" s="21">
        <v>0.26315789473684198</v>
      </c>
      <c r="BC16" s="21">
        <v>-0.183673469387755</v>
      </c>
      <c r="BD16" s="21">
        <v>-5.0000000000000001E-3</v>
      </c>
      <c r="BE16" s="21">
        <v>2.3809523809523801E-2</v>
      </c>
      <c r="BF16" s="21"/>
      <c r="BG16" s="21">
        <v>0.18421052631578899</v>
      </c>
      <c r="BH16" s="21">
        <v>0.102739726027397</v>
      </c>
      <c r="BI16" s="21">
        <v>-9.1954022988505704E-2</v>
      </c>
      <c r="BJ16" s="21">
        <v>-0.1875</v>
      </c>
      <c r="BK16" s="21">
        <v>-0.68181818181818199</v>
      </c>
      <c r="BL16" s="21">
        <v>0</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105</v>
      </c>
      <c r="D7" s="9">
        <v>12</v>
      </c>
      <c r="E7" s="9">
        <v>17</v>
      </c>
      <c r="F7" s="9">
        <v>16</v>
      </c>
      <c r="G7" s="9">
        <v>27</v>
      </c>
      <c r="H7" s="9">
        <v>33</v>
      </c>
      <c r="I7" s="9"/>
      <c r="J7" s="9">
        <v>63</v>
      </c>
      <c r="K7" s="9">
        <v>42</v>
      </c>
      <c r="L7" s="9"/>
      <c r="M7" s="9">
        <v>66</v>
      </c>
      <c r="N7" s="9">
        <v>19</v>
      </c>
      <c r="O7" s="9">
        <v>11</v>
      </c>
      <c r="P7" s="9">
        <v>7</v>
      </c>
      <c r="Q7" s="9"/>
      <c r="R7" s="9">
        <v>58</v>
      </c>
      <c r="S7" s="9">
        <v>17</v>
      </c>
      <c r="T7" s="9">
        <v>29</v>
      </c>
      <c r="U7" s="9">
        <v>1</v>
      </c>
      <c r="V7" s="9"/>
      <c r="W7" s="9">
        <v>26</v>
      </c>
      <c r="X7" s="9">
        <v>11</v>
      </c>
      <c r="Y7" s="9">
        <v>12</v>
      </c>
      <c r="Z7" s="9">
        <v>7</v>
      </c>
      <c r="AA7" s="9">
        <v>13</v>
      </c>
      <c r="AB7" s="9">
        <v>9</v>
      </c>
      <c r="AC7" s="9">
        <v>10</v>
      </c>
      <c r="AD7" s="9">
        <v>3</v>
      </c>
      <c r="AE7" s="9">
        <v>4</v>
      </c>
      <c r="AF7" s="9">
        <v>8</v>
      </c>
      <c r="AG7" s="9">
        <v>2</v>
      </c>
      <c r="AH7" s="9" t="s">
        <v>78</v>
      </c>
      <c r="AI7" s="9"/>
      <c r="AJ7" s="9">
        <v>11</v>
      </c>
      <c r="AK7" s="9">
        <v>16</v>
      </c>
      <c r="AL7" s="9">
        <v>36</v>
      </c>
      <c r="AM7" s="9">
        <v>28</v>
      </c>
      <c r="AN7" s="9">
        <v>8</v>
      </c>
      <c r="AO7" s="9"/>
      <c r="AP7" s="9">
        <v>75</v>
      </c>
      <c r="AQ7" s="9">
        <v>25</v>
      </c>
      <c r="AR7" s="9">
        <v>5</v>
      </c>
      <c r="AS7" s="9"/>
      <c r="AT7" s="9">
        <v>30</v>
      </c>
      <c r="AU7" s="9">
        <v>51</v>
      </c>
      <c r="AV7" s="9">
        <v>17</v>
      </c>
      <c r="AW7" s="9">
        <v>7</v>
      </c>
      <c r="AX7" s="9"/>
      <c r="AY7" s="9">
        <v>10</v>
      </c>
      <c r="AZ7" s="9">
        <v>95</v>
      </c>
      <c r="BA7" s="9"/>
      <c r="BB7" s="9">
        <v>12</v>
      </c>
      <c r="BC7" s="9">
        <v>19</v>
      </c>
      <c r="BD7" s="9">
        <v>58</v>
      </c>
      <c r="BE7" s="9">
        <v>16</v>
      </c>
      <c r="BF7" s="9"/>
      <c r="BG7" s="9">
        <v>11</v>
      </c>
      <c r="BH7" s="9">
        <v>49</v>
      </c>
      <c r="BI7" s="9">
        <v>35</v>
      </c>
      <c r="BJ7" s="9">
        <v>3</v>
      </c>
      <c r="BK7" s="9">
        <v>6</v>
      </c>
      <c r="BL7" s="9">
        <v>1</v>
      </c>
    </row>
    <row r="8" spans="2:64" x14ac:dyDescent="0.35">
      <c r="B8" s="17" t="s">
        <v>402</v>
      </c>
      <c r="C8" s="16">
        <v>0.133333333333333</v>
      </c>
      <c r="D8" s="16">
        <v>0.33333333333333298</v>
      </c>
      <c r="E8" s="16">
        <v>0.23529411764705899</v>
      </c>
      <c r="F8" s="16">
        <v>0.1875</v>
      </c>
      <c r="G8" s="16">
        <v>7.4074074074074098E-2</v>
      </c>
      <c r="H8" s="16">
        <v>3.03030303030303E-2</v>
      </c>
      <c r="I8" s="16"/>
      <c r="J8" s="16">
        <v>0.11111111111111099</v>
      </c>
      <c r="K8" s="16">
        <v>0.16666666666666699</v>
      </c>
      <c r="L8" s="16"/>
      <c r="M8" s="16">
        <v>0.13636363636363599</v>
      </c>
      <c r="N8" s="16">
        <v>5.2631578947368397E-2</v>
      </c>
      <c r="O8" s="16">
        <v>0</v>
      </c>
      <c r="P8" s="16">
        <v>0.57142857142857095</v>
      </c>
      <c r="Q8" s="16"/>
      <c r="R8" s="16">
        <v>0.18965517241379301</v>
      </c>
      <c r="S8" s="16">
        <v>5.8823529411764698E-2</v>
      </c>
      <c r="T8" s="16">
        <v>3.4482758620689703E-2</v>
      </c>
      <c r="U8" s="16">
        <v>1</v>
      </c>
      <c r="V8" s="16"/>
      <c r="W8" s="16">
        <v>0.115384615384615</v>
      </c>
      <c r="X8" s="16">
        <v>0</v>
      </c>
      <c r="Y8" s="16">
        <v>0.33333333333333298</v>
      </c>
      <c r="Z8" s="16">
        <v>0.14285714285714299</v>
      </c>
      <c r="AA8" s="16">
        <v>0.230769230769231</v>
      </c>
      <c r="AB8" s="16">
        <v>0</v>
      </c>
      <c r="AC8" s="16">
        <v>0.3</v>
      </c>
      <c r="AD8" s="16">
        <v>0</v>
      </c>
      <c r="AE8" s="16">
        <v>0</v>
      </c>
      <c r="AF8" s="16">
        <v>0</v>
      </c>
      <c r="AG8" s="16">
        <v>0</v>
      </c>
      <c r="AH8" s="16" t="s">
        <v>80</v>
      </c>
      <c r="AI8" s="16"/>
      <c r="AJ8" s="16">
        <v>0</v>
      </c>
      <c r="AK8" s="16">
        <v>6.25E-2</v>
      </c>
      <c r="AL8" s="16">
        <v>0.13888888888888901</v>
      </c>
      <c r="AM8" s="16">
        <v>0.107142857142857</v>
      </c>
      <c r="AN8" s="16">
        <v>0.375</v>
      </c>
      <c r="AO8" s="16"/>
      <c r="AP8" s="16">
        <v>0.133333333333333</v>
      </c>
      <c r="AQ8" s="16">
        <v>0.12</v>
      </c>
      <c r="AR8" s="16">
        <v>0.2</v>
      </c>
      <c r="AS8" s="16"/>
      <c r="AT8" s="16">
        <v>0.16666666666666699</v>
      </c>
      <c r="AU8" s="16">
        <v>9.8039215686274495E-2</v>
      </c>
      <c r="AV8" s="16">
        <v>0.23529411764705899</v>
      </c>
      <c r="AW8" s="16">
        <v>0</v>
      </c>
      <c r="AX8" s="16"/>
      <c r="AY8" s="16">
        <v>0.3</v>
      </c>
      <c r="AZ8" s="16">
        <v>0.115789473684211</v>
      </c>
      <c r="BA8" s="16"/>
      <c r="BB8" s="16">
        <v>0.33333333333333298</v>
      </c>
      <c r="BC8" s="16">
        <v>0.157894736842105</v>
      </c>
      <c r="BD8" s="16">
        <v>0.10344827586206901</v>
      </c>
      <c r="BE8" s="16">
        <v>6.25E-2</v>
      </c>
      <c r="BF8" s="16"/>
      <c r="BG8" s="16">
        <v>9.0909090909090898E-2</v>
      </c>
      <c r="BH8" s="16">
        <v>0.20408163265306101</v>
      </c>
      <c r="BI8" s="16">
        <v>5.7142857142857099E-2</v>
      </c>
      <c r="BJ8" s="16">
        <v>0.33333333333333298</v>
      </c>
      <c r="BK8" s="16">
        <v>0</v>
      </c>
      <c r="BL8" s="16">
        <v>0</v>
      </c>
    </row>
    <row r="9" spans="2:64" x14ac:dyDescent="0.35">
      <c r="B9" s="17" t="s">
        <v>403</v>
      </c>
      <c r="C9" s="16">
        <v>0.238095238095238</v>
      </c>
      <c r="D9" s="16">
        <v>0.25</v>
      </c>
      <c r="E9" s="16">
        <v>0.35294117647058798</v>
      </c>
      <c r="F9" s="16">
        <v>0.1875</v>
      </c>
      <c r="G9" s="16">
        <v>0.11111111111111099</v>
      </c>
      <c r="H9" s="16">
        <v>0.30303030303030298</v>
      </c>
      <c r="I9" s="16"/>
      <c r="J9" s="16">
        <v>0.26984126984126999</v>
      </c>
      <c r="K9" s="16">
        <v>0.19047619047618999</v>
      </c>
      <c r="L9" s="16"/>
      <c r="M9" s="16">
        <v>0.21212121212121199</v>
      </c>
      <c r="N9" s="16">
        <v>0.31578947368421101</v>
      </c>
      <c r="O9" s="16">
        <v>0.27272727272727298</v>
      </c>
      <c r="P9" s="16">
        <v>0.14285714285714299</v>
      </c>
      <c r="Q9" s="16"/>
      <c r="R9" s="16">
        <v>0.22413793103448301</v>
      </c>
      <c r="S9" s="16">
        <v>0.23529411764705899</v>
      </c>
      <c r="T9" s="16">
        <v>0.27586206896551702</v>
      </c>
      <c r="U9" s="16">
        <v>0</v>
      </c>
      <c r="V9" s="16"/>
      <c r="W9" s="16">
        <v>0.42307692307692302</v>
      </c>
      <c r="X9" s="16">
        <v>0.36363636363636398</v>
      </c>
      <c r="Y9" s="16">
        <v>0</v>
      </c>
      <c r="Z9" s="16">
        <v>0</v>
      </c>
      <c r="AA9" s="16">
        <v>0.30769230769230799</v>
      </c>
      <c r="AB9" s="16">
        <v>0.33333333333333298</v>
      </c>
      <c r="AC9" s="16">
        <v>0</v>
      </c>
      <c r="AD9" s="16">
        <v>0.33333333333333298</v>
      </c>
      <c r="AE9" s="16">
        <v>0.25</v>
      </c>
      <c r="AF9" s="16">
        <v>0.125</v>
      </c>
      <c r="AG9" s="16">
        <v>0</v>
      </c>
      <c r="AH9" s="16" t="s">
        <v>80</v>
      </c>
      <c r="AI9" s="16"/>
      <c r="AJ9" s="16">
        <v>0.27272727272727298</v>
      </c>
      <c r="AK9" s="16">
        <v>0.25</v>
      </c>
      <c r="AL9" s="16">
        <v>0.22222222222222199</v>
      </c>
      <c r="AM9" s="16">
        <v>0.28571428571428598</v>
      </c>
      <c r="AN9" s="16">
        <v>0.125</v>
      </c>
      <c r="AO9" s="16"/>
      <c r="AP9" s="16">
        <v>0.24</v>
      </c>
      <c r="AQ9" s="16">
        <v>0.28000000000000003</v>
      </c>
      <c r="AR9" s="16">
        <v>0</v>
      </c>
      <c r="AS9" s="16"/>
      <c r="AT9" s="16">
        <v>0.4</v>
      </c>
      <c r="AU9" s="16">
        <v>0.13725490196078399</v>
      </c>
      <c r="AV9" s="16">
        <v>0.23529411764705899</v>
      </c>
      <c r="AW9" s="16">
        <v>0.28571428571428598</v>
      </c>
      <c r="AX9" s="16"/>
      <c r="AY9" s="16">
        <v>0.2</v>
      </c>
      <c r="AZ9" s="16">
        <v>0.24210526315789499</v>
      </c>
      <c r="BA9" s="16"/>
      <c r="BB9" s="16">
        <v>8.3333333333333301E-2</v>
      </c>
      <c r="BC9" s="16">
        <v>0.36842105263157898</v>
      </c>
      <c r="BD9" s="16">
        <v>0.22413793103448301</v>
      </c>
      <c r="BE9" s="16">
        <v>0.25</v>
      </c>
      <c r="BF9" s="16"/>
      <c r="BG9" s="16">
        <v>0.18181818181818199</v>
      </c>
      <c r="BH9" s="16">
        <v>0.24489795918367299</v>
      </c>
      <c r="BI9" s="16">
        <v>0.25714285714285701</v>
      </c>
      <c r="BJ9" s="16">
        <v>0.33333333333333298</v>
      </c>
      <c r="BK9" s="16">
        <v>0.16666666666666699</v>
      </c>
      <c r="BL9" s="16">
        <v>0</v>
      </c>
    </row>
    <row r="10" spans="2:64" x14ac:dyDescent="0.35">
      <c r="B10" s="17" t="s">
        <v>404</v>
      </c>
      <c r="C10" s="16">
        <v>0.20952380952381</v>
      </c>
      <c r="D10" s="16">
        <v>0.33333333333333298</v>
      </c>
      <c r="E10" s="16">
        <v>0.17647058823529399</v>
      </c>
      <c r="F10" s="16">
        <v>0.25</v>
      </c>
      <c r="G10" s="16">
        <v>0.22222222222222199</v>
      </c>
      <c r="H10" s="16">
        <v>0.15151515151515199</v>
      </c>
      <c r="I10" s="16"/>
      <c r="J10" s="16">
        <v>0.17460317460317501</v>
      </c>
      <c r="K10" s="16">
        <v>0.26190476190476197</v>
      </c>
      <c r="L10" s="16"/>
      <c r="M10" s="16">
        <v>0.16666666666666699</v>
      </c>
      <c r="N10" s="16">
        <v>0.36842105263157898</v>
      </c>
      <c r="O10" s="16">
        <v>0.27272727272727298</v>
      </c>
      <c r="P10" s="16">
        <v>0.14285714285714299</v>
      </c>
      <c r="Q10" s="16"/>
      <c r="R10" s="16">
        <v>0.20689655172413801</v>
      </c>
      <c r="S10" s="16">
        <v>0.35294117647058798</v>
      </c>
      <c r="T10" s="16">
        <v>0.13793103448275901</v>
      </c>
      <c r="U10" s="16">
        <v>0</v>
      </c>
      <c r="V10" s="16"/>
      <c r="W10" s="16">
        <v>0.269230769230769</v>
      </c>
      <c r="X10" s="16">
        <v>9.0909090909090898E-2</v>
      </c>
      <c r="Y10" s="16">
        <v>8.3333333333333301E-2</v>
      </c>
      <c r="Z10" s="16">
        <v>0.28571428571428598</v>
      </c>
      <c r="AA10" s="16">
        <v>0.230769230769231</v>
      </c>
      <c r="AB10" s="16">
        <v>0.33333333333333298</v>
      </c>
      <c r="AC10" s="16">
        <v>0.1</v>
      </c>
      <c r="AD10" s="16">
        <v>0.33333333333333298</v>
      </c>
      <c r="AE10" s="16">
        <v>0.5</v>
      </c>
      <c r="AF10" s="16">
        <v>0.125</v>
      </c>
      <c r="AG10" s="16">
        <v>0</v>
      </c>
      <c r="AH10" s="16" t="s">
        <v>80</v>
      </c>
      <c r="AI10" s="16"/>
      <c r="AJ10" s="16">
        <v>0.27272727272727298</v>
      </c>
      <c r="AK10" s="16">
        <v>0.1875</v>
      </c>
      <c r="AL10" s="16">
        <v>0.194444444444444</v>
      </c>
      <c r="AM10" s="16">
        <v>0.17857142857142899</v>
      </c>
      <c r="AN10" s="16">
        <v>0.25</v>
      </c>
      <c r="AO10" s="16"/>
      <c r="AP10" s="16">
        <v>0.2</v>
      </c>
      <c r="AQ10" s="16">
        <v>0.24</v>
      </c>
      <c r="AR10" s="16">
        <v>0.2</v>
      </c>
      <c r="AS10" s="16"/>
      <c r="AT10" s="16">
        <v>0.2</v>
      </c>
      <c r="AU10" s="16">
        <v>0.21568627450980399</v>
      </c>
      <c r="AV10" s="16">
        <v>0.17647058823529399</v>
      </c>
      <c r="AW10" s="16">
        <v>0.28571428571428598</v>
      </c>
      <c r="AX10" s="16"/>
      <c r="AY10" s="16">
        <v>0.2</v>
      </c>
      <c r="AZ10" s="16">
        <v>0.21052631578947401</v>
      </c>
      <c r="BA10" s="16"/>
      <c r="BB10" s="16">
        <v>8.3333333333333301E-2</v>
      </c>
      <c r="BC10" s="16">
        <v>0.21052631578947401</v>
      </c>
      <c r="BD10" s="16">
        <v>0.18965517241379301</v>
      </c>
      <c r="BE10" s="16">
        <v>0.375</v>
      </c>
      <c r="BF10" s="16"/>
      <c r="BG10" s="16">
        <v>0.27272727272727298</v>
      </c>
      <c r="BH10" s="16">
        <v>0.14285714285714299</v>
      </c>
      <c r="BI10" s="16">
        <v>0.314285714285714</v>
      </c>
      <c r="BJ10" s="16">
        <v>0.33333333333333298</v>
      </c>
      <c r="BK10" s="16">
        <v>0</v>
      </c>
      <c r="BL10" s="16">
        <v>0</v>
      </c>
    </row>
    <row r="11" spans="2:64" x14ac:dyDescent="0.35">
      <c r="B11" s="17" t="s">
        <v>405</v>
      </c>
      <c r="C11" s="16">
        <v>9.5238095238095205E-2</v>
      </c>
      <c r="D11" s="16">
        <v>0</v>
      </c>
      <c r="E11" s="16">
        <v>0</v>
      </c>
      <c r="F11" s="16">
        <v>0.1875</v>
      </c>
      <c r="G11" s="16">
        <v>0.18518518518518501</v>
      </c>
      <c r="H11" s="16">
        <v>6.0606060606060601E-2</v>
      </c>
      <c r="I11" s="16"/>
      <c r="J11" s="16">
        <v>0.126984126984127</v>
      </c>
      <c r="K11" s="16">
        <v>4.7619047619047603E-2</v>
      </c>
      <c r="L11" s="16"/>
      <c r="M11" s="16">
        <v>0.12121212121212099</v>
      </c>
      <c r="N11" s="16">
        <v>5.2631578947368397E-2</v>
      </c>
      <c r="O11" s="16">
        <v>0</v>
      </c>
      <c r="P11" s="16">
        <v>0.14285714285714299</v>
      </c>
      <c r="Q11" s="16"/>
      <c r="R11" s="16">
        <v>0.10344827586206901</v>
      </c>
      <c r="S11" s="16">
        <v>5.8823529411764698E-2</v>
      </c>
      <c r="T11" s="16">
        <v>0.10344827586206901</v>
      </c>
      <c r="U11" s="16">
        <v>0</v>
      </c>
      <c r="V11" s="16"/>
      <c r="W11" s="16">
        <v>3.8461538461538498E-2</v>
      </c>
      <c r="X11" s="16">
        <v>9.0909090909090898E-2</v>
      </c>
      <c r="Y11" s="16">
        <v>8.3333333333333301E-2</v>
      </c>
      <c r="Z11" s="16">
        <v>0.28571428571428598</v>
      </c>
      <c r="AA11" s="16">
        <v>7.69230769230769E-2</v>
      </c>
      <c r="AB11" s="16">
        <v>0</v>
      </c>
      <c r="AC11" s="16">
        <v>0.1</v>
      </c>
      <c r="AD11" s="16">
        <v>0.33333333333333298</v>
      </c>
      <c r="AE11" s="16">
        <v>0.25</v>
      </c>
      <c r="AF11" s="16">
        <v>0.125</v>
      </c>
      <c r="AG11" s="16">
        <v>0</v>
      </c>
      <c r="AH11" s="16" t="s">
        <v>80</v>
      </c>
      <c r="AI11" s="16"/>
      <c r="AJ11" s="16">
        <v>0</v>
      </c>
      <c r="AK11" s="16">
        <v>6.25E-2</v>
      </c>
      <c r="AL11" s="16">
        <v>0.11111111111111099</v>
      </c>
      <c r="AM11" s="16">
        <v>7.1428571428571397E-2</v>
      </c>
      <c r="AN11" s="16">
        <v>0.25</v>
      </c>
      <c r="AO11" s="16"/>
      <c r="AP11" s="16">
        <v>0.08</v>
      </c>
      <c r="AQ11" s="16">
        <v>0.12</v>
      </c>
      <c r="AR11" s="16">
        <v>0.2</v>
      </c>
      <c r="AS11" s="16"/>
      <c r="AT11" s="16">
        <v>0.1</v>
      </c>
      <c r="AU11" s="16">
        <v>0.13725490196078399</v>
      </c>
      <c r="AV11" s="16">
        <v>0</v>
      </c>
      <c r="AW11" s="16">
        <v>0</v>
      </c>
      <c r="AX11" s="16"/>
      <c r="AY11" s="16">
        <v>0.1</v>
      </c>
      <c r="AZ11" s="16">
        <v>9.4736842105263203E-2</v>
      </c>
      <c r="BA11" s="16"/>
      <c r="BB11" s="16">
        <v>0.25</v>
      </c>
      <c r="BC11" s="16">
        <v>5.2631578947368397E-2</v>
      </c>
      <c r="BD11" s="16">
        <v>0.10344827586206901</v>
      </c>
      <c r="BE11" s="16">
        <v>0</v>
      </c>
      <c r="BF11" s="16"/>
      <c r="BG11" s="16">
        <v>9.0909090909090898E-2</v>
      </c>
      <c r="BH11" s="16">
        <v>0.16326530612244899</v>
      </c>
      <c r="BI11" s="16">
        <v>0</v>
      </c>
      <c r="BJ11" s="16">
        <v>0</v>
      </c>
      <c r="BK11" s="16">
        <v>0.16666666666666699</v>
      </c>
      <c r="BL11" s="16">
        <v>0</v>
      </c>
    </row>
    <row r="12" spans="2:64" x14ac:dyDescent="0.35">
      <c r="B12" s="17" t="s">
        <v>406</v>
      </c>
      <c r="C12" s="16">
        <v>0.238095238095238</v>
      </c>
      <c r="D12" s="16">
        <v>8.3333333333333301E-2</v>
      </c>
      <c r="E12" s="16">
        <v>0.17647058823529399</v>
      </c>
      <c r="F12" s="16">
        <v>0.125</v>
      </c>
      <c r="G12" s="16">
        <v>0.296296296296296</v>
      </c>
      <c r="H12" s="16">
        <v>0.33333333333333298</v>
      </c>
      <c r="I12" s="16"/>
      <c r="J12" s="16">
        <v>0.25396825396825401</v>
      </c>
      <c r="K12" s="16">
        <v>0.214285714285714</v>
      </c>
      <c r="L12" s="16"/>
      <c r="M12" s="16">
        <v>0.28787878787878801</v>
      </c>
      <c r="N12" s="16">
        <v>0.157894736842105</v>
      </c>
      <c r="O12" s="16">
        <v>0.18181818181818199</v>
      </c>
      <c r="P12" s="16">
        <v>0</v>
      </c>
      <c r="Q12" s="16"/>
      <c r="R12" s="16">
        <v>0.18965517241379301</v>
      </c>
      <c r="S12" s="16">
        <v>0.29411764705882398</v>
      </c>
      <c r="T12" s="16">
        <v>0.31034482758620702</v>
      </c>
      <c r="U12" s="16">
        <v>0</v>
      </c>
      <c r="V12" s="16"/>
      <c r="W12" s="16">
        <v>0.15384615384615399</v>
      </c>
      <c r="X12" s="16">
        <v>0.36363636363636398</v>
      </c>
      <c r="Y12" s="16">
        <v>0.33333333333333298</v>
      </c>
      <c r="Z12" s="16">
        <v>0.28571428571428598</v>
      </c>
      <c r="AA12" s="16">
        <v>0.15384615384615399</v>
      </c>
      <c r="AB12" s="16">
        <v>0.11111111111111099</v>
      </c>
      <c r="AC12" s="16">
        <v>0.4</v>
      </c>
      <c r="AD12" s="16">
        <v>0</v>
      </c>
      <c r="AE12" s="16">
        <v>0</v>
      </c>
      <c r="AF12" s="16">
        <v>0.375</v>
      </c>
      <c r="AG12" s="16">
        <v>0.5</v>
      </c>
      <c r="AH12" s="16" t="s">
        <v>80</v>
      </c>
      <c r="AI12" s="16"/>
      <c r="AJ12" s="16">
        <v>0.36363636363636398</v>
      </c>
      <c r="AK12" s="16">
        <v>0.25</v>
      </c>
      <c r="AL12" s="16">
        <v>0.22222222222222199</v>
      </c>
      <c r="AM12" s="16">
        <v>0.32142857142857101</v>
      </c>
      <c r="AN12" s="16">
        <v>0</v>
      </c>
      <c r="AO12" s="16"/>
      <c r="AP12" s="16">
        <v>0.24</v>
      </c>
      <c r="AQ12" s="16">
        <v>0.2</v>
      </c>
      <c r="AR12" s="16">
        <v>0.4</v>
      </c>
      <c r="AS12" s="16"/>
      <c r="AT12" s="16">
        <v>0.133333333333333</v>
      </c>
      <c r="AU12" s="16">
        <v>0.29411764705882398</v>
      </c>
      <c r="AV12" s="16">
        <v>0.29411764705882398</v>
      </c>
      <c r="AW12" s="16">
        <v>0.14285714285714299</v>
      </c>
      <c r="AX12" s="16"/>
      <c r="AY12" s="16">
        <v>0</v>
      </c>
      <c r="AZ12" s="16">
        <v>0.26315789473684198</v>
      </c>
      <c r="BA12" s="16"/>
      <c r="BB12" s="16">
        <v>0.25</v>
      </c>
      <c r="BC12" s="16">
        <v>0.21052631578947401</v>
      </c>
      <c r="BD12" s="16">
        <v>0.27586206896551702</v>
      </c>
      <c r="BE12" s="16">
        <v>0.125</v>
      </c>
      <c r="BF12" s="16"/>
      <c r="BG12" s="16">
        <v>0.27272727272727298</v>
      </c>
      <c r="BH12" s="16">
        <v>0.22448979591836701</v>
      </c>
      <c r="BI12" s="16">
        <v>0.22857142857142901</v>
      </c>
      <c r="BJ12" s="16">
        <v>0</v>
      </c>
      <c r="BK12" s="16">
        <v>0.5</v>
      </c>
      <c r="BL12" s="16">
        <v>0</v>
      </c>
    </row>
    <row r="13" spans="2:64" x14ac:dyDescent="0.35">
      <c r="B13" s="17" t="s">
        <v>61</v>
      </c>
      <c r="C13" s="16">
        <v>8.5714285714285701E-2</v>
      </c>
      <c r="D13" s="16">
        <v>0</v>
      </c>
      <c r="E13" s="16">
        <v>5.8823529411764698E-2</v>
      </c>
      <c r="F13" s="16">
        <v>6.25E-2</v>
      </c>
      <c r="G13" s="16">
        <v>0.11111111111111099</v>
      </c>
      <c r="H13" s="16">
        <v>0.12121212121212099</v>
      </c>
      <c r="I13" s="16"/>
      <c r="J13" s="16">
        <v>6.3492063492063502E-2</v>
      </c>
      <c r="K13" s="16">
        <v>0.119047619047619</v>
      </c>
      <c r="L13" s="16"/>
      <c r="M13" s="16">
        <v>7.5757575757575801E-2</v>
      </c>
      <c r="N13" s="16">
        <v>5.2631578947368397E-2</v>
      </c>
      <c r="O13" s="16">
        <v>0.27272727272727298</v>
      </c>
      <c r="P13" s="16">
        <v>0</v>
      </c>
      <c r="Q13" s="16"/>
      <c r="R13" s="16">
        <v>8.6206896551724102E-2</v>
      </c>
      <c r="S13" s="16">
        <v>0</v>
      </c>
      <c r="T13" s="16">
        <v>0.13793103448275901</v>
      </c>
      <c r="U13" s="16">
        <v>0</v>
      </c>
      <c r="V13" s="16"/>
      <c r="W13" s="16">
        <v>0</v>
      </c>
      <c r="X13" s="16">
        <v>9.0909090909090898E-2</v>
      </c>
      <c r="Y13" s="16">
        <v>0.16666666666666699</v>
      </c>
      <c r="Z13" s="16">
        <v>0</v>
      </c>
      <c r="AA13" s="16">
        <v>0</v>
      </c>
      <c r="AB13" s="16">
        <v>0.22222222222222199</v>
      </c>
      <c r="AC13" s="16">
        <v>0.1</v>
      </c>
      <c r="AD13" s="16">
        <v>0</v>
      </c>
      <c r="AE13" s="16">
        <v>0</v>
      </c>
      <c r="AF13" s="16">
        <v>0.25</v>
      </c>
      <c r="AG13" s="16">
        <v>0.5</v>
      </c>
      <c r="AH13" s="16" t="s">
        <v>80</v>
      </c>
      <c r="AI13" s="16"/>
      <c r="AJ13" s="16">
        <v>9.0909090909090898E-2</v>
      </c>
      <c r="AK13" s="16">
        <v>0.1875</v>
      </c>
      <c r="AL13" s="16">
        <v>0.11111111111111099</v>
      </c>
      <c r="AM13" s="16">
        <v>3.5714285714285698E-2</v>
      </c>
      <c r="AN13" s="16">
        <v>0</v>
      </c>
      <c r="AO13" s="16"/>
      <c r="AP13" s="16">
        <v>0.10666666666666701</v>
      </c>
      <c r="AQ13" s="16">
        <v>0.04</v>
      </c>
      <c r="AR13" s="16">
        <v>0</v>
      </c>
      <c r="AS13" s="16"/>
      <c r="AT13" s="16">
        <v>0</v>
      </c>
      <c r="AU13" s="16">
        <v>0.11764705882352899</v>
      </c>
      <c r="AV13" s="16">
        <v>5.8823529411764698E-2</v>
      </c>
      <c r="AW13" s="16">
        <v>0.28571428571428598</v>
      </c>
      <c r="AX13" s="16"/>
      <c r="AY13" s="16">
        <v>0.2</v>
      </c>
      <c r="AZ13" s="16">
        <v>7.3684210526315796E-2</v>
      </c>
      <c r="BA13" s="16"/>
      <c r="BB13" s="16">
        <v>0</v>
      </c>
      <c r="BC13" s="16">
        <v>0</v>
      </c>
      <c r="BD13" s="16">
        <v>0.10344827586206901</v>
      </c>
      <c r="BE13" s="16">
        <v>0.1875</v>
      </c>
      <c r="BF13" s="16"/>
      <c r="BG13" s="16">
        <v>9.0909090909090898E-2</v>
      </c>
      <c r="BH13" s="16">
        <v>2.04081632653061E-2</v>
      </c>
      <c r="BI13" s="16">
        <v>0.14285714285714299</v>
      </c>
      <c r="BJ13" s="16">
        <v>0</v>
      </c>
      <c r="BK13" s="16">
        <v>0.16666666666666699</v>
      </c>
      <c r="BL13" s="16">
        <v>1</v>
      </c>
    </row>
    <row r="14" spans="2:64" x14ac:dyDescent="0.35">
      <c r="B14" s="17" t="s">
        <v>407</v>
      </c>
      <c r="C14" s="20">
        <v>0.371428571428571</v>
      </c>
      <c r="D14" s="20">
        <v>0.58333333333333304</v>
      </c>
      <c r="E14" s="20">
        <v>0.58823529411764697</v>
      </c>
      <c r="F14" s="20">
        <v>0.375</v>
      </c>
      <c r="G14" s="20">
        <v>0.18518518518518501</v>
      </c>
      <c r="H14" s="20">
        <v>0.33333333333333298</v>
      </c>
      <c r="I14" s="20"/>
      <c r="J14" s="20">
        <v>0.38095238095238099</v>
      </c>
      <c r="K14" s="20">
        <v>0.35714285714285698</v>
      </c>
      <c r="L14" s="20"/>
      <c r="M14" s="20">
        <v>0.34848484848484901</v>
      </c>
      <c r="N14" s="20">
        <v>0.36842105263157898</v>
      </c>
      <c r="O14" s="20">
        <v>0.27272727272727298</v>
      </c>
      <c r="P14" s="20">
        <v>0.71428571428571397</v>
      </c>
      <c r="Q14" s="20"/>
      <c r="R14" s="20">
        <v>0.41379310344827602</v>
      </c>
      <c r="S14" s="20">
        <v>0.29411764705882398</v>
      </c>
      <c r="T14" s="20">
        <v>0.31034482758620702</v>
      </c>
      <c r="U14" s="20">
        <v>1</v>
      </c>
      <c r="V14" s="20"/>
      <c r="W14" s="20">
        <v>0.53846153846153799</v>
      </c>
      <c r="X14" s="20">
        <v>0.36363636363636398</v>
      </c>
      <c r="Y14" s="20">
        <v>0.33333333333333298</v>
      </c>
      <c r="Z14" s="20">
        <v>0.14285714285714299</v>
      </c>
      <c r="AA14" s="20">
        <v>0.53846153846153899</v>
      </c>
      <c r="AB14" s="20">
        <v>0.33333333333333298</v>
      </c>
      <c r="AC14" s="20">
        <v>0.3</v>
      </c>
      <c r="AD14" s="20">
        <v>0.33333333333333298</v>
      </c>
      <c r="AE14" s="20">
        <v>0.25</v>
      </c>
      <c r="AF14" s="20">
        <v>0.125</v>
      </c>
      <c r="AG14" s="20">
        <v>0</v>
      </c>
      <c r="AH14" s="20" t="s">
        <v>80</v>
      </c>
      <c r="AI14" s="20"/>
      <c r="AJ14" s="20">
        <v>0.27272727272727298</v>
      </c>
      <c r="AK14" s="20">
        <v>0.3125</v>
      </c>
      <c r="AL14" s="20">
        <v>0.36111111111111099</v>
      </c>
      <c r="AM14" s="20">
        <v>0.39285714285714302</v>
      </c>
      <c r="AN14" s="20">
        <v>0.5</v>
      </c>
      <c r="AO14" s="20"/>
      <c r="AP14" s="20">
        <v>0.37333333333333302</v>
      </c>
      <c r="AQ14" s="20">
        <v>0.4</v>
      </c>
      <c r="AR14" s="20">
        <v>0.2</v>
      </c>
      <c r="AS14" s="20"/>
      <c r="AT14" s="20">
        <v>0.56666666666666698</v>
      </c>
      <c r="AU14" s="20">
        <v>0.23529411764705899</v>
      </c>
      <c r="AV14" s="20">
        <v>0.47058823529411797</v>
      </c>
      <c r="AW14" s="20">
        <v>0.28571428571428598</v>
      </c>
      <c r="AX14" s="20"/>
      <c r="AY14" s="20">
        <v>0.5</v>
      </c>
      <c r="AZ14" s="20">
        <v>0.35789473684210499</v>
      </c>
      <c r="BA14" s="20"/>
      <c r="BB14" s="20">
        <v>0.41666666666666702</v>
      </c>
      <c r="BC14" s="20">
        <v>0.52631578947368396</v>
      </c>
      <c r="BD14" s="20">
        <v>0.32758620689655199</v>
      </c>
      <c r="BE14" s="20">
        <v>0.3125</v>
      </c>
      <c r="BF14" s="20"/>
      <c r="BG14" s="20">
        <v>0.27272727272727298</v>
      </c>
      <c r="BH14" s="20">
        <v>0.44897959183673503</v>
      </c>
      <c r="BI14" s="20">
        <v>0.314285714285714</v>
      </c>
      <c r="BJ14" s="20">
        <v>0.66666666666666696</v>
      </c>
      <c r="BK14" s="20">
        <v>0.16666666666666699</v>
      </c>
      <c r="BL14" s="20">
        <v>0</v>
      </c>
    </row>
    <row r="15" spans="2:64" x14ac:dyDescent="0.35">
      <c r="B15" s="17" t="s">
        <v>408</v>
      </c>
      <c r="C15" s="20">
        <v>0.33333333333333298</v>
      </c>
      <c r="D15" s="20">
        <v>8.3333333333333301E-2</v>
      </c>
      <c r="E15" s="20">
        <v>0.17647058823529399</v>
      </c>
      <c r="F15" s="20">
        <v>0.3125</v>
      </c>
      <c r="G15" s="20">
        <v>0.48148148148148101</v>
      </c>
      <c r="H15" s="20">
        <v>0.39393939393939398</v>
      </c>
      <c r="I15" s="20"/>
      <c r="J15" s="20">
        <v>0.38095238095238099</v>
      </c>
      <c r="K15" s="20">
        <v>0.26190476190476197</v>
      </c>
      <c r="L15" s="20"/>
      <c r="M15" s="20">
        <v>0.40909090909090901</v>
      </c>
      <c r="N15" s="20">
        <v>0.21052631578947401</v>
      </c>
      <c r="O15" s="20">
        <v>0.18181818181818199</v>
      </c>
      <c r="P15" s="20">
        <v>0.14285714285714299</v>
      </c>
      <c r="Q15" s="20"/>
      <c r="R15" s="20">
        <v>0.29310344827586199</v>
      </c>
      <c r="S15" s="20">
        <v>0.35294117647058798</v>
      </c>
      <c r="T15" s="20">
        <v>0.41379310344827602</v>
      </c>
      <c r="U15" s="20">
        <v>0</v>
      </c>
      <c r="V15" s="20"/>
      <c r="W15" s="20">
        <v>0.19230769230769201</v>
      </c>
      <c r="X15" s="20">
        <v>0.45454545454545497</v>
      </c>
      <c r="Y15" s="20">
        <v>0.41666666666666702</v>
      </c>
      <c r="Z15" s="20">
        <v>0.57142857142857095</v>
      </c>
      <c r="AA15" s="20">
        <v>0.230769230769231</v>
      </c>
      <c r="AB15" s="20">
        <v>0.11111111111111099</v>
      </c>
      <c r="AC15" s="20">
        <v>0.5</v>
      </c>
      <c r="AD15" s="20">
        <v>0.33333333333333298</v>
      </c>
      <c r="AE15" s="20">
        <v>0.25</v>
      </c>
      <c r="AF15" s="20">
        <v>0.5</v>
      </c>
      <c r="AG15" s="20">
        <v>0.5</v>
      </c>
      <c r="AH15" s="20" t="s">
        <v>80</v>
      </c>
      <c r="AI15" s="20"/>
      <c r="AJ15" s="20">
        <v>0.36363636363636398</v>
      </c>
      <c r="AK15" s="20">
        <v>0.3125</v>
      </c>
      <c r="AL15" s="20">
        <v>0.33333333333333298</v>
      </c>
      <c r="AM15" s="20">
        <v>0.39285714285714302</v>
      </c>
      <c r="AN15" s="20">
        <v>0.25</v>
      </c>
      <c r="AO15" s="20"/>
      <c r="AP15" s="20">
        <v>0.32</v>
      </c>
      <c r="AQ15" s="20">
        <v>0.32</v>
      </c>
      <c r="AR15" s="20">
        <v>0.6</v>
      </c>
      <c r="AS15" s="20"/>
      <c r="AT15" s="20">
        <v>0.233333333333333</v>
      </c>
      <c r="AU15" s="20">
        <v>0.43137254901960798</v>
      </c>
      <c r="AV15" s="20">
        <v>0.29411764705882398</v>
      </c>
      <c r="AW15" s="20">
        <v>0.14285714285714299</v>
      </c>
      <c r="AX15" s="20"/>
      <c r="AY15" s="20">
        <v>0.1</v>
      </c>
      <c r="AZ15" s="20">
        <v>0.35789473684210499</v>
      </c>
      <c r="BA15" s="20"/>
      <c r="BB15" s="20">
        <v>0.5</v>
      </c>
      <c r="BC15" s="20">
        <v>0.26315789473684198</v>
      </c>
      <c r="BD15" s="20">
        <v>0.37931034482758602</v>
      </c>
      <c r="BE15" s="20">
        <v>0.125</v>
      </c>
      <c r="BF15" s="20"/>
      <c r="BG15" s="20">
        <v>0.36363636363636398</v>
      </c>
      <c r="BH15" s="20">
        <v>0.38775510204081598</v>
      </c>
      <c r="BI15" s="20">
        <v>0.22857142857142901</v>
      </c>
      <c r="BJ15" s="20">
        <v>0</v>
      </c>
      <c r="BK15" s="20">
        <v>0.66666666666666696</v>
      </c>
      <c r="BL15" s="20">
        <v>0</v>
      </c>
    </row>
    <row r="16" spans="2:64" x14ac:dyDescent="0.35">
      <c r="B16" s="17" t="s">
        <v>237</v>
      </c>
      <c r="C16" s="21">
        <v>3.8095238095238099E-2</v>
      </c>
      <c r="D16" s="21">
        <v>0.5</v>
      </c>
      <c r="E16" s="21">
        <v>0.41176470588235298</v>
      </c>
      <c r="F16" s="21">
        <v>6.25E-2</v>
      </c>
      <c r="G16" s="21">
        <v>-0.296296296296296</v>
      </c>
      <c r="H16" s="21">
        <v>-6.0606060606060601E-2</v>
      </c>
      <c r="I16" s="21"/>
      <c r="J16" s="21">
        <v>0</v>
      </c>
      <c r="K16" s="21">
        <v>9.5238095238095205E-2</v>
      </c>
      <c r="L16" s="21"/>
      <c r="M16" s="21">
        <v>-6.0606060606060601E-2</v>
      </c>
      <c r="N16" s="21">
        <v>0.157894736842105</v>
      </c>
      <c r="O16" s="21">
        <v>9.0909090909090898E-2</v>
      </c>
      <c r="P16" s="21">
        <v>0.57142857142857095</v>
      </c>
      <c r="Q16" s="21"/>
      <c r="R16" s="21">
        <v>0.12068965517241401</v>
      </c>
      <c r="S16" s="21">
        <v>-5.8823529411764698E-2</v>
      </c>
      <c r="T16" s="21">
        <v>-0.10344827586206901</v>
      </c>
      <c r="U16" s="21">
        <v>1</v>
      </c>
      <c r="V16" s="21"/>
      <c r="W16" s="21">
        <v>0.34615384615384598</v>
      </c>
      <c r="X16" s="21">
        <v>-9.0909090909090898E-2</v>
      </c>
      <c r="Y16" s="21">
        <v>-8.3333333333333301E-2</v>
      </c>
      <c r="Z16" s="21">
        <v>-0.42857142857142899</v>
      </c>
      <c r="AA16" s="21">
        <v>0.30769230769230799</v>
      </c>
      <c r="AB16" s="21">
        <v>0.22222222222222199</v>
      </c>
      <c r="AC16" s="21">
        <v>-0.2</v>
      </c>
      <c r="AD16" s="21">
        <v>0</v>
      </c>
      <c r="AE16" s="21">
        <v>0</v>
      </c>
      <c r="AF16" s="21">
        <v>-0.375</v>
      </c>
      <c r="AG16" s="21">
        <v>-0.5</v>
      </c>
      <c r="AH16" s="21" t="s">
        <v>80</v>
      </c>
      <c r="AI16" s="21"/>
      <c r="AJ16" s="21">
        <v>-9.0909090909090898E-2</v>
      </c>
      <c r="AK16" s="21">
        <v>0</v>
      </c>
      <c r="AL16" s="21">
        <v>2.7777777777777801E-2</v>
      </c>
      <c r="AM16" s="21">
        <v>-5.5511151231257802E-17</v>
      </c>
      <c r="AN16" s="21">
        <v>0.25</v>
      </c>
      <c r="AO16" s="21"/>
      <c r="AP16" s="21">
        <v>5.3333333333333302E-2</v>
      </c>
      <c r="AQ16" s="21">
        <v>0.08</v>
      </c>
      <c r="AR16" s="21">
        <v>-0.4</v>
      </c>
      <c r="AS16" s="21"/>
      <c r="AT16" s="21">
        <v>0.33333333333333298</v>
      </c>
      <c r="AU16" s="21">
        <v>-0.19607843137254899</v>
      </c>
      <c r="AV16" s="21">
        <v>0.17647058823529399</v>
      </c>
      <c r="AW16" s="21">
        <v>0.14285714285714299</v>
      </c>
      <c r="AX16" s="21"/>
      <c r="AY16" s="21">
        <v>0.4</v>
      </c>
      <c r="AZ16" s="21">
        <v>0</v>
      </c>
      <c r="BA16" s="21"/>
      <c r="BB16" s="21">
        <v>-8.3333333333333398E-2</v>
      </c>
      <c r="BC16" s="21">
        <v>0.26315789473684198</v>
      </c>
      <c r="BD16" s="21">
        <v>-5.1724137931034503E-2</v>
      </c>
      <c r="BE16" s="21">
        <v>0.1875</v>
      </c>
      <c r="BF16" s="21"/>
      <c r="BG16" s="21">
        <v>-9.0909090909090898E-2</v>
      </c>
      <c r="BH16" s="21">
        <v>6.1224489795918401E-2</v>
      </c>
      <c r="BI16" s="21">
        <v>8.5714285714285701E-2</v>
      </c>
      <c r="BJ16" s="21">
        <v>0.66666666666666696</v>
      </c>
      <c r="BK16" s="21">
        <v>-0.5</v>
      </c>
      <c r="BL16" s="21">
        <v>0</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402</v>
      </c>
      <c r="C8" s="16">
        <v>2.8806584362139901E-2</v>
      </c>
      <c r="D8" s="16">
        <v>0.217391304347826</v>
      </c>
      <c r="E8" s="16">
        <v>7.2727272727272696E-2</v>
      </c>
      <c r="F8" s="16">
        <v>1.0989010989011E-2</v>
      </c>
      <c r="G8" s="16">
        <v>1.8749999999999999E-2</v>
      </c>
      <c r="H8" s="16">
        <v>6.3694267515923596E-3</v>
      </c>
      <c r="I8" s="16"/>
      <c r="J8" s="16">
        <v>2.1739130434782601E-2</v>
      </c>
      <c r="K8" s="16">
        <v>3.8095238095238099E-2</v>
      </c>
      <c r="L8" s="16"/>
      <c r="M8" s="16">
        <v>4.4982698961937698E-2</v>
      </c>
      <c r="N8" s="16">
        <v>1.03092783505155E-2</v>
      </c>
      <c r="O8" s="16">
        <v>0</v>
      </c>
      <c r="P8" s="16">
        <v>0</v>
      </c>
      <c r="Q8" s="16"/>
      <c r="R8" s="16">
        <v>5.1724137931034503E-2</v>
      </c>
      <c r="S8" s="16">
        <v>1.26582278481013E-2</v>
      </c>
      <c r="T8" s="16">
        <v>6.5789473684210497E-3</v>
      </c>
      <c r="U8" s="16">
        <v>0</v>
      </c>
      <c r="V8" s="16"/>
      <c r="W8" s="16">
        <v>9.0909090909090898E-2</v>
      </c>
      <c r="X8" s="16">
        <v>1.0752688172042999E-2</v>
      </c>
      <c r="Y8" s="16">
        <v>3.9215686274509803E-2</v>
      </c>
      <c r="Z8" s="16">
        <v>2.1739130434782601E-2</v>
      </c>
      <c r="AA8" s="16">
        <v>0</v>
      </c>
      <c r="AB8" s="16">
        <v>0</v>
      </c>
      <c r="AC8" s="16">
        <v>0</v>
      </c>
      <c r="AD8" s="16">
        <v>0</v>
      </c>
      <c r="AE8" s="16">
        <v>5.8823529411764698E-2</v>
      </c>
      <c r="AF8" s="16">
        <v>7.4074074074074098E-2</v>
      </c>
      <c r="AG8" s="16">
        <v>0</v>
      </c>
      <c r="AH8" s="16">
        <v>0</v>
      </c>
      <c r="AI8" s="16"/>
      <c r="AJ8" s="16">
        <v>3.0769230769230799E-2</v>
      </c>
      <c r="AK8" s="16">
        <v>1.38888888888889E-2</v>
      </c>
      <c r="AL8" s="16">
        <v>2.9940119760479E-2</v>
      </c>
      <c r="AM8" s="16">
        <v>5.7471264367816098E-2</v>
      </c>
      <c r="AN8" s="16">
        <v>0.04</v>
      </c>
      <c r="AO8" s="16"/>
      <c r="AP8" s="16">
        <v>1.4492753623188401E-2</v>
      </c>
      <c r="AQ8" s="16">
        <v>0.05</v>
      </c>
      <c r="AR8" s="16">
        <v>0.14285714285714299</v>
      </c>
      <c r="AS8" s="16"/>
      <c r="AT8" s="16">
        <v>4.6511627906976702E-2</v>
      </c>
      <c r="AU8" s="16">
        <v>2.6755852842809399E-2</v>
      </c>
      <c r="AV8" s="16">
        <v>0</v>
      </c>
      <c r="AW8" s="16">
        <v>0</v>
      </c>
      <c r="AX8" s="16"/>
      <c r="AY8" s="16">
        <v>6.6666666666666693E-2</v>
      </c>
      <c r="AZ8" s="16">
        <v>2.6315789473684199E-2</v>
      </c>
      <c r="BA8" s="16"/>
      <c r="BB8" s="16">
        <v>0.16129032258064499</v>
      </c>
      <c r="BC8" s="16">
        <v>3.7974683544303799E-2</v>
      </c>
      <c r="BD8" s="16">
        <v>1.6181229773462799E-2</v>
      </c>
      <c r="BE8" s="16">
        <v>1.49253731343284E-2</v>
      </c>
      <c r="BF8" s="16"/>
      <c r="BG8" s="16">
        <v>0</v>
      </c>
      <c r="BH8" s="16">
        <v>4.2372881355932202E-2</v>
      </c>
      <c r="BI8" s="16">
        <v>2.1276595744680899E-2</v>
      </c>
      <c r="BJ8" s="16">
        <v>4.7619047619047603E-2</v>
      </c>
      <c r="BK8" s="16">
        <v>0</v>
      </c>
      <c r="BL8" s="16">
        <v>0</v>
      </c>
    </row>
    <row r="9" spans="2:64" x14ac:dyDescent="0.35">
      <c r="B9" s="17" t="s">
        <v>403</v>
      </c>
      <c r="C9" s="16">
        <v>4.9382716049382699E-2</v>
      </c>
      <c r="D9" s="16">
        <v>0.13043478260869601</v>
      </c>
      <c r="E9" s="16">
        <v>7.2727272727272696E-2</v>
      </c>
      <c r="F9" s="16">
        <v>4.3956043956044001E-2</v>
      </c>
      <c r="G9" s="16">
        <v>0.05</v>
      </c>
      <c r="H9" s="16">
        <v>3.1847133757961797E-2</v>
      </c>
      <c r="I9" s="16"/>
      <c r="J9" s="16">
        <v>5.0724637681159403E-2</v>
      </c>
      <c r="K9" s="16">
        <v>4.7619047619047603E-2</v>
      </c>
      <c r="L9" s="16"/>
      <c r="M9" s="16">
        <v>3.8062283737024201E-2</v>
      </c>
      <c r="N9" s="16">
        <v>9.2783505154639206E-2</v>
      </c>
      <c r="O9" s="16">
        <v>5.1724137931034503E-2</v>
      </c>
      <c r="P9" s="16">
        <v>2.6315789473684199E-2</v>
      </c>
      <c r="Q9" s="16"/>
      <c r="R9" s="16">
        <v>7.3275862068965497E-2</v>
      </c>
      <c r="S9" s="16">
        <v>3.7974683544303799E-2</v>
      </c>
      <c r="T9" s="16">
        <v>1.3157894736842099E-2</v>
      </c>
      <c r="U9" s="16">
        <v>8.6956521739130405E-2</v>
      </c>
      <c r="V9" s="16"/>
      <c r="W9" s="16">
        <v>9.0909090909090898E-2</v>
      </c>
      <c r="X9" s="16">
        <v>2.1505376344085999E-2</v>
      </c>
      <c r="Y9" s="16">
        <v>0</v>
      </c>
      <c r="Z9" s="16">
        <v>2.1739130434782601E-2</v>
      </c>
      <c r="AA9" s="16">
        <v>8.5714285714285701E-2</v>
      </c>
      <c r="AB9" s="16">
        <v>4.08163265306122E-2</v>
      </c>
      <c r="AC9" s="16">
        <v>0.10638297872340401</v>
      </c>
      <c r="AD9" s="16">
        <v>5.5555555555555601E-2</v>
      </c>
      <c r="AE9" s="16">
        <v>2.9411764705882401E-2</v>
      </c>
      <c r="AF9" s="16">
        <v>3.7037037037037E-2</v>
      </c>
      <c r="AG9" s="16">
        <v>0.11764705882352899</v>
      </c>
      <c r="AH9" s="16">
        <v>0</v>
      </c>
      <c r="AI9" s="16"/>
      <c r="AJ9" s="16">
        <v>3.0769230769230799E-2</v>
      </c>
      <c r="AK9" s="16">
        <v>2.7777777777777801E-2</v>
      </c>
      <c r="AL9" s="16">
        <v>4.7904191616766498E-2</v>
      </c>
      <c r="AM9" s="16">
        <v>8.04597701149425E-2</v>
      </c>
      <c r="AN9" s="16">
        <v>0.12</v>
      </c>
      <c r="AO9" s="16"/>
      <c r="AP9" s="16">
        <v>4.6376811594202899E-2</v>
      </c>
      <c r="AQ9" s="16">
        <v>6.6666666666666693E-2</v>
      </c>
      <c r="AR9" s="16">
        <v>0</v>
      </c>
      <c r="AS9" s="16"/>
      <c r="AT9" s="16">
        <v>6.9767441860465101E-2</v>
      </c>
      <c r="AU9" s="16">
        <v>2.3411371237458199E-2</v>
      </c>
      <c r="AV9" s="16">
        <v>0.21052631578947401</v>
      </c>
      <c r="AW9" s="16">
        <v>0</v>
      </c>
      <c r="AX9" s="16"/>
      <c r="AY9" s="16">
        <v>0.133333333333333</v>
      </c>
      <c r="AZ9" s="16">
        <v>4.3859649122807001E-2</v>
      </c>
      <c r="BA9" s="16"/>
      <c r="BB9" s="16">
        <v>0.12903225806451599</v>
      </c>
      <c r="BC9" s="16">
        <v>2.53164556962025E-2</v>
      </c>
      <c r="BD9" s="16">
        <v>5.5016181229773503E-2</v>
      </c>
      <c r="BE9" s="16">
        <v>1.49253731343284E-2</v>
      </c>
      <c r="BF9" s="16"/>
      <c r="BG9" s="16">
        <v>5.1724137931034503E-2</v>
      </c>
      <c r="BH9" s="16">
        <v>7.6271186440677999E-2</v>
      </c>
      <c r="BI9" s="16">
        <v>2.1276595744680899E-2</v>
      </c>
      <c r="BJ9" s="16">
        <v>0</v>
      </c>
      <c r="BK9" s="16">
        <v>0</v>
      </c>
      <c r="BL9" s="16">
        <v>0</v>
      </c>
    </row>
    <row r="10" spans="2:64" x14ac:dyDescent="0.35">
      <c r="B10" s="17" t="s">
        <v>404</v>
      </c>
      <c r="C10" s="16">
        <v>0.12757201646090499</v>
      </c>
      <c r="D10" s="16">
        <v>0.173913043478261</v>
      </c>
      <c r="E10" s="16">
        <v>0.2</v>
      </c>
      <c r="F10" s="16">
        <v>0.164835164835165</v>
      </c>
      <c r="G10" s="16">
        <v>8.7499999999999994E-2</v>
      </c>
      <c r="H10" s="16">
        <v>0.11464968152866201</v>
      </c>
      <c r="I10" s="16"/>
      <c r="J10" s="16">
        <v>0.126811594202899</v>
      </c>
      <c r="K10" s="16">
        <v>0.128571428571429</v>
      </c>
      <c r="L10" s="16"/>
      <c r="M10" s="16">
        <v>0.14186851211072701</v>
      </c>
      <c r="N10" s="16">
        <v>9.2783505154639206E-2</v>
      </c>
      <c r="O10" s="16">
        <v>0.12068965517241401</v>
      </c>
      <c r="P10" s="16">
        <v>0.105263157894737</v>
      </c>
      <c r="Q10" s="16"/>
      <c r="R10" s="16">
        <v>0.15086206896551699</v>
      </c>
      <c r="S10" s="16">
        <v>0.164556962025316</v>
      </c>
      <c r="T10" s="16">
        <v>7.2368421052631596E-2</v>
      </c>
      <c r="U10" s="16">
        <v>0.13043478260869601</v>
      </c>
      <c r="V10" s="16"/>
      <c r="W10" s="16">
        <v>0.16666666666666699</v>
      </c>
      <c r="X10" s="16">
        <v>8.6021505376344107E-2</v>
      </c>
      <c r="Y10" s="16">
        <v>9.8039215686274495E-2</v>
      </c>
      <c r="Z10" s="16">
        <v>8.6956521739130405E-2</v>
      </c>
      <c r="AA10" s="16">
        <v>0.2</v>
      </c>
      <c r="AB10" s="16">
        <v>0.14285714285714299</v>
      </c>
      <c r="AC10" s="16">
        <v>0.10638297872340401</v>
      </c>
      <c r="AD10" s="16">
        <v>0.22222222222222199</v>
      </c>
      <c r="AE10" s="16">
        <v>0.20588235294117599</v>
      </c>
      <c r="AF10" s="16">
        <v>3.7037037037037E-2</v>
      </c>
      <c r="AG10" s="16">
        <v>0.17647058823529399</v>
      </c>
      <c r="AH10" s="16">
        <v>0</v>
      </c>
      <c r="AI10" s="16"/>
      <c r="AJ10" s="16">
        <v>0.15384615384615399</v>
      </c>
      <c r="AK10" s="16">
        <v>0.13888888888888901</v>
      </c>
      <c r="AL10" s="16">
        <v>7.7844311377245498E-2</v>
      </c>
      <c r="AM10" s="16">
        <v>0.18390804597701099</v>
      </c>
      <c r="AN10" s="16">
        <v>0.16</v>
      </c>
      <c r="AO10" s="16"/>
      <c r="AP10" s="16">
        <v>0.12753623188405799</v>
      </c>
      <c r="AQ10" s="16">
        <v>0.133333333333333</v>
      </c>
      <c r="AR10" s="16">
        <v>9.5238095238095205E-2</v>
      </c>
      <c r="AS10" s="16"/>
      <c r="AT10" s="16">
        <v>0.15503875968992201</v>
      </c>
      <c r="AU10" s="16">
        <v>0.10033444816053499</v>
      </c>
      <c r="AV10" s="16">
        <v>0.157894736842105</v>
      </c>
      <c r="AW10" s="16">
        <v>0.3</v>
      </c>
      <c r="AX10" s="16"/>
      <c r="AY10" s="16">
        <v>0.1</v>
      </c>
      <c r="AZ10" s="16">
        <v>0.12938596491228099</v>
      </c>
      <c r="BA10" s="16"/>
      <c r="BB10" s="16">
        <v>6.4516129032258104E-2</v>
      </c>
      <c r="BC10" s="16">
        <v>7.5949367088607597E-2</v>
      </c>
      <c r="BD10" s="16">
        <v>0.129449838187702</v>
      </c>
      <c r="BE10" s="16">
        <v>0.20895522388059701</v>
      </c>
      <c r="BF10" s="16"/>
      <c r="BG10" s="16">
        <v>0.13793103448275901</v>
      </c>
      <c r="BH10" s="16">
        <v>0.12711864406779699</v>
      </c>
      <c r="BI10" s="16">
        <v>0.12765957446808501</v>
      </c>
      <c r="BJ10" s="16">
        <v>0.14285714285714299</v>
      </c>
      <c r="BK10" s="16">
        <v>7.4074074074074098E-2</v>
      </c>
      <c r="BL10" s="16">
        <v>0.33333333333333298</v>
      </c>
    </row>
    <row r="11" spans="2:64" x14ac:dyDescent="0.35">
      <c r="B11" s="17" t="s">
        <v>405</v>
      </c>
      <c r="C11" s="16">
        <v>0.16666666666666699</v>
      </c>
      <c r="D11" s="16">
        <v>0.13043478260869601</v>
      </c>
      <c r="E11" s="16">
        <v>0.27272727272727298</v>
      </c>
      <c r="F11" s="16">
        <v>0.164835164835165</v>
      </c>
      <c r="G11" s="16">
        <v>0.14374999999999999</v>
      </c>
      <c r="H11" s="16">
        <v>0.15923566878980899</v>
      </c>
      <c r="I11" s="16"/>
      <c r="J11" s="16">
        <v>0.170289855072464</v>
      </c>
      <c r="K11" s="16">
        <v>0.161904761904762</v>
      </c>
      <c r="L11" s="16"/>
      <c r="M11" s="16">
        <v>0.16608996539792401</v>
      </c>
      <c r="N11" s="16">
        <v>0.10309278350515499</v>
      </c>
      <c r="O11" s="16">
        <v>0.29310344827586199</v>
      </c>
      <c r="P11" s="16">
        <v>0.157894736842105</v>
      </c>
      <c r="Q11" s="16"/>
      <c r="R11" s="16">
        <v>0.181034482758621</v>
      </c>
      <c r="S11" s="16">
        <v>0.126582278481013</v>
      </c>
      <c r="T11" s="16">
        <v>0.177631578947368</v>
      </c>
      <c r="U11" s="16">
        <v>8.6956521739130405E-2</v>
      </c>
      <c r="V11" s="16"/>
      <c r="W11" s="16">
        <v>0.25757575757575801</v>
      </c>
      <c r="X11" s="16">
        <v>0.12903225806451599</v>
      </c>
      <c r="Y11" s="16">
        <v>0.17647058823529399</v>
      </c>
      <c r="Z11" s="16">
        <v>0.19565217391304299</v>
      </c>
      <c r="AA11" s="16">
        <v>0.22857142857142901</v>
      </c>
      <c r="AB11" s="16">
        <v>0.16326530612244899</v>
      </c>
      <c r="AC11" s="16">
        <v>0.14893617021276601</v>
      </c>
      <c r="AD11" s="16">
        <v>0.16666666666666699</v>
      </c>
      <c r="AE11" s="16">
        <v>0.11764705882352899</v>
      </c>
      <c r="AF11" s="16">
        <v>7.4074074074074098E-2</v>
      </c>
      <c r="AG11" s="16">
        <v>0.11764705882352899</v>
      </c>
      <c r="AH11" s="16">
        <v>0</v>
      </c>
      <c r="AI11" s="16"/>
      <c r="AJ11" s="16">
        <v>0.15384615384615399</v>
      </c>
      <c r="AK11" s="16">
        <v>0.16666666666666699</v>
      </c>
      <c r="AL11" s="16">
        <v>0.19161676646706599</v>
      </c>
      <c r="AM11" s="16">
        <v>0.126436781609195</v>
      </c>
      <c r="AN11" s="16">
        <v>0.12</v>
      </c>
      <c r="AO11" s="16"/>
      <c r="AP11" s="16">
        <v>0.16231884057970999</v>
      </c>
      <c r="AQ11" s="16">
        <v>0.18333333333333299</v>
      </c>
      <c r="AR11" s="16">
        <v>0.14285714285714299</v>
      </c>
      <c r="AS11" s="16"/>
      <c r="AT11" s="16">
        <v>0.224806201550388</v>
      </c>
      <c r="AU11" s="16">
        <v>0.14715719063545199</v>
      </c>
      <c r="AV11" s="16">
        <v>0.13157894736842099</v>
      </c>
      <c r="AW11" s="16">
        <v>0.15</v>
      </c>
      <c r="AX11" s="16"/>
      <c r="AY11" s="16">
        <v>0.2</v>
      </c>
      <c r="AZ11" s="16">
        <v>0.16447368421052599</v>
      </c>
      <c r="BA11" s="16"/>
      <c r="BB11" s="16">
        <v>9.6774193548387094E-2</v>
      </c>
      <c r="BC11" s="16">
        <v>0.139240506329114</v>
      </c>
      <c r="BD11" s="16">
        <v>0.187702265372168</v>
      </c>
      <c r="BE11" s="16">
        <v>0.134328358208955</v>
      </c>
      <c r="BF11" s="16"/>
      <c r="BG11" s="16">
        <v>0.12068965517241401</v>
      </c>
      <c r="BH11" s="16">
        <v>0.20762711864406799</v>
      </c>
      <c r="BI11" s="16">
        <v>0.170212765957447</v>
      </c>
      <c r="BJ11" s="16">
        <v>4.7619047619047603E-2</v>
      </c>
      <c r="BK11" s="16">
        <v>0</v>
      </c>
      <c r="BL11" s="16">
        <v>0</v>
      </c>
    </row>
    <row r="12" spans="2:64" x14ac:dyDescent="0.35">
      <c r="B12" s="17" t="s">
        <v>406</v>
      </c>
      <c r="C12" s="16">
        <v>0.57201646090534997</v>
      </c>
      <c r="D12" s="16">
        <v>0.34782608695652201</v>
      </c>
      <c r="E12" s="16">
        <v>0.34545454545454501</v>
      </c>
      <c r="F12" s="16">
        <v>0.54945054945054905</v>
      </c>
      <c r="G12" s="16">
        <v>0.625</v>
      </c>
      <c r="H12" s="16">
        <v>0.64331210191082799</v>
      </c>
      <c r="I12" s="16"/>
      <c r="J12" s="16">
        <v>0.59057971014492705</v>
      </c>
      <c r="K12" s="16">
        <v>0.547619047619048</v>
      </c>
      <c r="L12" s="16"/>
      <c r="M12" s="16">
        <v>0.55709342560553599</v>
      </c>
      <c r="N12" s="16">
        <v>0.63917525773195905</v>
      </c>
      <c r="O12" s="16">
        <v>0.46551724137931</v>
      </c>
      <c r="P12" s="16">
        <v>0.68421052631578905</v>
      </c>
      <c r="Q12" s="16"/>
      <c r="R12" s="16">
        <v>0.48275862068965503</v>
      </c>
      <c r="S12" s="16">
        <v>0.620253164556962</v>
      </c>
      <c r="T12" s="16">
        <v>0.67763157894736803</v>
      </c>
      <c r="U12" s="16">
        <v>0.60869565217391297</v>
      </c>
      <c r="V12" s="16"/>
      <c r="W12" s="16">
        <v>0.34848484848484901</v>
      </c>
      <c r="X12" s="16">
        <v>0.72043010752688197</v>
      </c>
      <c r="Y12" s="16">
        <v>0.62745098039215697</v>
      </c>
      <c r="Z12" s="16">
        <v>0.67391304347826098</v>
      </c>
      <c r="AA12" s="16">
        <v>0.48571428571428599</v>
      </c>
      <c r="AB12" s="16">
        <v>0.48979591836734698</v>
      </c>
      <c r="AC12" s="16">
        <v>0.59574468085106402</v>
      </c>
      <c r="AD12" s="16">
        <v>0.5</v>
      </c>
      <c r="AE12" s="16">
        <v>0.58823529411764697</v>
      </c>
      <c r="AF12" s="16">
        <v>0.62962962962962998</v>
      </c>
      <c r="AG12" s="16">
        <v>0.52941176470588203</v>
      </c>
      <c r="AH12" s="16">
        <v>0.33333333333333298</v>
      </c>
      <c r="AI12" s="16"/>
      <c r="AJ12" s="16">
        <v>0.55384615384615399</v>
      </c>
      <c r="AK12" s="16">
        <v>0.55555555555555602</v>
      </c>
      <c r="AL12" s="16">
        <v>0.58682634730538896</v>
      </c>
      <c r="AM12" s="16">
        <v>0.51724137931034497</v>
      </c>
      <c r="AN12" s="16">
        <v>0.56000000000000005</v>
      </c>
      <c r="AO12" s="16"/>
      <c r="AP12" s="16">
        <v>0.57971014492753603</v>
      </c>
      <c r="AQ12" s="16">
        <v>0.55000000000000004</v>
      </c>
      <c r="AR12" s="16">
        <v>0.57142857142857095</v>
      </c>
      <c r="AS12" s="16"/>
      <c r="AT12" s="16">
        <v>0.48062015503875999</v>
      </c>
      <c r="AU12" s="16">
        <v>0.64548494983277604</v>
      </c>
      <c r="AV12" s="16">
        <v>0.44736842105263203</v>
      </c>
      <c r="AW12" s="16">
        <v>0.3</v>
      </c>
      <c r="AX12" s="16"/>
      <c r="AY12" s="16">
        <v>0.4</v>
      </c>
      <c r="AZ12" s="16">
        <v>0.58333333333333304</v>
      </c>
      <c r="BA12" s="16"/>
      <c r="BB12" s="16">
        <v>0.51612903225806495</v>
      </c>
      <c r="BC12" s="16">
        <v>0.69620253164557</v>
      </c>
      <c r="BD12" s="16">
        <v>0.55987055016181198</v>
      </c>
      <c r="BE12" s="16">
        <v>0.50746268656716398</v>
      </c>
      <c r="BF12" s="16"/>
      <c r="BG12" s="16">
        <v>0.60344827586206895</v>
      </c>
      <c r="BH12" s="16">
        <v>0.50847457627118597</v>
      </c>
      <c r="BI12" s="16">
        <v>0.57446808510638303</v>
      </c>
      <c r="BJ12" s="16">
        <v>0.76190476190476197</v>
      </c>
      <c r="BK12" s="16">
        <v>0.92592592592592604</v>
      </c>
      <c r="BL12" s="16">
        <v>0.33333333333333298</v>
      </c>
    </row>
    <row r="13" spans="2:64" x14ac:dyDescent="0.35">
      <c r="B13" s="17" t="s">
        <v>61</v>
      </c>
      <c r="C13" s="16">
        <v>5.5555555555555601E-2</v>
      </c>
      <c r="D13" s="16">
        <v>0</v>
      </c>
      <c r="E13" s="16">
        <v>3.6363636363636397E-2</v>
      </c>
      <c r="F13" s="16">
        <v>6.5934065934065894E-2</v>
      </c>
      <c r="G13" s="16">
        <v>7.4999999999999997E-2</v>
      </c>
      <c r="H13" s="16">
        <v>4.4585987261146501E-2</v>
      </c>
      <c r="I13" s="16"/>
      <c r="J13" s="16">
        <v>3.9855072463768099E-2</v>
      </c>
      <c r="K13" s="16">
        <v>7.6190476190476197E-2</v>
      </c>
      <c r="L13" s="16"/>
      <c r="M13" s="16">
        <v>5.1903114186851201E-2</v>
      </c>
      <c r="N13" s="16">
        <v>6.18556701030928E-2</v>
      </c>
      <c r="O13" s="16">
        <v>6.8965517241379296E-2</v>
      </c>
      <c r="P13" s="16">
        <v>2.6315789473684199E-2</v>
      </c>
      <c r="Q13" s="16"/>
      <c r="R13" s="16">
        <v>6.0344827586206899E-2</v>
      </c>
      <c r="S13" s="16">
        <v>3.7974683544303799E-2</v>
      </c>
      <c r="T13" s="16">
        <v>5.2631578947368397E-2</v>
      </c>
      <c r="U13" s="16">
        <v>8.6956521739130405E-2</v>
      </c>
      <c r="V13" s="16"/>
      <c r="W13" s="16">
        <v>4.5454545454545497E-2</v>
      </c>
      <c r="X13" s="16">
        <v>3.2258064516128997E-2</v>
      </c>
      <c r="Y13" s="16">
        <v>5.8823529411764698E-2</v>
      </c>
      <c r="Z13" s="16">
        <v>0</v>
      </c>
      <c r="AA13" s="16">
        <v>0</v>
      </c>
      <c r="AB13" s="16">
        <v>0.16326530612244899</v>
      </c>
      <c r="AC13" s="16">
        <v>4.2553191489361701E-2</v>
      </c>
      <c r="AD13" s="16">
        <v>5.5555555555555601E-2</v>
      </c>
      <c r="AE13" s="16">
        <v>0</v>
      </c>
      <c r="AF13" s="16">
        <v>0.148148148148148</v>
      </c>
      <c r="AG13" s="16">
        <v>5.8823529411764698E-2</v>
      </c>
      <c r="AH13" s="16">
        <v>0.66666666666666696</v>
      </c>
      <c r="AI13" s="16"/>
      <c r="AJ13" s="16">
        <v>7.69230769230769E-2</v>
      </c>
      <c r="AK13" s="16">
        <v>9.7222222222222196E-2</v>
      </c>
      <c r="AL13" s="16">
        <v>6.5868263473053898E-2</v>
      </c>
      <c r="AM13" s="16">
        <v>3.4482758620689703E-2</v>
      </c>
      <c r="AN13" s="16">
        <v>0</v>
      </c>
      <c r="AO13" s="16"/>
      <c r="AP13" s="16">
        <v>6.9565217391304293E-2</v>
      </c>
      <c r="AQ13" s="16">
        <v>1.6666666666666701E-2</v>
      </c>
      <c r="AR13" s="16">
        <v>4.7619047619047603E-2</v>
      </c>
      <c r="AS13" s="16"/>
      <c r="AT13" s="16">
        <v>2.32558139534884E-2</v>
      </c>
      <c r="AU13" s="16">
        <v>5.6856187290969903E-2</v>
      </c>
      <c r="AV13" s="16">
        <v>5.2631578947368397E-2</v>
      </c>
      <c r="AW13" s="16">
        <v>0.25</v>
      </c>
      <c r="AX13" s="16"/>
      <c r="AY13" s="16">
        <v>0.1</v>
      </c>
      <c r="AZ13" s="16">
        <v>5.2631578947368397E-2</v>
      </c>
      <c r="BA13" s="16"/>
      <c r="BB13" s="16">
        <v>3.2258064516128997E-2</v>
      </c>
      <c r="BC13" s="16">
        <v>2.53164556962025E-2</v>
      </c>
      <c r="BD13" s="16">
        <v>5.1779935275080902E-2</v>
      </c>
      <c r="BE13" s="16">
        <v>0.119402985074627</v>
      </c>
      <c r="BF13" s="16"/>
      <c r="BG13" s="16">
        <v>8.6206896551724102E-2</v>
      </c>
      <c r="BH13" s="16">
        <v>3.8135593220338999E-2</v>
      </c>
      <c r="BI13" s="16">
        <v>8.5106382978723402E-2</v>
      </c>
      <c r="BJ13" s="16">
        <v>0</v>
      </c>
      <c r="BK13" s="16">
        <v>0</v>
      </c>
      <c r="BL13" s="16">
        <v>0.33333333333333298</v>
      </c>
    </row>
    <row r="14" spans="2:64" x14ac:dyDescent="0.35">
      <c r="B14" s="17" t="s">
        <v>407</v>
      </c>
      <c r="C14" s="20">
        <v>7.8189300411522597E-2</v>
      </c>
      <c r="D14" s="20">
        <v>0.34782608695652201</v>
      </c>
      <c r="E14" s="20">
        <v>0.145454545454545</v>
      </c>
      <c r="F14" s="20">
        <v>5.4945054945055E-2</v>
      </c>
      <c r="G14" s="20">
        <v>6.8750000000000006E-2</v>
      </c>
      <c r="H14" s="20">
        <v>3.8216560509554097E-2</v>
      </c>
      <c r="I14" s="20"/>
      <c r="J14" s="20">
        <v>7.2463768115942004E-2</v>
      </c>
      <c r="K14" s="20">
        <v>8.5714285714285701E-2</v>
      </c>
      <c r="L14" s="20"/>
      <c r="M14" s="20">
        <v>8.3044982698961906E-2</v>
      </c>
      <c r="N14" s="20">
        <v>0.10309278350515499</v>
      </c>
      <c r="O14" s="20">
        <v>5.1724137931034503E-2</v>
      </c>
      <c r="P14" s="20">
        <v>2.6315789473684199E-2</v>
      </c>
      <c r="Q14" s="20"/>
      <c r="R14" s="20">
        <v>0.125</v>
      </c>
      <c r="S14" s="20">
        <v>5.0632911392405097E-2</v>
      </c>
      <c r="T14" s="20">
        <v>1.9736842105263198E-2</v>
      </c>
      <c r="U14" s="20">
        <v>8.6956521739130405E-2</v>
      </c>
      <c r="V14" s="20"/>
      <c r="W14" s="20">
        <v>0.18181818181818199</v>
      </c>
      <c r="X14" s="20">
        <v>3.2258064516128997E-2</v>
      </c>
      <c r="Y14" s="20">
        <v>3.9215686274509803E-2</v>
      </c>
      <c r="Z14" s="20">
        <v>4.3478260869565202E-2</v>
      </c>
      <c r="AA14" s="20">
        <v>8.5714285714285701E-2</v>
      </c>
      <c r="AB14" s="20">
        <v>4.08163265306122E-2</v>
      </c>
      <c r="AC14" s="20">
        <v>0.10638297872340401</v>
      </c>
      <c r="AD14" s="20">
        <v>5.5555555555555601E-2</v>
      </c>
      <c r="AE14" s="20">
        <v>8.8235294117647106E-2</v>
      </c>
      <c r="AF14" s="20">
        <v>0.11111111111111099</v>
      </c>
      <c r="AG14" s="20">
        <v>0.11764705882352899</v>
      </c>
      <c r="AH14" s="20">
        <v>0</v>
      </c>
      <c r="AI14" s="20"/>
      <c r="AJ14" s="20">
        <v>6.15384615384615E-2</v>
      </c>
      <c r="AK14" s="20">
        <v>4.1666666666666699E-2</v>
      </c>
      <c r="AL14" s="20">
        <v>7.7844311377245498E-2</v>
      </c>
      <c r="AM14" s="20">
        <v>0.13793103448275901</v>
      </c>
      <c r="AN14" s="20">
        <v>0.16</v>
      </c>
      <c r="AO14" s="20"/>
      <c r="AP14" s="20">
        <v>6.08695652173913E-2</v>
      </c>
      <c r="AQ14" s="20">
        <v>0.116666666666667</v>
      </c>
      <c r="AR14" s="20">
        <v>0.14285714285714299</v>
      </c>
      <c r="AS14" s="20"/>
      <c r="AT14" s="20">
        <v>0.116279069767442</v>
      </c>
      <c r="AU14" s="20">
        <v>5.0167224080267601E-2</v>
      </c>
      <c r="AV14" s="20">
        <v>0.21052631578947401</v>
      </c>
      <c r="AW14" s="20">
        <v>0</v>
      </c>
      <c r="AX14" s="20"/>
      <c r="AY14" s="20">
        <v>0.2</v>
      </c>
      <c r="AZ14" s="20">
        <v>7.0175438596491196E-2</v>
      </c>
      <c r="BA14" s="20"/>
      <c r="BB14" s="20">
        <v>0.29032258064516098</v>
      </c>
      <c r="BC14" s="20">
        <v>6.3291139240506306E-2</v>
      </c>
      <c r="BD14" s="20">
        <v>7.1197411003236205E-2</v>
      </c>
      <c r="BE14" s="20">
        <v>2.9850746268656699E-2</v>
      </c>
      <c r="BF14" s="20"/>
      <c r="BG14" s="20">
        <v>5.1724137931034503E-2</v>
      </c>
      <c r="BH14" s="20">
        <v>0.11864406779661001</v>
      </c>
      <c r="BI14" s="20">
        <v>4.2553191489361701E-2</v>
      </c>
      <c r="BJ14" s="20">
        <v>4.7619047619047603E-2</v>
      </c>
      <c r="BK14" s="20">
        <v>0</v>
      </c>
      <c r="BL14" s="20">
        <v>0</v>
      </c>
    </row>
    <row r="15" spans="2:64" x14ac:dyDescent="0.35">
      <c r="B15" s="17" t="s">
        <v>408</v>
      </c>
      <c r="C15" s="20">
        <v>0.73868312757201604</v>
      </c>
      <c r="D15" s="20">
        <v>0.47826086956521702</v>
      </c>
      <c r="E15" s="20">
        <v>0.61818181818181805</v>
      </c>
      <c r="F15" s="20">
        <v>0.71428571428571397</v>
      </c>
      <c r="G15" s="20">
        <v>0.76875000000000004</v>
      </c>
      <c r="H15" s="20">
        <v>0.80254777070063699</v>
      </c>
      <c r="I15" s="20"/>
      <c r="J15" s="20">
        <v>0.76086956521739102</v>
      </c>
      <c r="K15" s="20">
        <v>0.70952380952381</v>
      </c>
      <c r="L15" s="20"/>
      <c r="M15" s="20">
        <v>0.72318339100345996</v>
      </c>
      <c r="N15" s="20">
        <v>0.74226804123711299</v>
      </c>
      <c r="O15" s="20">
        <v>0.75862068965517204</v>
      </c>
      <c r="P15" s="20">
        <v>0.84210526315789502</v>
      </c>
      <c r="Q15" s="20"/>
      <c r="R15" s="20">
        <v>0.66379310344827602</v>
      </c>
      <c r="S15" s="20">
        <v>0.746835443037975</v>
      </c>
      <c r="T15" s="20">
        <v>0.85526315789473695</v>
      </c>
      <c r="U15" s="20">
        <v>0.69565217391304301</v>
      </c>
      <c r="V15" s="20"/>
      <c r="W15" s="20">
        <v>0.60606060606060597</v>
      </c>
      <c r="X15" s="20">
        <v>0.84946236559139798</v>
      </c>
      <c r="Y15" s="20">
        <v>0.80392156862745101</v>
      </c>
      <c r="Z15" s="20">
        <v>0.86956521739130399</v>
      </c>
      <c r="AA15" s="20">
        <v>0.71428571428571397</v>
      </c>
      <c r="AB15" s="20">
        <v>0.65306122448979598</v>
      </c>
      <c r="AC15" s="20">
        <v>0.74468085106382997</v>
      </c>
      <c r="AD15" s="20">
        <v>0.66666666666666696</v>
      </c>
      <c r="AE15" s="20">
        <v>0.70588235294117696</v>
      </c>
      <c r="AF15" s="20">
        <v>0.70370370370370405</v>
      </c>
      <c r="AG15" s="20">
        <v>0.64705882352941202</v>
      </c>
      <c r="AH15" s="20">
        <v>0.33333333333333298</v>
      </c>
      <c r="AI15" s="20"/>
      <c r="AJ15" s="20">
        <v>0.70769230769230795</v>
      </c>
      <c r="AK15" s="20">
        <v>0.72222222222222199</v>
      </c>
      <c r="AL15" s="20">
        <v>0.77844311377245501</v>
      </c>
      <c r="AM15" s="20">
        <v>0.64367816091954</v>
      </c>
      <c r="AN15" s="20">
        <v>0.68</v>
      </c>
      <c r="AO15" s="20"/>
      <c r="AP15" s="20">
        <v>0.74202898550724605</v>
      </c>
      <c r="AQ15" s="20">
        <v>0.73333333333333295</v>
      </c>
      <c r="AR15" s="20">
        <v>0.71428571428571397</v>
      </c>
      <c r="AS15" s="20"/>
      <c r="AT15" s="20">
        <v>0.70542635658914699</v>
      </c>
      <c r="AU15" s="20">
        <v>0.79264214046822701</v>
      </c>
      <c r="AV15" s="20">
        <v>0.57894736842105299</v>
      </c>
      <c r="AW15" s="20">
        <v>0.45</v>
      </c>
      <c r="AX15" s="20"/>
      <c r="AY15" s="20">
        <v>0.6</v>
      </c>
      <c r="AZ15" s="20">
        <v>0.74780701754386003</v>
      </c>
      <c r="BA15" s="20"/>
      <c r="BB15" s="20">
        <v>0.61290322580645196</v>
      </c>
      <c r="BC15" s="20">
        <v>0.835443037974684</v>
      </c>
      <c r="BD15" s="20">
        <v>0.74757281553398103</v>
      </c>
      <c r="BE15" s="20">
        <v>0.64179104477611904</v>
      </c>
      <c r="BF15" s="20"/>
      <c r="BG15" s="20">
        <v>0.72413793103448298</v>
      </c>
      <c r="BH15" s="20">
        <v>0.71610169491525399</v>
      </c>
      <c r="BI15" s="20">
        <v>0.74468085106382997</v>
      </c>
      <c r="BJ15" s="20">
        <v>0.80952380952380998</v>
      </c>
      <c r="BK15" s="20">
        <v>0.92592592592592604</v>
      </c>
      <c r="BL15" s="20">
        <v>0.33333333333333298</v>
      </c>
    </row>
    <row r="16" spans="2:64" x14ac:dyDescent="0.35">
      <c r="B16" s="17" t="s">
        <v>237</v>
      </c>
      <c r="C16" s="21">
        <v>-0.66049382716049398</v>
      </c>
      <c r="D16" s="21">
        <v>-0.13043478260869601</v>
      </c>
      <c r="E16" s="21">
        <v>-0.472727272727273</v>
      </c>
      <c r="F16" s="21">
        <v>-0.659340659340659</v>
      </c>
      <c r="G16" s="21">
        <v>-0.7</v>
      </c>
      <c r="H16" s="21">
        <v>-0.76433121019108297</v>
      </c>
      <c r="I16" s="21"/>
      <c r="J16" s="21">
        <v>-0.688405797101449</v>
      </c>
      <c r="K16" s="21">
        <v>-0.62380952380952404</v>
      </c>
      <c r="L16" s="21"/>
      <c r="M16" s="21">
        <v>-0.64013840830449797</v>
      </c>
      <c r="N16" s="21">
        <v>-0.63917525773195905</v>
      </c>
      <c r="O16" s="21">
        <v>-0.70689655172413801</v>
      </c>
      <c r="P16" s="21">
        <v>-0.81578947368421095</v>
      </c>
      <c r="Q16" s="21"/>
      <c r="R16" s="21">
        <v>-0.53879310344827602</v>
      </c>
      <c r="S16" s="21">
        <v>-0.69620253164557</v>
      </c>
      <c r="T16" s="21">
        <v>-0.83552631578947401</v>
      </c>
      <c r="U16" s="21">
        <v>-0.60869565217391297</v>
      </c>
      <c r="V16" s="21"/>
      <c r="W16" s="21">
        <v>-0.42424242424242398</v>
      </c>
      <c r="X16" s="21">
        <v>-0.81720430107526898</v>
      </c>
      <c r="Y16" s="21">
        <v>-0.76470588235294101</v>
      </c>
      <c r="Z16" s="21">
        <v>-0.82608695652173902</v>
      </c>
      <c r="AA16" s="21">
        <v>-0.628571428571429</v>
      </c>
      <c r="AB16" s="21">
        <v>-0.61224489795918402</v>
      </c>
      <c r="AC16" s="21">
        <v>-0.63829787234042501</v>
      </c>
      <c r="AD16" s="21">
        <v>-0.61111111111111105</v>
      </c>
      <c r="AE16" s="21">
        <v>-0.61764705882352899</v>
      </c>
      <c r="AF16" s="21">
        <v>-0.592592592592593</v>
      </c>
      <c r="AG16" s="21">
        <v>-0.52941176470588203</v>
      </c>
      <c r="AH16" s="21">
        <v>-0.33333333333333298</v>
      </c>
      <c r="AI16" s="21"/>
      <c r="AJ16" s="21">
        <v>-0.64615384615384597</v>
      </c>
      <c r="AK16" s="21">
        <v>-0.68055555555555602</v>
      </c>
      <c r="AL16" s="21">
        <v>-0.700598802395209</v>
      </c>
      <c r="AM16" s="21">
        <v>-0.50574712643678199</v>
      </c>
      <c r="AN16" s="21">
        <v>-0.52</v>
      </c>
      <c r="AO16" s="21"/>
      <c r="AP16" s="21">
        <v>-0.68115942028985499</v>
      </c>
      <c r="AQ16" s="21">
        <v>-0.61666666666666703</v>
      </c>
      <c r="AR16" s="21">
        <v>-0.57142857142857095</v>
      </c>
      <c r="AS16" s="21"/>
      <c r="AT16" s="21">
        <v>-0.58914728682170503</v>
      </c>
      <c r="AU16" s="21">
        <v>-0.74247491638796004</v>
      </c>
      <c r="AV16" s="21">
        <v>-0.36842105263157898</v>
      </c>
      <c r="AW16" s="21">
        <v>-0.45</v>
      </c>
      <c r="AX16" s="21"/>
      <c r="AY16" s="21">
        <v>-0.4</v>
      </c>
      <c r="AZ16" s="21">
        <v>-0.67763157894736803</v>
      </c>
      <c r="BA16" s="21"/>
      <c r="BB16" s="21">
        <v>-0.32258064516128998</v>
      </c>
      <c r="BC16" s="21">
        <v>-0.772151898734177</v>
      </c>
      <c r="BD16" s="21">
        <v>-0.67637540453074396</v>
      </c>
      <c r="BE16" s="21">
        <v>-0.61194029850746301</v>
      </c>
      <c r="BF16" s="21"/>
      <c r="BG16" s="21">
        <v>-0.67241379310344795</v>
      </c>
      <c r="BH16" s="21">
        <v>-0.59745762711864403</v>
      </c>
      <c r="BI16" s="21">
        <v>-0.70212765957446799</v>
      </c>
      <c r="BJ16" s="21">
        <v>-0.76190476190476197</v>
      </c>
      <c r="BK16" s="21">
        <v>-0.92592592592592604</v>
      </c>
      <c r="BL16" s="21">
        <v>-0.33333333333333298</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501</v>
      </c>
      <c r="D7" s="9">
        <v>27</v>
      </c>
      <c r="E7" s="9">
        <v>61</v>
      </c>
      <c r="F7" s="9">
        <v>94</v>
      </c>
      <c r="G7" s="9">
        <v>162</v>
      </c>
      <c r="H7" s="9">
        <v>157</v>
      </c>
      <c r="I7" s="9"/>
      <c r="J7" s="9">
        <v>283</v>
      </c>
      <c r="K7" s="9">
        <v>217</v>
      </c>
      <c r="L7" s="9"/>
      <c r="M7" s="9">
        <v>299</v>
      </c>
      <c r="N7" s="9">
        <v>99</v>
      </c>
      <c r="O7" s="9">
        <v>59</v>
      </c>
      <c r="P7" s="9">
        <v>40</v>
      </c>
      <c r="Q7" s="9"/>
      <c r="R7" s="9">
        <v>246</v>
      </c>
      <c r="S7" s="9">
        <v>80</v>
      </c>
      <c r="T7" s="9">
        <v>151</v>
      </c>
      <c r="U7" s="9">
        <v>24</v>
      </c>
      <c r="V7" s="9"/>
      <c r="W7" s="9">
        <v>71</v>
      </c>
      <c r="X7" s="9">
        <v>96</v>
      </c>
      <c r="Y7" s="9">
        <v>52</v>
      </c>
      <c r="Z7" s="9">
        <v>46</v>
      </c>
      <c r="AA7" s="9">
        <v>35</v>
      </c>
      <c r="AB7" s="9">
        <v>49</v>
      </c>
      <c r="AC7" s="9">
        <v>49</v>
      </c>
      <c r="AD7" s="9">
        <v>18</v>
      </c>
      <c r="AE7" s="9">
        <v>34</v>
      </c>
      <c r="AF7" s="9">
        <v>28</v>
      </c>
      <c r="AG7" s="9">
        <v>20</v>
      </c>
      <c r="AH7" s="9">
        <v>3</v>
      </c>
      <c r="AI7" s="9"/>
      <c r="AJ7" s="9">
        <v>67</v>
      </c>
      <c r="AK7" s="9">
        <v>75</v>
      </c>
      <c r="AL7" s="9">
        <v>171</v>
      </c>
      <c r="AM7" s="9">
        <v>92</v>
      </c>
      <c r="AN7" s="9">
        <v>26</v>
      </c>
      <c r="AO7" s="9"/>
      <c r="AP7" s="9">
        <v>356</v>
      </c>
      <c r="AQ7" s="9">
        <v>124</v>
      </c>
      <c r="AR7" s="9">
        <v>21</v>
      </c>
      <c r="AS7" s="9"/>
      <c r="AT7" s="9">
        <v>129</v>
      </c>
      <c r="AU7" s="9">
        <v>308</v>
      </c>
      <c r="AV7" s="9">
        <v>44</v>
      </c>
      <c r="AW7" s="9">
        <v>20</v>
      </c>
      <c r="AX7" s="9"/>
      <c r="AY7" s="9">
        <v>35</v>
      </c>
      <c r="AZ7" s="9">
        <v>466</v>
      </c>
      <c r="BA7" s="9"/>
      <c r="BB7" s="9">
        <v>35</v>
      </c>
      <c r="BC7" s="9">
        <v>80</v>
      </c>
      <c r="BD7" s="9">
        <v>319</v>
      </c>
      <c r="BE7" s="9">
        <v>67</v>
      </c>
      <c r="BF7" s="9"/>
      <c r="BG7" s="9">
        <v>62</v>
      </c>
      <c r="BH7" s="9">
        <v>239</v>
      </c>
      <c r="BI7" s="9">
        <v>147</v>
      </c>
      <c r="BJ7" s="9">
        <v>23</v>
      </c>
      <c r="BK7" s="9">
        <v>27</v>
      </c>
      <c r="BL7" s="9">
        <v>3</v>
      </c>
    </row>
    <row r="8" spans="2:64" x14ac:dyDescent="0.35">
      <c r="B8" s="17" t="s">
        <v>402</v>
      </c>
      <c r="C8" s="16">
        <v>2.39520958083832E-2</v>
      </c>
      <c r="D8" s="16">
        <v>0.22222222222222199</v>
      </c>
      <c r="E8" s="16">
        <v>3.2786885245901599E-2</v>
      </c>
      <c r="F8" s="16">
        <v>2.1276595744680899E-2</v>
      </c>
      <c r="G8" s="16">
        <v>1.2345679012345699E-2</v>
      </c>
      <c r="H8" s="16">
        <v>0</v>
      </c>
      <c r="I8" s="16"/>
      <c r="J8" s="16">
        <v>1.41342756183746E-2</v>
      </c>
      <c r="K8" s="16">
        <v>3.6866359447004601E-2</v>
      </c>
      <c r="L8" s="16"/>
      <c r="M8" s="16">
        <v>3.0100334448160501E-2</v>
      </c>
      <c r="N8" s="16">
        <v>1.01010101010101E-2</v>
      </c>
      <c r="O8" s="16">
        <v>0</v>
      </c>
      <c r="P8" s="16">
        <v>0.05</v>
      </c>
      <c r="Q8" s="16"/>
      <c r="R8" s="16">
        <v>4.0650406504064998E-2</v>
      </c>
      <c r="S8" s="16">
        <v>1.2500000000000001E-2</v>
      </c>
      <c r="T8" s="16">
        <v>0</v>
      </c>
      <c r="U8" s="16">
        <v>4.1666666666666699E-2</v>
      </c>
      <c r="V8" s="16"/>
      <c r="W8" s="16">
        <v>5.63380281690141E-2</v>
      </c>
      <c r="X8" s="16">
        <v>2.0833333333333301E-2</v>
      </c>
      <c r="Y8" s="16">
        <v>5.7692307692307702E-2</v>
      </c>
      <c r="Z8" s="16">
        <v>0</v>
      </c>
      <c r="AA8" s="16">
        <v>0</v>
      </c>
      <c r="AB8" s="16">
        <v>2.04081632653061E-2</v>
      </c>
      <c r="AC8" s="16">
        <v>0</v>
      </c>
      <c r="AD8" s="16">
        <v>0</v>
      </c>
      <c r="AE8" s="16">
        <v>2.9411764705882401E-2</v>
      </c>
      <c r="AF8" s="16">
        <v>3.5714285714285698E-2</v>
      </c>
      <c r="AG8" s="16">
        <v>0</v>
      </c>
      <c r="AH8" s="16">
        <v>0</v>
      </c>
      <c r="AI8" s="16"/>
      <c r="AJ8" s="16">
        <v>1.49253731343284E-2</v>
      </c>
      <c r="AK8" s="16">
        <v>2.66666666666667E-2</v>
      </c>
      <c r="AL8" s="16">
        <v>2.9239766081871298E-2</v>
      </c>
      <c r="AM8" s="16">
        <v>4.3478260869565202E-2</v>
      </c>
      <c r="AN8" s="16">
        <v>0</v>
      </c>
      <c r="AO8" s="16"/>
      <c r="AP8" s="16">
        <v>1.6853932584269701E-2</v>
      </c>
      <c r="AQ8" s="16">
        <v>3.2258064516128997E-2</v>
      </c>
      <c r="AR8" s="16">
        <v>9.5238095238095205E-2</v>
      </c>
      <c r="AS8" s="16"/>
      <c r="AT8" s="16">
        <v>3.8759689922480599E-2</v>
      </c>
      <c r="AU8" s="16">
        <v>1.6233766233766201E-2</v>
      </c>
      <c r="AV8" s="16">
        <v>4.5454545454545497E-2</v>
      </c>
      <c r="AW8" s="16">
        <v>0</v>
      </c>
      <c r="AX8" s="16"/>
      <c r="AY8" s="16">
        <v>8.5714285714285701E-2</v>
      </c>
      <c r="AZ8" s="16">
        <v>1.9313304721029999E-2</v>
      </c>
      <c r="BA8" s="16"/>
      <c r="BB8" s="16">
        <v>0.114285714285714</v>
      </c>
      <c r="BC8" s="16">
        <v>3.7499999999999999E-2</v>
      </c>
      <c r="BD8" s="16">
        <v>1.2539184952978099E-2</v>
      </c>
      <c r="BE8" s="16">
        <v>1.49253731343284E-2</v>
      </c>
      <c r="BF8" s="16"/>
      <c r="BG8" s="16">
        <v>1.6129032258064498E-2</v>
      </c>
      <c r="BH8" s="16">
        <v>2.5104602510460299E-2</v>
      </c>
      <c r="BI8" s="16">
        <v>2.04081632653061E-2</v>
      </c>
      <c r="BJ8" s="16">
        <v>8.6956521739130405E-2</v>
      </c>
      <c r="BK8" s="16">
        <v>0</v>
      </c>
      <c r="BL8" s="16">
        <v>0</v>
      </c>
    </row>
    <row r="9" spans="2:64" x14ac:dyDescent="0.35">
      <c r="B9" s="17" t="s">
        <v>403</v>
      </c>
      <c r="C9" s="16">
        <v>5.7884231536926199E-2</v>
      </c>
      <c r="D9" s="16">
        <v>0.148148148148148</v>
      </c>
      <c r="E9" s="16">
        <v>0.114754098360656</v>
      </c>
      <c r="F9" s="16">
        <v>5.31914893617021E-2</v>
      </c>
      <c r="G9" s="16">
        <v>4.3209876543209902E-2</v>
      </c>
      <c r="H9" s="16">
        <v>3.8216560509554097E-2</v>
      </c>
      <c r="I9" s="16"/>
      <c r="J9" s="16">
        <v>6.3604240282685506E-2</v>
      </c>
      <c r="K9" s="16">
        <v>5.0691244239631297E-2</v>
      </c>
      <c r="L9" s="16"/>
      <c r="M9" s="16">
        <v>4.3478260869565202E-2</v>
      </c>
      <c r="N9" s="16">
        <v>7.0707070707070704E-2</v>
      </c>
      <c r="O9" s="16">
        <v>8.4745762711864403E-2</v>
      </c>
      <c r="P9" s="16">
        <v>0.1</v>
      </c>
      <c r="Q9" s="16"/>
      <c r="R9" s="16">
        <v>9.7560975609756101E-2</v>
      </c>
      <c r="S9" s="16">
        <v>0.05</v>
      </c>
      <c r="T9" s="16">
        <v>6.6225165562913899E-3</v>
      </c>
      <c r="U9" s="16">
        <v>0</v>
      </c>
      <c r="V9" s="16"/>
      <c r="W9" s="16">
        <v>0.12676056338028199</v>
      </c>
      <c r="X9" s="16">
        <v>2.0833333333333301E-2</v>
      </c>
      <c r="Y9" s="16">
        <v>1.9230769230769201E-2</v>
      </c>
      <c r="Z9" s="16">
        <v>0</v>
      </c>
      <c r="AA9" s="16">
        <v>0.14285714285714299</v>
      </c>
      <c r="AB9" s="16">
        <v>6.1224489795918401E-2</v>
      </c>
      <c r="AC9" s="16">
        <v>8.1632653061224497E-2</v>
      </c>
      <c r="AD9" s="16">
        <v>5.5555555555555601E-2</v>
      </c>
      <c r="AE9" s="16">
        <v>2.9411764705882401E-2</v>
      </c>
      <c r="AF9" s="16">
        <v>3.5714285714285698E-2</v>
      </c>
      <c r="AG9" s="16">
        <v>0.1</v>
      </c>
      <c r="AH9" s="16">
        <v>0</v>
      </c>
      <c r="AI9" s="16"/>
      <c r="AJ9" s="16">
        <v>5.9701492537313397E-2</v>
      </c>
      <c r="AK9" s="16">
        <v>5.3333333333333302E-2</v>
      </c>
      <c r="AL9" s="16">
        <v>3.5087719298245598E-2</v>
      </c>
      <c r="AM9" s="16">
        <v>8.6956521739130405E-2</v>
      </c>
      <c r="AN9" s="16">
        <v>7.69230769230769E-2</v>
      </c>
      <c r="AO9" s="16"/>
      <c r="AP9" s="16">
        <v>5.8988764044943798E-2</v>
      </c>
      <c r="AQ9" s="16">
        <v>6.4516129032258104E-2</v>
      </c>
      <c r="AR9" s="16">
        <v>0</v>
      </c>
      <c r="AS9" s="16"/>
      <c r="AT9" s="16">
        <v>6.2015503875968998E-2</v>
      </c>
      <c r="AU9" s="16">
        <v>3.8961038961039002E-2</v>
      </c>
      <c r="AV9" s="16">
        <v>0.18181818181818199</v>
      </c>
      <c r="AW9" s="16">
        <v>0.05</v>
      </c>
      <c r="AX9" s="16"/>
      <c r="AY9" s="16">
        <v>0.14285714285714299</v>
      </c>
      <c r="AZ9" s="16">
        <v>5.1502145922746802E-2</v>
      </c>
      <c r="BA9" s="16"/>
      <c r="BB9" s="16">
        <v>8.5714285714285701E-2</v>
      </c>
      <c r="BC9" s="16">
        <v>6.25E-2</v>
      </c>
      <c r="BD9" s="16">
        <v>6.5830721003134807E-2</v>
      </c>
      <c r="BE9" s="16">
        <v>0</v>
      </c>
      <c r="BF9" s="16"/>
      <c r="BG9" s="16">
        <v>9.6774193548387094E-2</v>
      </c>
      <c r="BH9" s="16">
        <v>5.85774058577406E-2</v>
      </c>
      <c r="BI9" s="16">
        <v>6.1224489795918401E-2</v>
      </c>
      <c r="BJ9" s="16">
        <v>0</v>
      </c>
      <c r="BK9" s="16">
        <v>0</v>
      </c>
      <c r="BL9" s="16">
        <v>0</v>
      </c>
    </row>
    <row r="10" spans="2:64" x14ac:dyDescent="0.35">
      <c r="B10" s="17" t="s">
        <v>404</v>
      </c>
      <c r="C10" s="16">
        <v>0.13373253493014001</v>
      </c>
      <c r="D10" s="16">
        <v>0.11111111111111099</v>
      </c>
      <c r="E10" s="16">
        <v>0.22950819672131101</v>
      </c>
      <c r="F10" s="16">
        <v>0.19148936170212799</v>
      </c>
      <c r="G10" s="16">
        <v>9.8765432098765399E-2</v>
      </c>
      <c r="H10" s="16">
        <v>0.101910828025478</v>
      </c>
      <c r="I10" s="16"/>
      <c r="J10" s="16">
        <v>0.13427561837455801</v>
      </c>
      <c r="K10" s="16">
        <v>0.13364055299539199</v>
      </c>
      <c r="L10" s="16"/>
      <c r="M10" s="16">
        <v>0.15384615384615399</v>
      </c>
      <c r="N10" s="16">
        <v>0.11111111111111099</v>
      </c>
      <c r="O10" s="16">
        <v>0.11864406779661001</v>
      </c>
      <c r="P10" s="16">
        <v>7.4999999999999997E-2</v>
      </c>
      <c r="Q10" s="16"/>
      <c r="R10" s="16">
        <v>0.150406504065041</v>
      </c>
      <c r="S10" s="16">
        <v>0.15</v>
      </c>
      <c r="T10" s="16">
        <v>8.6092715231788103E-2</v>
      </c>
      <c r="U10" s="16">
        <v>0.20833333333333301</v>
      </c>
      <c r="V10" s="16"/>
      <c r="W10" s="16">
        <v>0.183098591549296</v>
      </c>
      <c r="X10" s="16">
        <v>0.104166666666667</v>
      </c>
      <c r="Y10" s="16">
        <v>0.115384615384615</v>
      </c>
      <c r="Z10" s="16">
        <v>0.13043478260869601</v>
      </c>
      <c r="AA10" s="16">
        <v>0.2</v>
      </c>
      <c r="AB10" s="16">
        <v>0.122448979591837</v>
      </c>
      <c r="AC10" s="16">
        <v>0.14285714285714299</v>
      </c>
      <c r="AD10" s="16">
        <v>0.11111111111111099</v>
      </c>
      <c r="AE10" s="16">
        <v>0.14705882352941199</v>
      </c>
      <c r="AF10" s="16">
        <v>0.107142857142857</v>
      </c>
      <c r="AG10" s="16">
        <v>0.1</v>
      </c>
      <c r="AH10" s="16">
        <v>0</v>
      </c>
      <c r="AI10" s="16"/>
      <c r="AJ10" s="16">
        <v>0.134328358208955</v>
      </c>
      <c r="AK10" s="16">
        <v>0.10666666666666701</v>
      </c>
      <c r="AL10" s="16">
        <v>0.12280701754386</v>
      </c>
      <c r="AM10" s="16">
        <v>0.141304347826087</v>
      </c>
      <c r="AN10" s="16">
        <v>0.230769230769231</v>
      </c>
      <c r="AO10" s="16"/>
      <c r="AP10" s="16">
        <v>0.14325842696629201</v>
      </c>
      <c r="AQ10" s="16">
        <v>0.112903225806452</v>
      </c>
      <c r="AR10" s="16">
        <v>9.5238095238095205E-2</v>
      </c>
      <c r="AS10" s="16"/>
      <c r="AT10" s="16">
        <v>0.162790697674419</v>
      </c>
      <c r="AU10" s="16">
        <v>0.103896103896104</v>
      </c>
      <c r="AV10" s="16">
        <v>0.18181818181818199</v>
      </c>
      <c r="AW10" s="16">
        <v>0.3</v>
      </c>
      <c r="AX10" s="16"/>
      <c r="AY10" s="16">
        <v>8.5714285714285701E-2</v>
      </c>
      <c r="AZ10" s="16">
        <v>0.137339055793991</v>
      </c>
      <c r="BA10" s="16"/>
      <c r="BB10" s="16">
        <v>0.114285714285714</v>
      </c>
      <c r="BC10" s="16">
        <v>7.4999999999999997E-2</v>
      </c>
      <c r="BD10" s="16">
        <v>0.12225705329153599</v>
      </c>
      <c r="BE10" s="16">
        <v>0.26865671641791</v>
      </c>
      <c r="BF10" s="16"/>
      <c r="BG10" s="16">
        <v>0.112903225806452</v>
      </c>
      <c r="BH10" s="16">
        <v>0.14225941422594099</v>
      </c>
      <c r="BI10" s="16">
        <v>0.136054421768707</v>
      </c>
      <c r="BJ10" s="16">
        <v>0.13043478260869601</v>
      </c>
      <c r="BK10" s="16">
        <v>7.4074074074074098E-2</v>
      </c>
      <c r="BL10" s="16">
        <v>0.33333333333333298</v>
      </c>
    </row>
    <row r="11" spans="2:64" x14ac:dyDescent="0.35">
      <c r="B11" s="17" t="s">
        <v>405</v>
      </c>
      <c r="C11" s="16">
        <v>0.14371257485029901</v>
      </c>
      <c r="D11" s="16">
        <v>0.148148148148148</v>
      </c>
      <c r="E11" s="16">
        <v>0.24590163934426201</v>
      </c>
      <c r="F11" s="16">
        <v>0.170212765957447</v>
      </c>
      <c r="G11" s="16">
        <v>0.11111111111111099</v>
      </c>
      <c r="H11" s="16">
        <v>0.121019108280255</v>
      </c>
      <c r="I11" s="16"/>
      <c r="J11" s="16">
        <v>0.151943462897526</v>
      </c>
      <c r="K11" s="16">
        <v>0.13364055299539199</v>
      </c>
      <c r="L11" s="16"/>
      <c r="M11" s="16">
        <v>0.13043478260869601</v>
      </c>
      <c r="N11" s="16">
        <v>0.14141414141414099</v>
      </c>
      <c r="O11" s="16">
        <v>0.25423728813559299</v>
      </c>
      <c r="P11" s="16">
        <v>7.4999999999999997E-2</v>
      </c>
      <c r="Q11" s="16"/>
      <c r="R11" s="16">
        <v>0.16666666666666699</v>
      </c>
      <c r="S11" s="16">
        <v>0.1125</v>
      </c>
      <c r="T11" s="16">
        <v>0.12582781456953601</v>
      </c>
      <c r="U11" s="16">
        <v>0.125</v>
      </c>
      <c r="V11" s="16"/>
      <c r="W11" s="16">
        <v>0.22535211267605601</v>
      </c>
      <c r="X11" s="16">
        <v>9.375E-2</v>
      </c>
      <c r="Y11" s="16">
        <v>0.134615384615385</v>
      </c>
      <c r="Z11" s="16">
        <v>0.13043478260869601</v>
      </c>
      <c r="AA11" s="16">
        <v>0.17142857142857101</v>
      </c>
      <c r="AB11" s="16">
        <v>6.1224489795918401E-2</v>
      </c>
      <c r="AC11" s="16">
        <v>0.122448979591837</v>
      </c>
      <c r="AD11" s="16">
        <v>0.33333333333333298</v>
      </c>
      <c r="AE11" s="16">
        <v>0.20588235294117599</v>
      </c>
      <c r="AF11" s="16">
        <v>7.1428571428571397E-2</v>
      </c>
      <c r="AG11" s="16">
        <v>0.2</v>
      </c>
      <c r="AH11" s="16">
        <v>0</v>
      </c>
      <c r="AI11" s="16"/>
      <c r="AJ11" s="16">
        <v>0.119402985074627</v>
      </c>
      <c r="AK11" s="16">
        <v>0.22666666666666699</v>
      </c>
      <c r="AL11" s="16">
        <v>0.12865497076023399</v>
      </c>
      <c r="AM11" s="16">
        <v>0.119565217391304</v>
      </c>
      <c r="AN11" s="16">
        <v>0.115384615384615</v>
      </c>
      <c r="AO11" s="16"/>
      <c r="AP11" s="16">
        <v>0.14325842696629201</v>
      </c>
      <c r="AQ11" s="16">
        <v>0.16935483870967699</v>
      </c>
      <c r="AR11" s="16">
        <v>0</v>
      </c>
      <c r="AS11" s="16"/>
      <c r="AT11" s="16">
        <v>0.209302325581395</v>
      </c>
      <c r="AU11" s="16">
        <v>0.123376623376623</v>
      </c>
      <c r="AV11" s="16">
        <v>0.11363636363636399</v>
      </c>
      <c r="AW11" s="16">
        <v>0.1</v>
      </c>
      <c r="AX11" s="16"/>
      <c r="AY11" s="16">
        <v>0.17142857142857101</v>
      </c>
      <c r="AZ11" s="16">
        <v>0.14163090128755401</v>
      </c>
      <c r="BA11" s="16"/>
      <c r="BB11" s="16">
        <v>0.17142857142857101</v>
      </c>
      <c r="BC11" s="16">
        <v>0.15</v>
      </c>
      <c r="BD11" s="16">
        <v>0.15047021943573699</v>
      </c>
      <c r="BE11" s="16">
        <v>8.9552238805970102E-2</v>
      </c>
      <c r="BF11" s="16"/>
      <c r="BG11" s="16">
        <v>0.112903225806452</v>
      </c>
      <c r="BH11" s="16">
        <v>0.171548117154812</v>
      </c>
      <c r="BI11" s="16">
        <v>0.136054421768707</v>
      </c>
      <c r="BJ11" s="16">
        <v>8.6956521739130405E-2</v>
      </c>
      <c r="BK11" s="16">
        <v>7.4074074074074098E-2</v>
      </c>
      <c r="BL11" s="16">
        <v>0</v>
      </c>
    </row>
    <row r="12" spans="2:64" x14ac:dyDescent="0.35">
      <c r="B12" s="17" t="s">
        <v>406</v>
      </c>
      <c r="C12" s="16">
        <v>0.57884231536926101</v>
      </c>
      <c r="D12" s="16">
        <v>0.296296296296296</v>
      </c>
      <c r="E12" s="16">
        <v>0.34426229508196698</v>
      </c>
      <c r="F12" s="16">
        <v>0.52127659574468099</v>
      </c>
      <c r="G12" s="16">
        <v>0.64197530864197505</v>
      </c>
      <c r="H12" s="16">
        <v>0.68789808917197404</v>
      </c>
      <c r="I12" s="16"/>
      <c r="J12" s="16">
        <v>0.59010600706713801</v>
      </c>
      <c r="K12" s="16">
        <v>0.56221198156681995</v>
      </c>
      <c r="L12" s="16"/>
      <c r="M12" s="16">
        <v>0.58528428093645501</v>
      </c>
      <c r="N12" s="16">
        <v>0.60606060606060597</v>
      </c>
      <c r="O12" s="16">
        <v>0.44067796610169502</v>
      </c>
      <c r="P12" s="16">
        <v>0.67500000000000004</v>
      </c>
      <c r="Q12" s="16"/>
      <c r="R12" s="16">
        <v>0.48373983739837401</v>
      </c>
      <c r="S12" s="16">
        <v>0.63749999999999996</v>
      </c>
      <c r="T12" s="16">
        <v>0.70860927152317899</v>
      </c>
      <c r="U12" s="16">
        <v>0.54166666666666696</v>
      </c>
      <c r="V12" s="16"/>
      <c r="W12" s="16">
        <v>0.36619718309859201</v>
      </c>
      <c r="X12" s="16">
        <v>0.70833333333333304</v>
      </c>
      <c r="Y12" s="16">
        <v>0.61538461538461497</v>
      </c>
      <c r="Z12" s="16">
        <v>0.69565217391304301</v>
      </c>
      <c r="AA12" s="16">
        <v>0.48571428571428599</v>
      </c>
      <c r="AB12" s="16">
        <v>0.61224489795918402</v>
      </c>
      <c r="AC12" s="16">
        <v>0.61224489795918402</v>
      </c>
      <c r="AD12" s="16">
        <v>0.44444444444444398</v>
      </c>
      <c r="AE12" s="16">
        <v>0.58823529411764697</v>
      </c>
      <c r="AF12" s="16">
        <v>0.53571428571428603</v>
      </c>
      <c r="AG12" s="16">
        <v>0.55000000000000004</v>
      </c>
      <c r="AH12" s="16">
        <v>0.33333333333333298</v>
      </c>
      <c r="AI12" s="16"/>
      <c r="AJ12" s="16">
        <v>0.59701492537313405</v>
      </c>
      <c r="AK12" s="16">
        <v>0.48</v>
      </c>
      <c r="AL12" s="16">
        <v>0.62573099415204703</v>
      </c>
      <c r="AM12" s="16">
        <v>0.55434782608695699</v>
      </c>
      <c r="AN12" s="16">
        <v>0.53846153846153799</v>
      </c>
      <c r="AO12" s="16"/>
      <c r="AP12" s="16">
        <v>0.56460674157303403</v>
      </c>
      <c r="AQ12" s="16">
        <v>0.58870967741935498</v>
      </c>
      <c r="AR12" s="16">
        <v>0.76190476190476197</v>
      </c>
      <c r="AS12" s="16"/>
      <c r="AT12" s="16">
        <v>0.50387596899224796</v>
      </c>
      <c r="AU12" s="16">
        <v>0.64610389610389596</v>
      </c>
      <c r="AV12" s="16">
        <v>0.45454545454545497</v>
      </c>
      <c r="AW12" s="16">
        <v>0.3</v>
      </c>
      <c r="AX12" s="16"/>
      <c r="AY12" s="16">
        <v>0.4</v>
      </c>
      <c r="AZ12" s="16">
        <v>0.59227467811158796</v>
      </c>
      <c r="BA12" s="16"/>
      <c r="BB12" s="16">
        <v>0.45714285714285702</v>
      </c>
      <c r="BC12" s="16">
        <v>0.625</v>
      </c>
      <c r="BD12" s="16">
        <v>0.59247648902821304</v>
      </c>
      <c r="BE12" s="16">
        <v>0.52238805970149205</v>
      </c>
      <c r="BF12" s="16"/>
      <c r="BG12" s="16">
        <v>0.54838709677419395</v>
      </c>
      <c r="BH12" s="16">
        <v>0.55648535564853596</v>
      </c>
      <c r="BI12" s="16">
        <v>0.56462585034013602</v>
      </c>
      <c r="BJ12" s="16">
        <v>0.69565217391304301</v>
      </c>
      <c r="BK12" s="16">
        <v>0.85185185185185197</v>
      </c>
      <c r="BL12" s="16">
        <v>0.33333333333333298</v>
      </c>
    </row>
    <row r="13" spans="2:64" x14ac:dyDescent="0.35">
      <c r="B13" s="17" t="s">
        <v>61</v>
      </c>
      <c r="C13" s="16">
        <v>6.1876247504989997E-2</v>
      </c>
      <c r="D13" s="16">
        <v>7.4074074074074098E-2</v>
      </c>
      <c r="E13" s="16">
        <v>3.2786885245901599E-2</v>
      </c>
      <c r="F13" s="16">
        <v>4.2553191489361701E-2</v>
      </c>
      <c r="G13" s="16">
        <v>9.2592592592592601E-2</v>
      </c>
      <c r="H13" s="16">
        <v>5.0955414012738898E-2</v>
      </c>
      <c r="I13" s="16"/>
      <c r="J13" s="16">
        <v>4.5936395759717301E-2</v>
      </c>
      <c r="K13" s="16">
        <v>8.2949308755760398E-2</v>
      </c>
      <c r="L13" s="16"/>
      <c r="M13" s="16">
        <v>5.6856187290969903E-2</v>
      </c>
      <c r="N13" s="16">
        <v>6.0606060606060601E-2</v>
      </c>
      <c r="O13" s="16">
        <v>0.101694915254237</v>
      </c>
      <c r="P13" s="16">
        <v>2.5000000000000001E-2</v>
      </c>
      <c r="Q13" s="16"/>
      <c r="R13" s="16">
        <v>6.0975609756097601E-2</v>
      </c>
      <c r="S13" s="16">
        <v>3.7499999999999999E-2</v>
      </c>
      <c r="T13" s="16">
        <v>7.2847682119205295E-2</v>
      </c>
      <c r="U13" s="16">
        <v>8.3333333333333301E-2</v>
      </c>
      <c r="V13" s="16"/>
      <c r="W13" s="16">
        <v>4.2253521126760597E-2</v>
      </c>
      <c r="X13" s="16">
        <v>5.2083333333333301E-2</v>
      </c>
      <c r="Y13" s="16">
        <v>5.7692307692307702E-2</v>
      </c>
      <c r="Z13" s="16">
        <v>4.3478260869565202E-2</v>
      </c>
      <c r="AA13" s="16">
        <v>0</v>
      </c>
      <c r="AB13" s="16">
        <v>0.122448979591837</v>
      </c>
      <c r="AC13" s="16">
        <v>4.08163265306122E-2</v>
      </c>
      <c r="AD13" s="16">
        <v>5.5555555555555601E-2</v>
      </c>
      <c r="AE13" s="16">
        <v>0</v>
      </c>
      <c r="AF13" s="16">
        <v>0.214285714285714</v>
      </c>
      <c r="AG13" s="16">
        <v>0.05</v>
      </c>
      <c r="AH13" s="16">
        <v>0.66666666666666696</v>
      </c>
      <c r="AI13" s="16"/>
      <c r="AJ13" s="16">
        <v>7.4626865671641798E-2</v>
      </c>
      <c r="AK13" s="16">
        <v>0.10666666666666701</v>
      </c>
      <c r="AL13" s="16">
        <v>5.8479532163742701E-2</v>
      </c>
      <c r="AM13" s="16">
        <v>5.4347826086956499E-2</v>
      </c>
      <c r="AN13" s="16">
        <v>3.8461538461538498E-2</v>
      </c>
      <c r="AO13" s="16"/>
      <c r="AP13" s="16">
        <v>7.3033707865168496E-2</v>
      </c>
      <c r="AQ13" s="16">
        <v>3.2258064516128997E-2</v>
      </c>
      <c r="AR13" s="16">
        <v>4.7619047619047603E-2</v>
      </c>
      <c r="AS13" s="16"/>
      <c r="AT13" s="16">
        <v>2.32558139534884E-2</v>
      </c>
      <c r="AU13" s="16">
        <v>7.1428571428571397E-2</v>
      </c>
      <c r="AV13" s="16">
        <v>2.27272727272727E-2</v>
      </c>
      <c r="AW13" s="16">
        <v>0.25</v>
      </c>
      <c r="AX13" s="16"/>
      <c r="AY13" s="16">
        <v>0.114285714285714</v>
      </c>
      <c r="AZ13" s="16">
        <v>5.7939914163090099E-2</v>
      </c>
      <c r="BA13" s="16"/>
      <c r="BB13" s="16">
        <v>5.7142857142857099E-2</v>
      </c>
      <c r="BC13" s="16">
        <v>0.05</v>
      </c>
      <c r="BD13" s="16">
        <v>5.6426332288401299E-2</v>
      </c>
      <c r="BE13" s="16">
        <v>0.104477611940299</v>
      </c>
      <c r="BF13" s="16"/>
      <c r="BG13" s="16">
        <v>0.112903225806452</v>
      </c>
      <c r="BH13" s="16">
        <v>4.6025104602510497E-2</v>
      </c>
      <c r="BI13" s="16">
        <v>8.1632653061224497E-2</v>
      </c>
      <c r="BJ13" s="16">
        <v>0</v>
      </c>
      <c r="BK13" s="16">
        <v>0</v>
      </c>
      <c r="BL13" s="16">
        <v>0.33333333333333298</v>
      </c>
    </row>
    <row r="14" spans="2:64" x14ac:dyDescent="0.35">
      <c r="B14" s="17" t="s">
        <v>407</v>
      </c>
      <c r="C14" s="20">
        <v>8.1836327345309406E-2</v>
      </c>
      <c r="D14" s="20">
        <v>0.37037037037037002</v>
      </c>
      <c r="E14" s="20">
        <v>0.14754098360655701</v>
      </c>
      <c r="F14" s="20">
        <v>7.4468085106383003E-2</v>
      </c>
      <c r="G14" s="20">
        <v>5.5555555555555601E-2</v>
      </c>
      <c r="H14" s="20">
        <v>3.8216560509554097E-2</v>
      </c>
      <c r="I14" s="20"/>
      <c r="J14" s="20">
        <v>7.7738515901060096E-2</v>
      </c>
      <c r="K14" s="20">
        <v>8.7557603686635996E-2</v>
      </c>
      <c r="L14" s="20"/>
      <c r="M14" s="20">
        <v>7.3578595317725801E-2</v>
      </c>
      <c r="N14" s="20">
        <v>8.0808080808080801E-2</v>
      </c>
      <c r="O14" s="20">
        <v>8.4745762711864403E-2</v>
      </c>
      <c r="P14" s="20">
        <v>0.15</v>
      </c>
      <c r="Q14" s="20"/>
      <c r="R14" s="20">
        <v>0.138211382113821</v>
      </c>
      <c r="S14" s="20">
        <v>6.25E-2</v>
      </c>
      <c r="T14" s="20">
        <v>6.6225165562913899E-3</v>
      </c>
      <c r="U14" s="20">
        <v>4.1666666666666699E-2</v>
      </c>
      <c r="V14" s="20"/>
      <c r="W14" s="20">
        <v>0.183098591549296</v>
      </c>
      <c r="X14" s="20">
        <v>4.1666666666666699E-2</v>
      </c>
      <c r="Y14" s="20">
        <v>7.69230769230769E-2</v>
      </c>
      <c r="Z14" s="20">
        <v>0</v>
      </c>
      <c r="AA14" s="20">
        <v>0.14285714285714299</v>
      </c>
      <c r="AB14" s="20">
        <v>8.1632653061224497E-2</v>
      </c>
      <c r="AC14" s="20">
        <v>8.1632653061224497E-2</v>
      </c>
      <c r="AD14" s="20">
        <v>5.5555555555555601E-2</v>
      </c>
      <c r="AE14" s="20">
        <v>5.8823529411764698E-2</v>
      </c>
      <c r="AF14" s="20">
        <v>7.1428571428571397E-2</v>
      </c>
      <c r="AG14" s="20">
        <v>0.1</v>
      </c>
      <c r="AH14" s="20">
        <v>0</v>
      </c>
      <c r="AI14" s="20"/>
      <c r="AJ14" s="20">
        <v>7.4626865671641798E-2</v>
      </c>
      <c r="AK14" s="20">
        <v>0.08</v>
      </c>
      <c r="AL14" s="20">
        <v>6.4327485380116997E-2</v>
      </c>
      <c r="AM14" s="20">
        <v>0.13043478260869601</v>
      </c>
      <c r="AN14" s="20">
        <v>7.69230769230769E-2</v>
      </c>
      <c r="AO14" s="20"/>
      <c r="AP14" s="20">
        <v>7.5842696629213502E-2</v>
      </c>
      <c r="AQ14" s="20">
        <v>9.6774193548387094E-2</v>
      </c>
      <c r="AR14" s="20">
        <v>9.5238095238095205E-2</v>
      </c>
      <c r="AS14" s="20"/>
      <c r="AT14" s="20">
        <v>0.10077519379845</v>
      </c>
      <c r="AU14" s="20">
        <v>5.5194805194805199E-2</v>
      </c>
      <c r="AV14" s="20">
        <v>0.22727272727272699</v>
      </c>
      <c r="AW14" s="20">
        <v>0.05</v>
      </c>
      <c r="AX14" s="20"/>
      <c r="AY14" s="20">
        <v>0.22857142857142901</v>
      </c>
      <c r="AZ14" s="20">
        <v>7.0815450643776798E-2</v>
      </c>
      <c r="BA14" s="20"/>
      <c r="BB14" s="20">
        <v>0.2</v>
      </c>
      <c r="BC14" s="20">
        <v>0.1</v>
      </c>
      <c r="BD14" s="20">
        <v>7.8369905956112804E-2</v>
      </c>
      <c r="BE14" s="20">
        <v>1.49253731343284E-2</v>
      </c>
      <c r="BF14" s="20"/>
      <c r="BG14" s="20">
        <v>0.112903225806452</v>
      </c>
      <c r="BH14" s="20">
        <v>8.3682008368200805E-2</v>
      </c>
      <c r="BI14" s="20">
        <v>8.1632653061224497E-2</v>
      </c>
      <c r="BJ14" s="20">
        <v>8.6956521739130405E-2</v>
      </c>
      <c r="BK14" s="20">
        <v>0</v>
      </c>
      <c r="BL14" s="20">
        <v>0</v>
      </c>
    </row>
    <row r="15" spans="2:64" x14ac:dyDescent="0.35">
      <c r="B15" s="17" t="s">
        <v>408</v>
      </c>
      <c r="C15" s="20">
        <v>0.72255489021956099</v>
      </c>
      <c r="D15" s="20">
        <v>0.44444444444444398</v>
      </c>
      <c r="E15" s="20">
        <v>0.59016393442622905</v>
      </c>
      <c r="F15" s="20">
        <v>0.69148936170212805</v>
      </c>
      <c r="G15" s="20">
        <v>0.75308641975308599</v>
      </c>
      <c r="H15" s="20">
        <v>0.80891719745222901</v>
      </c>
      <c r="I15" s="20"/>
      <c r="J15" s="20">
        <v>0.74204946996466403</v>
      </c>
      <c r="K15" s="20">
        <v>0.69585253456221197</v>
      </c>
      <c r="L15" s="20"/>
      <c r="M15" s="20">
        <v>0.71571906354515102</v>
      </c>
      <c r="N15" s="20">
        <v>0.74747474747474796</v>
      </c>
      <c r="O15" s="20">
        <v>0.69491525423728795</v>
      </c>
      <c r="P15" s="20">
        <v>0.75</v>
      </c>
      <c r="Q15" s="20"/>
      <c r="R15" s="20">
        <v>0.65040650406504097</v>
      </c>
      <c r="S15" s="20">
        <v>0.75</v>
      </c>
      <c r="T15" s="20">
        <v>0.83443708609271505</v>
      </c>
      <c r="U15" s="20">
        <v>0.66666666666666696</v>
      </c>
      <c r="V15" s="20"/>
      <c r="W15" s="20">
        <v>0.59154929577464799</v>
      </c>
      <c r="X15" s="20">
        <v>0.80208333333333304</v>
      </c>
      <c r="Y15" s="20">
        <v>0.75</v>
      </c>
      <c r="Z15" s="20">
        <v>0.82608695652173902</v>
      </c>
      <c r="AA15" s="20">
        <v>0.65714285714285703</v>
      </c>
      <c r="AB15" s="20">
        <v>0.67346938775510201</v>
      </c>
      <c r="AC15" s="20">
        <v>0.73469387755102</v>
      </c>
      <c r="AD15" s="20">
        <v>0.77777777777777801</v>
      </c>
      <c r="AE15" s="20">
        <v>0.79411764705882404</v>
      </c>
      <c r="AF15" s="20">
        <v>0.60714285714285698</v>
      </c>
      <c r="AG15" s="20">
        <v>0.75</v>
      </c>
      <c r="AH15" s="20">
        <v>0.33333333333333298</v>
      </c>
      <c r="AI15" s="20"/>
      <c r="AJ15" s="20">
        <v>0.71641791044776104</v>
      </c>
      <c r="AK15" s="20">
        <v>0.706666666666667</v>
      </c>
      <c r="AL15" s="20">
        <v>0.75438596491228105</v>
      </c>
      <c r="AM15" s="20">
        <v>0.67391304347826098</v>
      </c>
      <c r="AN15" s="20">
        <v>0.65384615384615397</v>
      </c>
      <c r="AO15" s="20"/>
      <c r="AP15" s="20">
        <v>0.70786516853932602</v>
      </c>
      <c r="AQ15" s="20">
        <v>0.75806451612903203</v>
      </c>
      <c r="AR15" s="20">
        <v>0.76190476190476197</v>
      </c>
      <c r="AS15" s="20"/>
      <c r="AT15" s="20">
        <v>0.71317829457364301</v>
      </c>
      <c r="AU15" s="20">
        <v>0.76948051948051899</v>
      </c>
      <c r="AV15" s="20">
        <v>0.56818181818181801</v>
      </c>
      <c r="AW15" s="20">
        <v>0.4</v>
      </c>
      <c r="AX15" s="20"/>
      <c r="AY15" s="20">
        <v>0.57142857142857095</v>
      </c>
      <c r="AZ15" s="20">
        <v>0.73390557939914203</v>
      </c>
      <c r="BA15" s="20"/>
      <c r="BB15" s="20">
        <v>0.628571428571429</v>
      </c>
      <c r="BC15" s="20">
        <v>0.77500000000000002</v>
      </c>
      <c r="BD15" s="20">
        <v>0.74294670846394995</v>
      </c>
      <c r="BE15" s="20">
        <v>0.61194029850746301</v>
      </c>
      <c r="BF15" s="20"/>
      <c r="BG15" s="20">
        <v>0.66129032258064502</v>
      </c>
      <c r="BH15" s="20">
        <v>0.72803347280334696</v>
      </c>
      <c r="BI15" s="20">
        <v>0.70068027210884398</v>
      </c>
      <c r="BJ15" s="20">
        <v>0.78260869565217395</v>
      </c>
      <c r="BK15" s="20">
        <v>0.92592592592592604</v>
      </c>
      <c r="BL15" s="20">
        <v>0.33333333333333298</v>
      </c>
    </row>
    <row r="16" spans="2:64" x14ac:dyDescent="0.35">
      <c r="B16" s="17" t="s">
        <v>237</v>
      </c>
      <c r="C16" s="21">
        <v>-0.640718562874252</v>
      </c>
      <c r="D16" s="21">
        <v>-7.4074074074074098E-2</v>
      </c>
      <c r="E16" s="21">
        <v>-0.44262295081967201</v>
      </c>
      <c r="F16" s="21">
        <v>-0.61702127659574502</v>
      </c>
      <c r="G16" s="21">
        <v>-0.69753086419753096</v>
      </c>
      <c r="H16" s="21">
        <v>-0.77070063694267499</v>
      </c>
      <c r="I16" s="21"/>
      <c r="J16" s="21">
        <v>-0.66431095406360396</v>
      </c>
      <c r="K16" s="21">
        <v>-0.60829493087557596</v>
      </c>
      <c r="L16" s="21"/>
      <c r="M16" s="21">
        <v>-0.64214046822742499</v>
      </c>
      <c r="N16" s="21">
        <v>-0.66666666666666696</v>
      </c>
      <c r="O16" s="21">
        <v>-0.61016949152542399</v>
      </c>
      <c r="P16" s="21">
        <v>-0.6</v>
      </c>
      <c r="Q16" s="21"/>
      <c r="R16" s="21">
        <v>-0.51219512195121997</v>
      </c>
      <c r="S16" s="21">
        <v>-0.6875</v>
      </c>
      <c r="T16" s="21">
        <v>-0.82781456953642396</v>
      </c>
      <c r="U16" s="21">
        <v>-0.625</v>
      </c>
      <c r="V16" s="21"/>
      <c r="W16" s="21">
        <v>-0.40845070422535201</v>
      </c>
      <c r="X16" s="21">
        <v>-0.76041666666666696</v>
      </c>
      <c r="Y16" s="21">
        <v>-0.67307692307692302</v>
      </c>
      <c r="Z16" s="21">
        <v>-0.82608695652173902</v>
      </c>
      <c r="AA16" s="21">
        <v>-0.51428571428571401</v>
      </c>
      <c r="AB16" s="21">
        <v>-0.59183673469387799</v>
      </c>
      <c r="AC16" s="21">
        <v>-0.65306122448979598</v>
      </c>
      <c r="AD16" s="21">
        <v>-0.72222222222222199</v>
      </c>
      <c r="AE16" s="21">
        <v>-0.73529411764705899</v>
      </c>
      <c r="AF16" s="21">
        <v>-0.53571428571428603</v>
      </c>
      <c r="AG16" s="21">
        <v>-0.65</v>
      </c>
      <c r="AH16" s="21">
        <v>-0.33333333333333298</v>
      </c>
      <c r="AI16" s="21"/>
      <c r="AJ16" s="21">
        <v>-0.64179104477611904</v>
      </c>
      <c r="AK16" s="21">
        <v>-0.62666666666666704</v>
      </c>
      <c r="AL16" s="21">
        <v>-0.69005847953216404</v>
      </c>
      <c r="AM16" s="21">
        <v>-0.54347826086956497</v>
      </c>
      <c r="AN16" s="21">
        <v>-0.57692307692307698</v>
      </c>
      <c r="AO16" s="21"/>
      <c r="AP16" s="21">
        <v>-0.63202247191011196</v>
      </c>
      <c r="AQ16" s="21">
        <v>-0.66129032258064502</v>
      </c>
      <c r="AR16" s="21">
        <v>-0.66666666666666696</v>
      </c>
      <c r="AS16" s="21"/>
      <c r="AT16" s="21">
        <v>-0.612403100775194</v>
      </c>
      <c r="AU16" s="21">
        <v>-0.71428571428571397</v>
      </c>
      <c r="AV16" s="21">
        <v>-0.34090909090909099</v>
      </c>
      <c r="AW16" s="21">
        <v>-0.35</v>
      </c>
      <c r="AX16" s="21"/>
      <c r="AY16" s="21">
        <v>-0.34285714285714303</v>
      </c>
      <c r="AZ16" s="21">
        <v>-0.66309012875536499</v>
      </c>
      <c r="BA16" s="21"/>
      <c r="BB16" s="21">
        <v>-0.42857142857142899</v>
      </c>
      <c r="BC16" s="21">
        <v>-0.67500000000000004</v>
      </c>
      <c r="BD16" s="21">
        <v>-0.66457680250783702</v>
      </c>
      <c r="BE16" s="21">
        <v>-0.59701492537313405</v>
      </c>
      <c r="BF16" s="21"/>
      <c r="BG16" s="21">
        <v>-0.54838709677419395</v>
      </c>
      <c r="BH16" s="21">
        <v>-0.64435146443514602</v>
      </c>
      <c r="BI16" s="21">
        <v>-0.61904761904761896</v>
      </c>
      <c r="BJ16" s="21">
        <v>-0.69565217391304301</v>
      </c>
      <c r="BK16" s="21">
        <v>-0.92592592592592604</v>
      </c>
      <c r="BL16" s="21">
        <v>-0.33333333333333298</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113</v>
      </c>
      <c r="D7" s="9">
        <v>12</v>
      </c>
      <c r="E7" s="9">
        <v>23</v>
      </c>
      <c r="F7" s="9">
        <v>17</v>
      </c>
      <c r="G7" s="9">
        <v>26</v>
      </c>
      <c r="H7" s="9">
        <v>35</v>
      </c>
      <c r="I7" s="9"/>
      <c r="J7" s="9">
        <v>65</v>
      </c>
      <c r="K7" s="9">
        <v>47</v>
      </c>
      <c r="L7" s="9"/>
      <c r="M7" s="9">
        <v>67</v>
      </c>
      <c r="N7" s="9">
        <v>22</v>
      </c>
      <c r="O7" s="9">
        <v>14</v>
      </c>
      <c r="P7" s="9">
        <v>9</v>
      </c>
      <c r="Q7" s="9"/>
      <c r="R7" s="9">
        <v>62</v>
      </c>
      <c r="S7" s="9">
        <v>19</v>
      </c>
      <c r="T7" s="9">
        <v>29</v>
      </c>
      <c r="U7" s="9">
        <v>3</v>
      </c>
      <c r="V7" s="9"/>
      <c r="W7" s="9">
        <v>28</v>
      </c>
      <c r="X7" s="9">
        <v>18</v>
      </c>
      <c r="Y7" s="9">
        <v>15</v>
      </c>
      <c r="Z7" s="9">
        <v>8</v>
      </c>
      <c r="AA7" s="9">
        <v>10</v>
      </c>
      <c r="AB7" s="9">
        <v>9</v>
      </c>
      <c r="AC7" s="9">
        <v>7</v>
      </c>
      <c r="AD7" s="9">
        <v>4</v>
      </c>
      <c r="AE7" s="9">
        <v>3</v>
      </c>
      <c r="AF7" s="9">
        <v>7</v>
      </c>
      <c r="AG7" s="9">
        <v>4</v>
      </c>
      <c r="AH7" s="9" t="s">
        <v>78</v>
      </c>
      <c r="AI7" s="9"/>
      <c r="AJ7" s="9">
        <v>7</v>
      </c>
      <c r="AK7" s="9">
        <v>19</v>
      </c>
      <c r="AL7" s="9">
        <v>42</v>
      </c>
      <c r="AM7" s="9">
        <v>26</v>
      </c>
      <c r="AN7" s="9">
        <v>4</v>
      </c>
      <c r="AO7" s="9"/>
      <c r="AP7" s="9">
        <v>82</v>
      </c>
      <c r="AQ7" s="9">
        <v>29</v>
      </c>
      <c r="AR7" s="9">
        <v>2</v>
      </c>
      <c r="AS7" s="9"/>
      <c r="AT7" s="9">
        <v>33</v>
      </c>
      <c r="AU7" s="9">
        <v>58</v>
      </c>
      <c r="AV7" s="9">
        <v>13</v>
      </c>
      <c r="AW7" s="9">
        <v>9</v>
      </c>
      <c r="AX7" s="9"/>
      <c r="AY7" s="9">
        <v>9</v>
      </c>
      <c r="AZ7" s="9">
        <v>104</v>
      </c>
      <c r="BA7" s="9"/>
      <c r="BB7" s="9">
        <v>14</v>
      </c>
      <c r="BC7" s="9">
        <v>19</v>
      </c>
      <c r="BD7" s="9">
        <v>58</v>
      </c>
      <c r="BE7" s="9">
        <v>22</v>
      </c>
      <c r="BF7" s="9"/>
      <c r="BG7" s="9">
        <v>9</v>
      </c>
      <c r="BH7" s="9">
        <v>60</v>
      </c>
      <c r="BI7" s="9">
        <v>27</v>
      </c>
      <c r="BJ7" s="9">
        <v>8</v>
      </c>
      <c r="BK7" s="9">
        <v>7</v>
      </c>
      <c r="BL7" s="9">
        <v>2</v>
      </c>
    </row>
    <row r="8" spans="2:64" x14ac:dyDescent="0.35">
      <c r="B8" s="17" t="s">
        <v>402</v>
      </c>
      <c r="C8" s="16">
        <v>0.106194690265487</v>
      </c>
      <c r="D8" s="16">
        <v>0.25</v>
      </c>
      <c r="E8" s="16">
        <v>0.217391304347826</v>
      </c>
      <c r="F8" s="16">
        <v>0.11764705882352899</v>
      </c>
      <c r="G8" s="16">
        <v>0</v>
      </c>
      <c r="H8" s="16">
        <v>5.7142857142857099E-2</v>
      </c>
      <c r="I8" s="16"/>
      <c r="J8" s="16">
        <v>7.69230769230769E-2</v>
      </c>
      <c r="K8" s="16">
        <v>0.14893617021276601</v>
      </c>
      <c r="L8" s="16"/>
      <c r="M8" s="16">
        <v>8.9552238805970102E-2</v>
      </c>
      <c r="N8" s="16">
        <v>4.5454545454545497E-2</v>
      </c>
      <c r="O8" s="16">
        <v>7.1428571428571397E-2</v>
      </c>
      <c r="P8" s="16">
        <v>0.44444444444444398</v>
      </c>
      <c r="Q8" s="16"/>
      <c r="R8" s="16">
        <v>0.16129032258064499</v>
      </c>
      <c r="S8" s="16">
        <v>5.2631578947368397E-2</v>
      </c>
      <c r="T8" s="16">
        <v>0</v>
      </c>
      <c r="U8" s="16">
        <v>0.33333333333333298</v>
      </c>
      <c r="V8" s="16"/>
      <c r="W8" s="16">
        <v>7.1428571428571397E-2</v>
      </c>
      <c r="X8" s="16">
        <v>0.11111111111111099</v>
      </c>
      <c r="Y8" s="16">
        <v>0.2</v>
      </c>
      <c r="Z8" s="16">
        <v>0</v>
      </c>
      <c r="AA8" s="16">
        <v>0.2</v>
      </c>
      <c r="AB8" s="16">
        <v>0</v>
      </c>
      <c r="AC8" s="16">
        <v>0.28571428571428598</v>
      </c>
      <c r="AD8" s="16">
        <v>0</v>
      </c>
      <c r="AE8" s="16">
        <v>0</v>
      </c>
      <c r="AF8" s="16">
        <v>0</v>
      </c>
      <c r="AG8" s="16">
        <v>0.25</v>
      </c>
      <c r="AH8" s="16" t="s">
        <v>80</v>
      </c>
      <c r="AI8" s="16"/>
      <c r="AJ8" s="16">
        <v>0</v>
      </c>
      <c r="AK8" s="16">
        <v>0.105263157894737</v>
      </c>
      <c r="AL8" s="16">
        <v>9.5238095238095205E-2</v>
      </c>
      <c r="AM8" s="16">
        <v>0.115384615384615</v>
      </c>
      <c r="AN8" s="16">
        <v>0.5</v>
      </c>
      <c r="AO8" s="16"/>
      <c r="AP8" s="16">
        <v>0.109756097560976</v>
      </c>
      <c r="AQ8" s="16">
        <v>0.10344827586206901</v>
      </c>
      <c r="AR8" s="16">
        <v>0</v>
      </c>
      <c r="AS8" s="16"/>
      <c r="AT8" s="16">
        <v>0.12121212121212099</v>
      </c>
      <c r="AU8" s="16">
        <v>8.6206896551724102E-2</v>
      </c>
      <c r="AV8" s="16">
        <v>0.230769230769231</v>
      </c>
      <c r="AW8" s="16">
        <v>0</v>
      </c>
      <c r="AX8" s="16"/>
      <c r="AY8" s="16">
        <v>0.33333333333333298</v>
      </c>
      <c r="AZ8" s="16">
        <v>8.6538461538461495E-2</v>
      </c>
      <c r="BA8" s="16"/>
      <c r="BB8" s="16">
        <v>0.28571428571428598</v>
      </c>
      <c r="BC8" s="16">
        <v>0.105263157894737</v>
      </c>
      <c r="BD8" s="16">
        <v>6.8965517241379296E-2</v>
      </c>
      <c r="BE8" s="16">
        <v>9.0909090909090898E-2</v>
      </c>
      <c r="BF8" s="16"/>
      <c r="BG8" s="16">
        <v>0.11111111111111099</v>
      </c>
      <c r="BH8" s="16">
        <v>0.116666666666667</v>
      </c>
      <c r="BI8" s="16">
        <v>0.11111111111111099</v>
      </c>
      <c r="BJ8" s="16">
        <v>0.125</v>
      </c>
      <c r="BK8" s="16">
        <v>0</v>
      </c>
      <c r="BL8" s="16">
        <v>0</v>
      </c>
    </row>
    <row r="9" spans="2:64" x14ac:dyDescent="0.35">
      <c r="B9" s="17" t="s">
        <v>403</v>
      </c>
      <c r="C9" s="16">
        <v>0.16814159292035399</v>
      </c>
      <c r="D9" s="16">
        <v>0.25</v>
      </c>
      <c r="E9" s="16">
        <v>0.26086956521739102</v>
      </c>
      <c r="F9" s="16">
        <v>0.23529411764705899</v>
      </c>
      <c r="G9" s="16">
        <v>0.19230769230769201</v>
      </c>
      <c r="H9" s="16">
        <v>2.8571428571428598E-2</v>
      </c>
      <c r="I9" s="16"/>
      <c r="J9" s="16">
        <v>0.18461538461538499</v>
      </c>
      <c r="K9" s="16">
        <v>0.14893617021276601</v>
      </c>
      <c r="L9" s="16"/>
      <c r="M9" s="16">
        <v>0.22388059701492499</v>
      </c>
      <c r="N9" s="16">
        <v>4.5454545454545497E-2</v>
      </c>
      <c r="O9" s="16">
        <v>0.214285714285714</v>
      </c>
      <c r="P9" s="16">
        <v>0</v>
      </c>
      <c r="Q9" s="16"/>
      <c r="R9" s="16">
        <v>0.19354838709677399</v>
      </c>
      <c r="S9" s="16">
        <v>0.21052631578947401</v>
      </c>
      <c r="T9" s="16">
        <v>6.8965517241379296E-2</v>
      </c>
      <c r="U9" s="16">
        <v>0.33333333333333298</v>
      </c>
      <c r="V9" s="16"/>
      <c r="W9" s="16">
        <v>0.46428571428571402</v>
      </c>
      <c r="X9" s="16">
        <v>5.5555555555555601E-2</v>
      </c>
      <c r="Y9" s="16">
        <v>0</v>
      </c>
      <c r="Z9" s="16">
        <v>0</v>
      </c>
      <c r="AA9" s="16">
        <v>0.1</v>
      </c>
      <c r="AB9" s="16">
        <v>0.22222222222222199</v>
      </c>
      <c r="AC9" s="16">
        <v>0</v>
      </c>
      <c r="AD9" s="16">
        <v>0.5</v>
      </c>
      <c r="AE9" s="16">
        <v>0</v>
      </c>
      <c r="AF9" s="16">
        <v>0</v>
      </c>
      <c r="AG9" s="16">
        <v>0</v>
      </c>
      <c r="AH9" s="16" t="s">
        <v>80</v>
      </c>
      <c r="AI9" s="16"/>
      <c r="AJ9" s="16">
        <v>0.14285714285714299</v>
      </c>
      <c r="AK9" s="16">
        <v>0</v>
      </c>
      <c r="AL9" s="16">
        <v>0.14285714285714299</v>
      </c>
      <c r="AM9" s="16">
        <v>0.230769230769231</v>
      </c>
      <c r="AN9" s="16">
        <v>0.5</v>
      </c>
      <c r="AO9" s="16"/>
      <c r="AP9" s="16">
        <v>0.15853658536585399</v>
      </c>
      <c r="AQ9" s="16">
        <v>0.17241379310344801</v>
      </c>
      <c r="AR9" s="16">
        <v>0.5</v>
      </c>
      <c r="AS9" s="16"/>
      <c r="AT9" s="16">
        <v>0.21212121212121199</v>
      </c>
      <c r="AU9" s="16">
        <v>0.15517241379310301</v>
      </c>
      <c r="AV9" s="16">
        <v>0.15384615384615399</v>
      </c>
      <c r="AW9" s="16">
        <v>0.11111111111111099</v>
      </c>
      <c r="AX9" s="16"/>
      <c r="AY9" s="16">
        <v>0.33333333333333298</v>
      </c>
      <c r="AZ9" s="16">
        <v>0.15384615384615399</v>
      </c>
      <c r="BA9" s="16"/>
      <c r="BB9" s="16">
        <v>0.28571428571428598</v>
      </c>
      <c r="BC9" s="16">
        <v>0.105263157894737</v>
      </c>
      <c r="BD9" s="16">
        <v>0.17241379310344801</v>
      </c>
      <c r="BE9" s="16">
        <v>0.13636363636363599</v>
      </c>
      <c r="BF9" s="16"/>
      <c r="BG9" s="16">
        <v>0.22222222222222199</v>
      </c>
      <c r="BH9" s="16">
        <v>0.15</v>
      </c>
      <c r="BI9" s="16">
        <v>0.25925925925925902</v>
      </c>
      <c r="BJ9" s="16">
        <v>0.125</v>
      </c>
      <c r="BK9" s="16">
        <v>0</v>
      </c>
      <c r="BL9" s="16">
        <v>0</v>
      </c>
    </row>
    <row r="10" spans="2:64" x14ac:dyDescent="0.35">
      <c r="B10" s="17" t="s">
        <v>404</v>
      </c>
      <c r="C10" s="16">
        <v>0.17699115044247801</v>
      </c>
      <c r="D10" s="16">
        <v>0.25</v>
      </c>
      <c r="E10" s="16">
        <v>0.217391304347826</v>
      </c>
      <c r="F10" s="16">
        <v>5.8823529411764698E-2</v>
      </c>
      <c r="G10" s="16">
        <v>0.230769230769231</v>
      </c>
      <c r="H10" s="16">
        <v>0.14285714285714299</v>
      </c>
      <c r="I10" s="16"/>
      <c r="J10" s="16">
        <v>0.18461538461538499</v>
      </c>
      <c r="K10" s="16">
        <v>0.170212765957447</v>
      </c>
      <c r="L10" s="16"/>
      <c r="M10" s="16">
        <v>0.14925373134328401</v>
      </c>
      <c r="N10" s="16">
        <v>0.18181818181818199</v>
      </c>
      <c r="O10" s="16">
        <v>0.214285714285714</v>
      </c>
      <c r="P10" s="16">
        <v>0.33333333333333298</v>
      </c>
      <c r="Q10" s="16"/>
      <c r="R10" s="16">
        <v>0.14516129032258099</v>
      </c>
      <c r="S10" s="16">
        <v>0.36842105263157898</v>
      </c>
      <c r="T10" s="16">
        <v>0.13793103448275901</v>
      </c>
      <c r="U10" s="16">
        <v>0</v>
      </c>
      <c r="V10" s="16"/>
      <c r="W10" s="16">
        <v>0.107142857142857</v>
      </c>
      <c r="X10" s="16">
        <v>0.27777777777777801</v>
      </c>
      <c r="Y10" s="16">
        <v>0.2</v>
      </c>
      <c r="Z10" s="16">
        <v>0.125</v>
      </c>
      <c r="AA10" s="16">
        <v>0.4</v>
      </c>
      <c r="AB10" s="16">
        <v>0.11111111111111099</v>
      </c>
      <c r="AC10" s="16">
        <v>0</v>
      </c>
      <c r="AD10" s="16">
        <v>0</v>
      </c>
      <c r="AE10" s="16">
        <v>0.33333333333333298</v>
      </c>
      <c r="AF10" s="16">
        <v>0.14285714285714299</v>
      </c>
      <c r="AG10" s="16">
        <v>0.25</v>
      </c>
      <c r="AH10" s="16" t="s">
        <v>80</v>
      </c>
      <c r="AI10" s="16"/>
      <c r="AJ10" s="16">
        <v>0.42857142857142899</v>
      </c>
      <c r="AK10" s="16">
        <v>0.21052631578947401</v>
      </c>
      <c r="AL10" s="16">
        <v>0.14285714285714299</v>
      </c>
      <c r="AM10" s="16">
        <v>0.15384615384615399</v>
      </c>
      <c r="AN10" s="16">
        <v>0</v>
      </c>
      <c r="AO10" s="16"/>
      <c r="AP10" s="16">
        <v>0.18292682926829301</v>
      </c>
      <c r="AQ10" s="16">
        <v>0.17241379310344801</v>
      </c>
      <c r="AR10" s="16">
        <v>0</v>
      </c>
      <c r="AS10" s="16"/>
      <c r="AT10" s="16">
        <v>0.21212121212121199</v>
      </c>
      <c r="AU10" s="16">
        <v>0.12068965517241401</v>
      </c>
      <c r="AV10" s="16">
        <v>0.230769230769231</v>
      </c>
      <c r="AW10" s="16">
        <v>0.33333333333333298</v>
      </c>
      <c r="AX10" s="16"/>
      <c r="AY10" s="16">
        <v>0</v>
      </c>
      <c r="AZ10" s="16">
        <v>0.19230769230769201</v>
      </c>
      <c r="BA10" s="16"/>
      <c r="BB10" s="16">
        <v>0.14285714285714299</v>
      </c>
      <c r="BC10" s="16">
        <v>0.21052631578947401</v>
      </c>
      <c r="BD10" s="16">
        <v>0.15517241379310301</v>
      </c>
      <c r="BE10" s="16">
        <v>0.22727272727272699</v>
      </c>
      <c r="BF10" s="16"/>
      <c r="BG10" s="16">
        <v>0.11111111111111099</v>
      </c>
      <c r="BH10" s="16">
        <v>0.16666666666666699</v>
      </c>
      <c r="BI10" s="16">
        <v>0.25925925925925902</v>
      </c>
      <c r="BJ10" s="16">
        <v>0.25</v>
      </c>
      <c r="BK10" s="16">
        <v>0</v>
      </c>
      <c r="BL10" s="16">
        <v>0</v>
      </c>
    </row>
    <row r="11" spans="2:64" x14ac:dyDescent="0.35">
      <c r="B11" s="17" t="s">
        <v>405</v>
      </c>
      <c r="C11" s="16">
        <v>0.123893805309735</v>
      </c>
      <c r="D11" s="16">
        <v>8.3333333333333301E-2</v>
      </c>
      <c r="E11" s="16">
        <v>8.6956521739130405E-2</v>
      </c>
      <c r="F11" s="16">
        <v>0.23529411764705899</v>
      </c>
      <c r="G11" s="16">
        <v>3.8461538461538498E-2</v>
      </c>
      <c r="H11" s="16">
        <v>0.17142857142857101</v>
      </c>
      <c r="I11" s="16"/>
      <c r="J11" s="16">
        <v>0.16923076923076899</v>
      </c>
      <c r="K11" s="16">
        <v>6.3829787234042507E-2</v>
      </c>
      <c r="L11" s="16"/>
      <c r="M11" s="16">
        <v>0.134328358208955</v>
      </c>
      <c r="N11" s="16">
        <v>0.18181818181818199</v>
      </c>
      <c r="O11" s="16">
        <v>0</v>
      </c>
      <c r="P11" s="16">
        <v>0.11111111111111099</v>
      </c>
      <c r="Q11" s="16"/>
      <c r="R11" s="16">
        <v>0.16129032258064499</v>
      </c>
      <c r="S11" s="16">
        <v>5.2631578947368397E-2</v>
      </c>
      <c r="T11" s="16">
        <v>0.10344827586206901</v>
      </c>
      <c r="U11" s="16">
        <v>0</v>
      </c>
      <c r="V11" s="16"/>
      <c r="W11" s="16">
        <v>0.25</v>
      </c>
      <c r="X11" s="16">
        <v>5.5555555555555601E-2</v>
      </c>
      <c r="Y11" s="16">
        <v>0</v>
      </c>
      <c r="Z11" s="16">
        <v>0.125</v>
      </c>
      <c r="AA11" s="16">
        <v>0</v>
      </c>
      <c r="AB11" s="16">
        <v>0.22222222222222199</v>
      </c>
      <c r="AC11" s="16">
        <v>0.14285714285714299</v>
      </c>
      <c r="AD11" s="16">
        <v>0</v>
      </c>
      <c r="AE11" s="16">
        <v>0</v>
      </c>
      <c r="AF11" s="16">
        <v>0.28571428571428598</v>
      </c>
      <c r="AG11" s="16">
        <v>0</v>
      </c>
      <c r="AH11" s="16" t="s">
        <v>80</v>
      </c>
      <c r="AI11" s="16"/>
      <c r="AJ11" s="16">
        <v>0</v>
      </c>
      <c r="AK11" s="16">
        <v>0.21052631578947401</v>
      </c>
      <c r="AL11" s="16">
        <v>0.14285714285714299</v>
      </c>
      <c r="AM11" s="16">
        <v>0.115384615384615</v>
      </c>
      <c r="AN11" s="16">
        <v>0</v>
      </c>
      <c r="AO11" s="16"/>
      <c r="AP11" s="16">
        <v>0.109756097560976</v>
      </c>
      <c r="AQ11" s="16">
        <v>0.17241379310344801</v>
      </c>
      <c r="AR11" s="16">
        <v>0</v>
      </c>
      <c r="AS11" s="16"/>
      <c r="AT11" s="16">
        <v>0.21212121212121199</v>
      </c>
      <c r="AU11" s="16">
        <v>8.6206896551724102E-2</v>
      </c>
      <c r="AV11" s="16">
        <v>7.69230769230769E-2</v>
      </c>
      <c r="AW11" s="16">
        <v>0.11111111111111099</v>
      </c>
      <c r="AX11" s="16"/>
      <c r="AY11" s="16">
        <v>0</v>
      </c>
      <c r="AZ11" s="16">
        <v>0.134615384615385</v>
      </c>
      <c r="BA11" s="16"/>
      <c r="BB11" s="16">
        <v>0.14285714285714299</v>
      </c>
      <c r="BC11" s="16">
        <v>0.21052631578947401</v>
      </c>
      <c r="BD11" s="16">
        <v>0.10344827586206901</v>
      </c>
      <c r="BE11" s="16">
        <v>9.0909090909090898E-2</v>
      </c>
      <c r="BF11" s="16"/>
      <c r="BG11" s="16">
        <v>0</v>
      </c>
      <c r="BH11" s="16">
        <v>0.16666666666666699</v>
      </c>
      <c r="BI11" s="16">
        <v>0.11111111111111099</v>
      </c>
      <c r="BJ11" s="16">
        <v>0.125</v>
      </c>
      <c r="BK11" s="16">
        <v>0</v>
      </c>
      <c r="BL11" s="16">
        <v>0</v>
      </c>
    </row>
    <row r="12" spans="2:64" x14ac:dyDescent="0.35">
      <c r="B12" s="17" t="s">
        <v>406</v>
      </c>
      <c r="C12" s="16">
        <v>0.28318584070796499</v>
      </c>
      <c r="D12" s="16">
        <v>8.3333333333333301E-2</v>
      </c>
      <c r="E12" s="16">
        <v>0.173913043478261</v>
      </c>
      <c r="F12" s="16">
        <v>0.17647058823529399</v>
      </c>
      <c r="G12" s="16">
        <v>0.38461538461538503</v>
      </c>
      <c r="H12" s="16">
        <v>0.4</v>
      </c>
      <c r="I12" s="16"/>
      <c r="J12" s="16">
        <v>0.246153846153846</v>
      </c>
      <c r="K12" s="16">
        <v>0.340425531914894</v>
      </c>
      <c r="L12" s="16"/>
      <c r="M12" s="16">
        <v>0.28358208955223901</v>
      </c>
      <c r="N12" s="16">
        <v>0.36363636363636398</v>
      </c>
      <c r="O12" s="16">
        <v>0.214285714285714</v>
      </c>
      <c r="P12" s="16">
        <v>0.11111111111111099</v>
      </c>
      <c r="Q12" s="16"/>
      <c r="R12" s="16">
        <v>0.225806451612903</v>
      </c>
      <c r="S12" s="16">
        <v>0.157894736842105</v>
      </c>
      <c r="T12" s="16">
        <v>0.48275862068965503</v>
      </c>
      <c r="U12" s="16">
        <v>0.33333333333333298</v>
      </c>
      <c r="V12" s="16"/>
      <c r="W12" s="16">
        <v>7.1428571428571397E-2</v>
      </c>
      <c r="X12" s="16">
        <v>0.44444444444444398</v>
      </c>
      <c r="Y12" s="16">
        <v>0.4</v>
      </c>
      <c r="Z12" s="16">
        <v>0.75</v>
      </c>
      <c r="AA12" s="16">
        <v>0.1</v>
      </c>
      <c r="AB12" s="16">
        <v>0.22222222222222199</v>
      </c>
      <c r="AC12" s="16">
        <v>0.42857142857142899</v>
      </c>
      <c r="AD12" s="16">
        <v>0.25</v>
      </c>
      <c r="AE12" s="16">
        <v>0.33333333333333298</v>
      </c>
      <c r="AF12" s="16">
        <v>0.14285714285714299</v>
      </c>
      <c r="AG12" s="16">
        <v>0.25</v>
      </c>
      <c r="AH12" s="16" t="s">
        <v>80</v>
      </c>
      <c r="AI12" s="16"/>
      <c r="AJ12" s="16">
        <v>0.28571428571428598</v>
      </c>
      <c r="AK12" s="16">
        <v>0.26315789473684198</v>
      </c>
      <c r="AL12" s="16">
        <v>0.35714285714285698</v>
      </c>
      <c r="AM12" s="16">
        <v>0.230769230769231</v>
      </c>
      <c r="AN12" s="16">
        <v>0</v>
      </c>
      <c r="AO12" s="16"/>
      <c r="AP12" s="16">
        <v>0.26829268292682901</v>
      </c>
      <c r="AQ12" s="16">
        <v>0.31034482758620702</v>
      </c>
      <c r="AR12" s="16">
        <v>0.5</v>
      </c>
      <c r="AS12" s="16"/>
      <c r="AT12" s="16">
        <v>0.18181818181818199</v>
      </c>
      <c r="AU12" s="16">
        <v>0.39655172413793099</v>
      </c>
      <c r="AV12" s="16">
        <v>0.15384615384615399</v>
      </c>
      <c r="AW12" s="16">
        <v>0.11111111111111099</v>
      </c>
      <c r="AX12" s="16"/>
      <c r="AY12" s="16">
        <v>0.11111111111111099</v>
      </c>
      <c r="AZ12" s="16">
        <v>0.29807692307692302</v>
      </c>
      <c r="BA12" s="16"/>
      <c r="BB12" s="16">
        <v>0.14285714285714299</v>
      </c>
      <c r="BC12" s="16">
        <v>0.26315789473684198</v>
      </c>
      <c r="BD12" s="16">
        <v>0.34482758620689702</v>
      </c>
      <c r="BE12" s="16">
        <v>0.22727272727272699</v>
      </c>
      <c r="BF12" s="16"/>
      <c r="BG12" s="16">
        <v>0.22222222222222199</v>
      </c>
      <c r="BH12" s="16">
        <v>0.33333333333333298</v>
      </c>
      <c r="BI12" s="16">
        <v>7.4074074074074098E-2</v>
      </c>
      <c r="BJ12" s="16">
        <v>0.25</v>
      </c>
      <c r="BK12" s="16">
        <v>0.71428571428571397</v>
      </c>
      <c r="BL12" s="16">
        <v>0.5</v>
      </c>
    </row>
    <row r="13" spans="2:64" x14ac:dyDescent="0.35">
      <c r="B13" s="17" t="s">
        <v>61</v>
      </c>
      <c r="C13" s="16">
        <v>0.14159292035398199</v>
      </c>
      <c r="D13" s="16">
        <v>8.3333333333333301E-2</v>
      </c>
      <c r="E13" s="16">
        <v>4.3478260869565202E-2</v>
      </c>
      <c r="F13" s="16">
        <v>0.17647058823529399</v>
      </c>
      <c r="G13" s="16">
        <v>0.15384615384615399</v>
      </c>
      <c r="H13" s="16">
        <v>0.2</v>
      </c>
      <c r="I13" s="16"/>
      <c r="J13" s="16">
        <v>0.138461538461538</v>
      </c>
      <c r="K13" s="16">
        <v>0.12765957446808501</v>
      </c>
      <c r="L13" s="16"/>
      <c r="M13" s="16">
        <v>0.119402985074627</v>
      </c>
      <c r="N13" s="16">
        <v>0.18181818181818199</v>
      </c>
      <c r="O13" s="16">
        <v>0.28571428571428598</v>
      </c>
      <c r="P13" s="16">
        <v>0</v>
      </c>
      <c r="Q13" s="16"/>
      <c r="R13" s="16">
        <v>0.112903225806452</v>
      </c>
      <c r="S13" s="16">
        <v>0.157894736842105</v>
      </c>
      <c r="T13" s="16">
        <v>0.20689655172413801</v>
      </c>
      <c r="U13" s="16">
        <v>0</v>
      </c>
      <c r="V13" s="16"/>
      <c r="W13" s="16">
        <v>3.5714285714285698E-2</v>
      </c>
      <c r="X13" s="16">
        <v>5.5555555555555601E-2</v>
      </c>
      <c r="Y13" s="16">
        <v>0.2</v>
      </c>
      <c r="Z13" s="16">
        <v>0</v>
      </c>
      <c r="AA13" s="16">
        <v>0.2</v>
      </c>
      <c r="AB13" s="16">
        <v>0.22222222222222199</v>
      </c>
      <c r="AC13" s="16">
        <v>0.14285714285714299</v>
      </c>
      <c r="AD13" s="16">
        <v>0.25</v>
      </c>
      <c r="AE13" s="16">
        <v>0.33333333333333298</v>
      </c>
      <c r="AF13" s="16">
        <v>0.42857142857142899</v>
      </c>
      <c r="AG13" s="16">
        <v>0.25</v>
      </c>
      <c r="AH13" s="16" t="s">
        <v>80</v>
      </c>
      <c r="AI13" s="16"/>
      <c r="AJ13" s="16">
        <v>0.14285714285714299</v>
      </c>
      <c r="AK13" s="16">
        <v>0.21052631578947401</v>
      </c>
      <c r="AL13" s="16">
        <v>0.119047619047619</v>
      </c>
      <c r="AM13" s="16">
        <v>0.15384615384615399</v>
      </c>
      <c r="AN13" s="16">
        <v>0</v>
      </c>
      <c r="AO13" s="16"/>
      <c r="AP13" s="16">
        <v>0.17073170731707299</v>
      </c>
      <c r="AQ13" s="16">
        <v>6.8965517241379296E-2</v>
      </c>
      <c r="AR13" s="16">
        <v>0</v>
      </c>
      <c r="AS13" s="16"/>
      <c r="AT13" s="16">
        <v>6.0606060606060601E-2</v>
      </c>
      <c r="AU13" s="16">
        <v>0.15517241379310301</v>
      </c>
      <c r="AV13" s="16">
        <v>0.15384615384615399</v>
      </c>
      <c r="AW13" s="16">
        <v>0.33333333333333298</v>
      </c>
      <c r="AX13" s="16"/>
      <c r="AY13" s="16">
        <v>0.22222222222222199</v>
      </c>
      <c r="AZ13" s="16">
        <v>0.134615384615385</v>
      </c>
      <c r="BA13" s="16"/>
      <c r="BB13" s="16">
        <v>0</v>
      </c>
      <c r="BC13" s="16">
        <v>0.105263157894737</v>
      </c>
      <c r="BD13" s="16">
        <v>0.15517241379310301</v>
      </c>
      <c r="BE13" s="16">
        <v>0.22727272727272699</v>
      </c>
      <c r="BF13" s="16"/>
      <c r="BG13" s="16">
        <v>0.33333333333333298</v>
      </c>
      <c r="BH13" s="16">
        <v>6.6666666666666693E-2</v>
      </c>
      <c r="BI13" s="16">
        <v>0.18518518518518501</v>
      </c>
      <c r="BJ13" s="16">
        <v>0.125</v>
      </c>
      <c r="BK13" s="16">
        <v>0.28571428571428598</v>
      </c>
      <c r="BL13" s="16">
        <v>0.5</v>
      </c>
    </row>
    <row r="14" spans="2:64" x14ac:dyDescent="0.35">
      <c r="B14" s="17" t="s">
        <v>407</v>
      </c>
      <c r="C14" s="20">
        <v>0.27433628318584102</v>
      </c>
      <c r="D14" s="20">
        <v>0.5</v>
      </c>
      <c r="E14" s="20">
        <v>0.47826086956521702</v>
      </c>
      <c r="F14" s="20">
        <v>0.35294117647058798</v>
      </c>
      <c r="G14" s="20">
        <v>0.19230769230769201</v>
      </c>
      <c r="H14" s="20">
        <v>8.5714285714285701E-2</v>
      </c>
      <c r="I14" s="20"/>
      <c r="J14" s="20">
        <v>0.261538461538462</v>
      </c>
      <c r="K14" s="20">
        <v>0.29787234042553201</v>
      </c>
      <c r="L14" s="20"/>
      <c r="M14" s="20">
        <v>0.31343283582089598</v>
      </c>
      <c r="N14" s="20">
        <v>9.0909090909090898E-2</v>
      </c>
      <c r="O14" s="20">
        <v>0.28571428571428598</v>
      </c>
      <c r="P14" s="20">
        <v>0.44444444444444398</v>
      </c>
      <c r="Q14" s="20"/>
      <c r="R14" s="20">
        <v>0.35483870967741898</v>
      </c>
      <c r="S14" s="20">
        <v>0.26315789473684198</v>
      </c>
      <c r="T14" s="20">
        <v>6.8965517241379296E-2</v>
      </c>
      <c r="U14" s="20">
        <v>0.66666666666666696</v>
      </c>
      <c r="V14" s="20"/>
      <c r="W14" s="20">
        <v>0.53571428571428603</v>
      </c>
      <c r="X14" s="20">
        <v>0.16666666666666699</v>
      </c>
      <c r="Y14" s="20">
        <v>0.2</v>
      </c>
      <c r="Z14" s="20">
        <v>0</v>
      </c>
      <c r="AA14" s="20">
        <v>0.3</v>
      </c>
      <c r="AB14" s="20">
        <v>0.22222222222222199</v>
      </c>
      <c r="AC14" s="20">
        <v>0.28571428571428598</v>
      </c>
      <c r="AD14" s="20">
        <v>0.5</v>
      </c>
      <c r="AE14" s="20">
        <v>0</v>
      </c>
      <c r="AF14" s="20">
        <v>0</v>
      </c>
      <c r="AG14" s="20">
        <v>0.25</v>
      </c>
      <c r="AH14" s="20" t="s">
        <v>80</v>
      </c>
      <c r="AI14" s="20"/>
      <c r="AJ14" s="20">
        <v>0.14285714285714299</v>
      </c>
      <c r="AK14" s="20">
        <v>0.105263157894737</v>
      </c>
      <c r="AL14" s="20">
        <v>0.238095238095238</v>
      </c>
      <c r="AM14" s="20">
        <v>0.34615384615384598</v>
      </c>
      <c r="AN14" s="20">
        <v>1</v>
      </c>
      <c r="AO14" s="20"/>
      <c r="AP14" s="20">
        <v>0.26829268292682901</v>
      </c>
      <c r="AQ14" s="20">
        <v>0.27586206896551702</v>
      </c>
      <c r="AR14" s="20">
        <v>0.5</v>
      </c>
      <c r="AS14" s="20"/>
      <c r="AT14" s="20">
        <v>0.33333333333333298</v>
      </c>
      <c r="AU14" s="20">
        <v>0.24137931034482801</v>
      </c>
      <c r="AV14" s="20">
        <v>0.38461538461538503</v>
      </c>
      <c r="AW14" s="20">
        <v>0.11111111111111099</v>
      </c>
      <c r="AX14" s="20"/>
      <c r="AY14" s="20">
        <v>0.66666666666666696</v>
      </c>
      <c r="AZ14" s="20">
        <v>0.240384615384615</v>
      </c>
      <c r="BA14" s="20"/>
      <c r="BB14" s="20">
        <v>0.57142857142857095</v>
      </c>
      <c r="BC14" s="20">
        <v>0.21052631578947401</v>
      </c>
      <c r="BD14" s="20">
        <v>0.24137931034482801</v>
      </c>
      <c r="BE14" s="20">
        <v>0.22727272727272699</v>
      </c>
      <c r="BF14" s="20"/>
      <c r="BG14" s="20">
        <v>0.33333333333333298</v>
      </c>
      <c r="BH14" s="20">
        <v>0.266666666666667</v>
      </c>
      <c r="BI14" s="20">
        <v>0.37037037037037002</v>
      </c>
      <c r="BJ14" s="20">
        <v>0.25</v>
      </c>
      <c r="BK14" s="20">
        <v>0</v>
      </c>
      <c r="BL14" s="20">
        <v>0</v>
      </c>
    </row>
    <row r="15" spans="2:64" x14ac:dyDescent="0.35">
      <c r="B15" s="17" t="s">
        <v>408</v>
      </c>
      <c r="C15" s="20">
        <v>0.40707964601769903</v>
      </c>
      <c r="D15" s="20">
        <v>0.16666666666666699</v>
      </c>
      <c r="E15" s="20">
        <v>0.26086956521739102</v>
      </c>
      <c r="F15" s="20">
        <v>0.41176470588235298</v>
      </c>
      <c r="G15" s="20">
        <v>0.42307692307692302</v>
      </c>
      <c r="H15" s="20">
        <v>0.57142857142857095</v>
      </c>
      <c r="I15" s="20"/>
      <c r="J15" s="20">
        <v>0.41538461538461502</v>
      </c>
      <c r="K15" s="20">
        <v>0.40425531914893598</v>
      </c>
      <c r="L15" s="20"/>
      <c r="M15" s="20">
        <v>0.41791044776119401</v>
      </c>
      <c r="N15" s="20">
        <v>0.54545454545454497</v>
      </c>
      <c r="O15" s="20">
        <v>0.214285714285714</v>
      </c>
      <c r="P15" s="20">
        <v>0.22222222222222199</v>
      </c>
      <c r="Q15" s="20"/>
      <c r="R15" s="20">
        <v>0.38709677419354799</v>
      </c>
      <c r="S15" s="20">
        <v>0.21052631578947401</v>
      </c>
      <c r="T15" s="20">
        <v>0.58620689655172398</v>
      </c>
      <c r="U15" s="20">
        <v>0.33333333333333298</v>
      </c>
      <c r="V15" s="20"/>
      <c r="W15" s="20">
        <v>0.32142857142857101</v>
      </c>
      <c r="X15" s="20">
        <v>0.5</v>
      </c>
      <c r="Y15" s="20">
        <v>0.4</v>
      </c>
      <c r="Z15" s="20">
        <v>0.875</v>
      </c>
      <c r="AA15" s="20">
        <v>0.1</v>
      </c>
      <c r="AB15" s="20">
        <v>0.44444444444444398</v>
      </c>
      <c r="AC15" s="20">
        <v>0.57142857142857095</v>
      </c>
      <c r="AD15" s="20">
        <v>0.25</v>
      </c>
      <c r="AE15" s="20">
        <v>0.33333333333333298</v>
      </c>
      <c r="AF15" s="20">
        <v>0.42857142857142899</v>
      </c>
      <c r="AG15" s="20">
        <v>0.25</v>
      </c>
      <c r="AH15" s="20" t="s">
        <v>80</v>
      </c>
      <c r="AI15" s="20"/>
      <c r="AJ15" s="20">
        <v>0.28571428571428598</v>
      </c>
      <c r="AK15" s="20">
        <v>0.47368421052631599</v>
      </c>
      <c r="AL15" s="20">
        <v>0.5</v>
      </c>
      <c r="AM15" s="20">
        <v>0.34615384615384598</v>
      </c>
      <c r="AN15" s="20">
        <v>0</v>
      </c>
      <c r="AO15" s="20"/>
      <c r="AP15" s="20">
        <v>0.37804878048780499</v>
      </c>
      <c r="AQ15" s="20">
        <v>0.48275862068965503</v>
      </c>
      <c r="AR15" s="20">
        <v>0.5</v>
      </c>
      <c r="AS15" s="20"/>
      <c r="AT15" s="20">
        <v>0.39393939393939398</v>
      </c>
      <c r="AU15" s="20">
        <v>0.48275862068965503</v>
      </c>
      <c r="AV15" s="20">
        <v>0.230769230769231</v>
      </c>
      <c r="AW15" s="20">
        <v>0.22222222222222199</v>
      </c>
      <c r="AX15" s="20"/>
      <c r="AY15" s="20">
        <v>0.11111111111111099</v>
      </c>
      <c r="AZ15" s="20">
        <v>0.43269230769230799</v>
      </c>
      <c r="BA15" s="20"/>
      <c r="BB15" s="20">
        <v>0.28571428571428598</v>
      </c>
      <c r="BC15" s="20">
        <v>0.47368421052631599</v>
      </c>
      <c r="BD15" s="20">
        <v>0.44827586206896602</v>
      </c>
      <c r="BE15" s="20">
        <v>0.31818181818181801</v>
      </c>
      <c r="BF15" s="20"/>
      <c r="BG15" s="20">
        <v>0.22222222222222199</v>
      </c>
      <c r="BH15" s="20">
        <v>0.5</v>
      </c>
      <c r="BI15" s="20">
        <v>0.18518518518518501</v>
      </c>
      <c r="BJ15" s="20">
        <v>0.375</v>
      </c>
      <c r="BK15" s="20">
        <v>0.71428571428571397</v>
      </c>
      <c r="BL15" s="20">
        <v>0.5</v>
      </c>
    </row>
    <row r="16" spans="2:64" x14ac:dyDescent="0.35">
      <c r="B16" s="17" t="s">
        <v>237</v>
      </c>
      <c r="C16" s="21">
        <v>-0.132743362831858</v>
      </c>
      <c r="D16" s="21">
        <v>0.33333333333333298</v>
      </c>
      <c r="E16" s="21">
        <v>0.217391304347826</v>
      </c>
      <c r="F16" s="21">
        <v>-5.8823529411764698E-2</v>
      </c>
      <c r="G16" s="21">
        <v>-0.230769230769231</v>
      </c>
      <c r="H16" s="21">
        <v>-0.48571428571428599</v>
      </c>
      <c r="I16" s="21"/>
      <c r="J16" s="21">
        <v>-0.15384615384615399</v>
      </c>
      <c r="K16" s="21">
        <v>-0.10638297872340401</v>
      </c>
      <c r="L16" s="21"/>
      <c r="M16" s="21">
        <v>-0.104477611940298</v>
      </c>
      <c r="N16" s="21">
        <v>-0.45454545454545398</v>
      </c>
      <c r="O16" s="21">
        <v>7.1428571428571397E-2</v>
      </c>
      <c r="P16" s="21">
        <v>0.22222222222222199</v>
      </c>
      <c r="Q16" s="21"/>
      <c r="R16" s="21">
        <v>-3.2258064516128997E-2</v>
      </c>
      <c r="S16" s="21">
        <v>5.2631578947368397E-2</v>
      </c>
      <c r="T16" s="21">
        <v>-0.51724137931034497</v>
      </c>
      <c r="U16" s="21">
        <v>0.33333333333333298</v>
      </c>
      <c r="V16" s="21"/>
      <c r="W16" s="21">
        <v>0.214285714285714</v>
      </c>
      <c r="X16" s="21">
        <v>-0.33333333333333298</v>
      </c>
      <c r="Y16" s="21">
        <v>-0.2</v>
      </c>
      <c r="Z16" s="21">
        <v>-0.875</v>
      </c>
      <c r="AA16" s="21">
        <v>0.2</v>
      </c>
      <c r="AB16" s="21">
        <v>-0.22222222222222199</v>
      </c>
      <c r="AC16" s="21">
        <v>-0.28571428571428598</v>
      </c>
      <c r="AD16" s="21">
        <v>0.25</v>
      </c>
      <c r="AE16" s="21">
        <v>-0.33333333333333298</v>
      </c>
      <c r="AF16" s="21">
        <v>-0.42857142857142899</v>
      </c>
      <c r="AG16" s="21">
        <v>0</v>
      </c>
      <c r="AH16" s="21" t="s">
        <v>80</v>
      </c>
      <c r="AI16" s="21"/>
      <c r="AJ16" s="21">
        <v>-0.14285714285714299</v>
      </c>
      <c r="AK16" s="21">
        <v>-0.36842105263157898</v>
      </c>
      <c r="AL16" s="21">
        <v>-0.26190476190476197</v>
      </c>
      <c r="AM16" s="21">
        <v>0</v>
      </c>
      <c r="AN16" s="21">
        <v>1</v>
      </c>
      <c r="AO16" s="21"/>
      <c r="AP16" s="21">
        <v>-0.109756097560976</v>
      </c>
      <c r="AQ16" s="21">
        <v>-0.20689655172413801</v>
      </c>
      <c r="AR16" s="21">
        <v>0</v>
      </c>
      <c r="AS16" s="21"/>
      <c r="AT16" s="21">
        <v>-6.0606060606060601E-2</v>
      </c>
      <c r="AU16" s="21">
        <v>-0.24137931034482801</v>
      </c>
      <c r="AV16" s="21">
        <v>0.15384615384615399</v>
      </c>
      <c r="AW16" s="21">
        <v>-0.11111111111111099</v>
      </c>
      <c r="AX16" s="21"/>
      <c r="AY16" s="21">
        <v>0.55555555555555602</v>
      </c>
      <c r="AZ16" s="21">
        <v>-0.19230769230769201</v>
      </c>
      <c r="BA16" s="21"/>
      <c r="BB16" s="21">
        <v>0.28571428571428598</v>
      </c>
      <c r="BC16" s="21">
        <v>-0.26315789473684198</v>
      </c>
      <c r="BD16" s="21">
        <v>-0.20689655172413801</v>
      </c>
      <c r="BE16" s="21">
        <v>-9.0909090909090898E-2</v>
      </c>
      <c r="BF16" s="21"/>
      <c r="BG16" s="21">
        <v>0.11111111111111099</v>
      </c>
      <c r="BH16" s="21">
        <v>-0.233333333333333</v>
      </c>
      <c r="BI16" s="21">
        <v>0.18518518518518501</v>
      </c>
      <c r="BJ16" s="21">
        <v>-0.125</v>
      </c>
      <c r="BK16" s="21">
        <v>-0.71428571428571397</v>
      </c>
      <c r="BL16" s="21">
        <v>-0.5</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416</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297</v>
      </c>
      <c r="D7" s="9">
        <v>16</v>
      </c>
      <c r="E7" s="9">
        <v>41</v>
      </c>
      <c r="F7" s="9">
        <v>52</v>
      </c>
      <c r="G7" s="9">
        <v>105</v>
      </c>
      <c r="H7" s="9">
        <v>83</v>
      </c>
      <c r="I7" s="9"/>
      <c r="J7" s="9">
        <v>160</v>
      </c>
      <c r="K7" s="9">
        <v>137</v>
      </c>
      <c r="L7" s="9"/>
      <c r="M7" s="9">
        <v>172</v>
      </c>
      <c r="N7" s="9">
        <v>64</v>
      </c>
      <c r="O7" s="9">
        <v>39</v>
      </c>
      <c r="P7" s="9">
        <v>19</v>
      </c>
      <c r="Q7" s="9"/>
      <c r="R7" s="9">
        <v>145</v>
      </c>
      <c r="S7" s="9">
        <v>56</v>
      </c>
      <c r="T7" s="9">
        <v>79</v>
      </c>
      <c r="U7" s="9">
        <v>17</v>
      </c>
      <c r="V7" s="9"/>
      <c r="W7" s="9">
        <v>57</v>
      </c>
      <c r="X7" s="9">
        <v>49</v>
      </c>
      <c r="Y7" s="9">
        <v>30</v>
      </c>
      <c r="Z7" s="9">
        <v>23</v>
      </c>
      <c r="AA7" s="9">
        <v>23</v>
      </c>
      <c r="AB7" s="9">
        <v>31</v>
      </c>
      <c r="AC7" s="9">
        <v>30</v>
      </c>
      <c r="AD7" s="9">
        <v>7</v>
      </c>
      <c r="AE7" s="9">
        <v>16</v>
      </c>
      <c r="AF7" s="9">
        <v>19</v>
      </c>
      <c r="AG7" s="9">
        <v>11</v>
      </c>
      <c r="AH7" s="9">
        <v>1</v>
      </c>
      <c r="AI7" s="9"/>
      <c r="AJ7" s="9">
        <v>36</v>
      </c>
      <c r="AK7" s="9">
        <v>41</v>
      </c>
      <c r="AL7" s="9">
        <v>108</v>
      </c>
      <c r="AM7" s="9">
        <v>56</v>
      </c>
      <c r="AN7" s="9">
        <v>12</v>
      </c>
      <c r="AO7" s="9"/>
      <c r="AP7" s="9">
        <v>212</v>
      </c>
      <c r="AQ7" s="9">
        <v>71</v>
      </c>
      <c r="AR7" s="9">
        <v>14</v>
      </c>
      <c r="AS7" s="9"/>
      <c r="AT7" s="9">
        <v>89</v>
      </c>
      <c r="AU7" s="9">
        <v>171</v>
      </c>
      <c r="AV7" s="9">
        <v>24</v>
      </c>
      <c r="AW7" s="9">
        <v>13</v>
      </c>
      <c r="AX7" s="9"/>
      <c r="AY7" s="9">
        <v>23</v>
      </c>
      <c r="AZ7" s="9">
        <v>274</v>
      </c>
      <c r="BA7" s="9"/>
      <c r="BB7" s="9">
        <v>24</v>
      </c>
      <c r="BC7" s="9">
        <v>49</v>
      </c>
      <c r="BD7" s="9">
        <v>180</v>
      </c>
      <c r="BE7" s="9">
        <v>44</v>
      </c>
      <c r="BF7" s="9"/>
      <c r="BG7" s="9">
        <v>29</v>
      </c>
      <c r="BH7" s="9">
        <v>150</v>
      </c>
      <c r="BI7" s="9">
        <v>85</v>
      </c>
      <c r="BJ7" s="9">
        <v>16</v>
      </c>
      <c r="BK7" s="9">
        <v>16</v>
      </c>
      <c r="BL7" s="9">
        <v>1</v>
      </c>
    </row>
    <row r="8" spans="2:64" x14ac:dyDescent="0.35">
      <c r="B8" s="17" t="s">
        <v>402</v>
      </c>
      <c r="C8" s="16">
        <v>3.7037037037037E-2</v>
      </c>
      <c r="D8" s="16">
        <v>0.25</v>
      </c>
      <c r="E8" s="16">
        <v>2.4390243902439001E-2</v>
      </c>
      <c r="F8" s="16">
        <v>1.9230769230769201E-2</v>
      </c>
      <c r="G8" s="16">
        <v>9.5238095238095195E-3</v>
      </c>
      <c r="H8" s="16">
        <v>4.81927710843374E-2</v>
      </c>
      <c r="I8" s="16"/>
      <c r="J8" s="16">
        <v>3.7499999999999999E-2</v>
      </c>
      <c r="K8" s="16">
        <v>3.6496350364963501E-2</v>
      </c>
      <c r="L8" s="16"/>
      <c r="M8" s="16">
        <v>4.0697674418604703E-2</v>
      </c>
      <c r="N8" s="16">
        <v>1.5625E-2</v>
      </c>
      <c r="O8" s="16">
        <v>2.5641025641025599E-2</v>
      </c>
      <c r="P8" s="16">
        <v>0.105263157894737</v>
      </c>
      <c r="Q8" s="16"/>
      <c r="R8" s="16">
        <v>3.4482758620689703E-2</v>
      </c>
      <c r="S8" s="16">
        <v>7.1428571428571397E-2</v>
      </c>
      <c r="T8" s="16">
        <v>1.26582278481013E-2</v>
      </c>
      <c r="U8" s="16">
        <v>5.8823529411764698E-2</v>
      </c>
      <c r="V8" s="16"/>
      <c r="W8" s="16">
        <v>5.2631578947368397E-2</v>
      </c>
      <c r="X8" s="16">
        <v>4.08163265306122E-2</v>
      </c>
      <c r="Y8" s="16">
        <v>6.6666666666666693E-2</v>
      </c>
      <c r="Z8" s="16">
        <v>4.3478260869565202E-2</v>
      </c>
      <c r="AA8" s="16">
        <v>4.3478260869565202E-2</v>
      </c>
      <c r="AB8" s="16">
        <v>3.2258064516128997E-2</v>
      </c>
      <c r="AC8" s="16">
        <v>3.3333333333333298E-2</v>
      </c>
      <c r="AD8" s="16">
        <v>0</v>
      </c>
      <c r="AE8" s="16">
        <v>0</v>
      </c>
      <c r="AF8" s="16">
        <v>0</v>
      </c>
      <c r="AG8" s="16">
        <v>0</v>
      </c>
      <c r="AH8" s="16">
        <v>0</v>
      </c>
      <c r="AI8" s="16"/>
      <c r="AJ8" s="16">
        <v>0</v>
      </c>
      <c r="AK8" s="16">
        <v>2.4390243902439001E-2</v>
      </c>
      <c r="AL8" s="16">
        <v>5.5555555555555601E-2</v>
      </c>
      <c r="AM8" s="16">
        <v>5.3571428571428603E-2</v>
      </c>
      <c r="AN8" s="16">
        <v>8.3333333333333301E-2</v>
      </c>
      <c r="AO8" s="16"/>
      <c r="AP8" s="16">
        <v>3.77358490566038E-2</v>
      </c>
      <c r="AQ8" s="16">
        <v>4.2253521126760597E-2</v>
      </c>
      <c r="AR8" s="16">
        <v>0</v>
      </c>
      <c r="AS8" s="16"/>
      <c r="AT8" s="16">
        <v>3.3707865168539297E-2</v>
      </c>
      <c r="AU8" s="16">
        <v>2.9239766081871298E-2</v>
      </c>
      <c r="AV8" s="16">
        <v>0.125</v>
      </c>
      <c r="AW8" s="16">
        <v>0</v>
      </c>
      <c r="AX8" s="16"/>
      <c r="AY8" s="16">
        <v>0</v>
      </c>
      <c r="AZ8" s="16">
        <v>4.0145985401459902E-2</v>
      </c>
      <c r="BA8" s="16"/>
      <c r="BB8" s="16">
        <v>0.125</v>
      </c>
      <c r="BC8" s="16">
        <v>4.08163265306122E-2</v>
      </c>
      <c r="BD8" s="16">
        <v>3.3333333333333298E-2</v>
      </c>
      <c r="BE8" s="16">
        <v>0</v>
      </c>
      <c r="BF8" s="16"/>
      <c r="BG8" s="16">
        <v>3.4482758620689703E-2</v>
      </c>
      <c r="BH8" s="16">
        <v>5.3333333333333302E-2</v>
      </c>
      <c r="BI8" s="16">
        <v>1.1764705882352899E-2</v>
      </c>
      <c r="BJ8" s="16">
        <v>6.25E-2</v>
      </c>
      <c r="BK8" s="16">
        <v>0</v>
      </c>
      <c r="BL8" s="16">
        <v>0</v>
      </c>
    </row>
    <row r="9" spans="2:64" x14ac:dyDescent="0.35">
      <c r="B9" s="17" t="s">
        <v>403</v>
      </c>
      <c r="C9" s="16">
        <v>8.0808080808080801E-2</v>
      </c>
      <c r="D9" s="16">
        <v>0.25</v>
      </c>
      <c r="E9" s="16">
        <v>0.17073170731707299</v>
      </c>
      <c r="F9" s="16">
        <v>3.8461538461538498E-2</v>
      </c>
      <c r="G9" s="16">
        <v>5.7142857142857099E-2</v>
      </c>
      <c r="H9" s="16">
        <v>6.02409638554217E-2</v>
      </c>
      <c r="I9" s="16"/>
      <c r="J9" s="16">
        <v>0.11874999999999999</v>
      </c>
      <c r="K9" s="16">
        <v>3.6496350364963501E-2</v>
      </c>
      <c r="L9" s="16"/>
      <c r="M9" s="16">
        <v>8.1395348837209294E-2</v>
      </c>
      <c r="N9" s="16">
        <v>4.6875E-2</v>
      </c>
      <c r="O9" s="16">
        <v>0.128205128205128</v>
      </c>
      <c r="P9" s="16">
        <v>5.2631578947368397E-2</v>
      </c>
      <c r="Q9" s="16"/>
      <c r="R9" s="16">
        <v>0.12413793103448301</v>
      </c>
      <c r="S9" s="16">
        <v>1.7857142857142901E-2</v>
      </c>
      <c r="T9" s="16">
        <v>6.3291139240506306E-2</v>
      </c>
      <c r="U9" s="16">
        <v>0</v>
      </c>
      <c r="V9" s="16"/>
      <c r="W9" s="16">
        <v>0.175438596491228</v>
      </c>
      <c r="X9" s="16">
        <v>6.1224489795918401E-2</v>
      </c>
      <c r="Y9" s="16">
        <v>6.6666666666666693E-2</v>
      </c>
      <c r="Z9" s="16">
        <v>4.3478260869565202E-2</v>
      </c>
      <c r="AA9" s="16">
        <v>8.6956521739130405E-2</v>
      </c>
      <c r="AB9" s="16">
        <v>6.4516129032258104E-2</v>
      </c>
      <c r="AC9" s="16">
        <v>6.6666666666666693E-2</v>
      </c>
      <c r="AD9" s="16">
        <v>0.14285714285714299</v>
      </c>
      <c r="AE9" s="16">
        <v>0</v>
      </c>
      <c r="AF9" s="16">
        <v>0</v>
      </c>
      <c r="AG9" s="16">
        <v>9.0909090909090898E-2</v>
      </c>
      <c r="AH9" s="16">
        <v>0</v>
      </c>
      <c r="AI9" s="16"/>
      <c r="AJ9" s="16">
        <v>5.5555555555555601E-2</v>
      </c>
      <c r="AK9" s="16">
        <v>7.3170731707317097E-2</v>
      </c>
      <c r="AL9" s="16">
        <v>5.5555555555555601E-2</v>
      </c>
      <c r="AM9" s="16">
        <v>0.125</v>
      </c>
      <c r="AN9" s="16">
        <v>8.3333333333333301E-2</v>
      </c>
      <c r="AO9" s="16"/>
      <c r="AP9" s="16">
        <v>8.4905660377358499E-2</v>
      </c>
      <c r="AQ9" s="16">
        <v>8.4507042253521097E-2</v>
      </c>
      <c r="AR9" s="16">
        <v>0</v>
      </c>
      <c r="AS9" s="16"/>
      <c r="AT9" s="16">
        <v>0.123595505617978</v>
      </c>
      <c r="AU9" s="16">
        <v>4.0935672514619902E-2</v>
      </c>
      <c r="AV9" s="16">
        <v>0.16666666666666699</v>
      </c>
      <c r="AW9" s="16">
        <v>0.15384615384615399</v>
      </c>
      <c r="AX9" s="16"/>
      <c r="AY9" s="16">
        <v>0.13043478260869601</v>
      </c>
      <c r="AZ9" s="16">
        <v>7.6642335766423403E-2</v>
      </c>
      <c r="BA9" s="16"/>
      <c r="BB9" s="16">
        <v>8.3333333333333301E-2</v>
      </c>
      <c r="BC9" s="16">
        <v>6.1224489795918401E-2</v>
      </c>
      <c r="BD9" s="16">
        <v>8.3333333333333301E-2</v>
      </c>
      <c r="BE9" s="16">
        <v>9.0909090909090898E-2</v>
      </c>
      <c r="BF9" s="16"/>
      <c r="BG9" s="16">
        <v>0.10344827586206901</v>
      </c>
      <c r="BH9" s="16">
        <v>0.10666666666666701</v>
      </c>
      <c r="BI9" s="16">
        <v>5.8823529411764698E-2</v>
      </c>
      <c r="BJ9" s="16">
        <v>0</v>
      </c>
      <c r="BK9" s="16">
        <v>0</v>
      </c>
      <c r="BL9" s="16">
        <v>0</v>
      </c>
    </row>
    <row r="10" spans="2:64" x14ac:dyDescent="0.35">
      <c r="B10" s="17" t="s">
        <v>404</v>
      </c>
      <c r="C10" s="16">
        <v>0.16498316498316501</v>
      </c>
      <c r="D10" s="16">
        <v>0.125</v>
      </c>
      <c r="E10" s="16">
        <v>0.19512195121951201</v>
      </c>
      <c r="F10" s="16">
        <v>0.230769230769231</v>
      </c>
      <c r="G10" s="16">
        <v>0.17142857142857101</v>
      </c>
      <c r="H10" s="16">
        <v>0.108433734939759</v>
      </c>
      <c r="I10" s="16"/>
      <c r="J10" s="16">
        <v>0.16875000000000001</v>
      </c>
      <c r="K10" s="16">
        <v>0.160583941605839</v>
      </c>
      <c r="L10" s="16"/>
      <c r="M10" s="16">
        <v>0.15116279069767399</v>
      </c>
      <c r="N10" s="16">
        <v>0.203125</v>
      </c>
      <c r="O10" s="16">
        <v>0.17948717948717899</v>
      </c>
      <c r="P10" s="16">
        <v>0.157894736842105</v>
      </c>
      <c r="Q10" s="16"/>
      <c r="R10" s="16">
        <v>0.16551724137931001</v>
      </c>
      <c r="S10" s="16">
        <v>0.26785714285714302</v>
      </c>
      <c r="T10" s="16">
        <v>0.113924050632911</v>
      </c>
      <c r="U10" s="16">
        <v>5.8823529411764698E-2</v>
      </c>
      <c r="V10" s="16"/>
      <c r="W10" s="16">
        <v>0.19298245614035101</v>
      </c>
      <c r="X10" s="16">
        <v>4.08163265306122E-2</v>
      </c>
      <c r="Y10" s="16">
        <v>0.2</v>
      </c>
      <c r="Z10" s="16">
        <v>0.13043478260869601</v>
      </c>
      <c r="AA10" s="16">
        <v>0.26086956521739102</v>
      </c>
      <c r="AB10" s="16">
        <v>0.25806451612903197</v>
      </c>
      <c r="AC10" s="16">
        <v>0.133333333333333</v>
      </c>
      <c r="AD10" s="16">
        <v>0.14285714285714299</v>
      </c>
      <c r="AE10" s="16">
        <v>0.25</v>
      </c>
      <c r="AF10" s="16">
        <v>0.157894736842105</v>
      </c>
      <c r="AG10" s="16">
        <v>9.0909090909090898E-2</v>
      </c>
      <c r="AH10" s="16">
        <v>0</v>
      </c>
      <c r="AI10" s="16"/>
      <c r="AJ10" s="16">
        <v>0.25</v>
      </c>
      <c r="AK10" s="16">
        <v>0.146341463414634</v>
      </c>
      <c r="AL10" s="16">
        <v>0.13888888888888901</v>
      </c>
      <c r="AM10" s="16">
        <v>0.14285714285714299</v>
      </c>
      <c r="AN10" s="16">
        <v>8.3333333333333301E-2</v>
      </c>
      <c r="AO10" s="16"/>
      <c r="AP10" s="16">
        <v>0.169811320754717</v>
      </c>
      <c r="AQ10" s="16">
        <v>0.140845070422535</v>
      </c>
      <c r="AR10" s="16">
        <v>0.214285714285714</v>
      </c>
      <c r="AS10" s="16"/>
      <c r="AT10" s="16">
        <v>0.19101123595505601</v>
      </c>
      <c r="AU10" s="16">
        <v>0.140350877192982</v>
      </c>
      <c r="AV10" s="16">
        <v>0.20833333333333301</v>
      </c>
      <c r="AW10" s="16">
        <v>0.230769230769231</v>
      </c>
      <c r="AX10" s="16"/>
      <c r="AY10" s="16">
        <v>0.217391304347826</v>
      </c>
      <c r="AZ10" s="16">
        <v>0.160583941605839</v>
      </c>
      <c r="BA10" s="16"/>
      <c r="BB10" s="16">
        <v>0.20833333333333301</v>
      </c>
      <c r="BC10" s="16">
        <v>0.20408163265306101</v>
      </c>
      <c r="BD10" s="16">
        <v>0.16666666666666699</v>
      </c>
      <c r="BE10" s="16">
        <v>9.0909090909090898E-2</v>
      </c>
      <c r="BF10" s="16"/>
      <c r="BG10" s="16">
        <v>0.10344827586206901</v>
      </c>
      <c r="BH10" s="16">
        <v>0.18</v>
      </c>
      <c r="BI10" s="16">
        <v>0.2</v>
      </c>
      <c r="BJ10" s="16">
        <v>6.25E-2</v>
      </c>
      <c r="BK10" s="16">
        <v>6.25E-2</v>
      </c>
      <c r="BL10" s="16">
        <v>0</v>
      </c>
    </row>
    <row r="11" spans="2:64" x14ac:dyDescent="0.35">
      <c r="B11" s="17" t="s">
        <v>405</v>
      </c>
      <c r="C11" s="16">
        <v>0.148148148148148</v>
      </c>
      <c r="D11" s="16">
        <v>0.1875</v>
      </c>
      <c r="E11" s="16">
        <v>0.31707317073170699</v>
      </c>
      <c r="F11" s="16">
        <v>0.17307692307692299</v>
      </c>
      <c r="G11" s="16">
        <v>0.114285714285714</v>
      </c>
      <c r="H11" s="16">
        <v>8.4337349397590397E-2</v>
      </c>
      <c r="I11" s="16"/>
      <c r="J11" s="16">
        <v>0.15</v>
      </c>
      <c r="K11" s="16">
        <v>0.145985401459854</v>
      </c>
      <c r="L11" s="16"/>
      <c r="M11" s="16">
        <v>0.13372093023255799</v>
      </c>
      <c r="N11" s="16">
        <v>0.140625</v>
      </c>
      <c r="O11" s="16">
        <v>0.256410256410256</v>
      </c>
      <c r="P11" s="16">
        <v>0.105263157894737</v>
      </c>
      <c r="Q11" s="16"/>
      <c r="R11" s="16">
        <v>0.17931034482758601</v>
      </c>
      <c r="S11" s="16">
        <v>0.125</v>
      </c>
      <c r="T11" s="16">
        <v>6.3291139240506306E-2</v>
      </c>
      <c r="U11" s="16">
        <v>0.35294117647058798</v>
      </c>
      <c r="V11" s="16"/>
      <c r="W11" s="16">
        <v>0.28070175438596501</v>
      </c>
      <c r="X11" s="16">
        <v>0.102040816326531</v>
      </c>
      <c r="Y11" s="16">
        <v>6.6666666666666693E-2</v>
      </c>
      <c r="Z11" s="16">
        <v>0.26086956521739102</v>
      </c>
      <c r="AA11" s="16">
        <v>8.6956521739130405E-2</v>
      </c>
      <c r="AB11" s="16">
        <v>9.6774193548387094E-2</v>
      </c>
      <c r="AC11" s="16">
        <v>6.6666666666666693E-2</v>
      </c>
      <c r="AD11" s="16">
        <v>0.14285714285714299</v>
      </c>
      <c r="AE11" s="16">
        <v>0.1875</v>
      </c>
      <c r="AF11" s="16">
        <v>0.157894736842105</v>
      </c>
      <c r="AG11" s="16">
        <v>9.0909090909090898E-2</v>
      </c>
      <c r="AH11" s="16">
        <v>0</v>
      </c>
      <c r="AI11" s="16"/>
      <c r="AJ11" s="16">
        <v>8.3333333333333301E-2</v>
      </c>
      <c r="AK11" s="16">
        <v>0.17073170731707299</v>
      </c>
      <c r="AL11" s="16">
        <v>0.148148148148148</v>
      </c>
      <c r="AM11" s="16">
        <v>0.14285714285714299</v>
      </c>
      <c r="AN11" s="16">
        <v>0.16666666666666699</v>
      </c>
      <c r="AO11" s="16"/>
      <c r="AP11" s="16">
        <v>0.122641509433962</v>
      </c>
      <c r="AQ11" s="16">
        <v>0.22535211267605601</v>
      </c>
      <c r="AR11" s="16">
        <v>0.14285714285714299</v>
      </c>
      <c r="AS11" s="16"/>
      <c r="AT11" s="16">
        <v>0.24719101123595499</v>
      </c>
      <c r="AU11" s="16">
        <v>9.9415204678362595E-2</v>
      </c>
      <c r="AV11" s="16">
        <v>0.125</v>
      </c>
      <c r="AW11" s="16">
        <v>0.15384615384615399</v>
      </c>
      <c r="AX11" s="16"/>
      <c r="AY11" s="16">
        <v>0.217391304347826</v>
      </c>
      <c r="AZ11" s="16">
        <v>0.14233576642335799</v>
      </c>
      <c r="BA11" s="16"/>
      <c r="BB11" s="16">
        <v>0.29166666666666702</v>
      </c>
      <c r="BC11" s="16">
        <v>0.122448979591837</v>
      </c>
      <c r="BD11" s="16">
        <v>0.133333333333333</v>
      </c>
      <c r="BE11" s="16">
        <v>0.15909090909090901</v>
      </c>
      <c r="BF11" s="16"/>
      <c r="BG11" s="16">
        <v>0.13793103448275901</v>
      </c>
      <c r="BH11" s="16">
        <v>0.133333333333333</v>
      </c>
      <c r="BI11" s="16">
        <v>0.17647058823529399</v>
      </c>
      <c r="BJ11" s="16">
        <v>0.25</v>
      </c>
      <c r="BK11" s="16">
        <v>6.25E-2</v>
      </c>
      <c r="BL11" s="16">
        <v>0</v>
      </c>
    </row>
    <row r="12" spans="2:64" x14ac:dyDescent="0.35">
      <c r="B12" s="17" t="s">
        <v>406</v>
      </c>
      <c r="C12" s="16">
        <v>0.48148148148148101</v>
      </c>
      <c r="D12" s="16">
        <v>0.1875</v>
      </c>
      <c r="E12" s="16">
        <v>0.24390243902438999</v>
      </c>
      <c r="F12" s="16">
        <v>0.46153846153846201</v>
      </c>
      <c r="G12" s="16">
        <v>0.52380952380952395</v>
      </c>
      <c r="H12" s="16">
        <v>0.61445783132530096</v>
      </c>
      <c r="I12" s="16"/>
      <c r="J12" s="16">
        <v>0.4375</v>
      </c>
      <c r="K12" s="16">
        <v>0.53284671532846695</v>
      </c>
      <c r="L12" s="16"/>
      <c r="M12" s="16">
        <v>0.49418604651162801</v>
      </c>
      <c r="N12" s="16">
        <v>0.515625</v>
      </c>
      <c r="O12" s="16">
        <v>0.33333333333333298</v>
      </c>
      <c r="P12" s="16">
        <v>0.52631578947368396</v>
      </c>
      <c r="Q12" s="16"/>
      <c r="R12" s="16">
        <v>0.42758620689655202</v>
      </c>
      <c r="S12" s="16">
        <v>0.42857142857142899</v>
      </c>
      <c r="T12" s="16">
        <v>0.620253164556962</v>
      </c>
      <c r="U12" s="16">
        <v>0.47058823529411797</v>
      </c>
      <c r="V12" s="16"/>
      <c r="W12" s="16">
        <v>0.22807017543859601</v>
      </c>
      <c r="X12" s="16">
        <v>0.69387755102040805</v>
      </c>
      <c r="Y12" s="16">
        <v>0.53333333333333299</v>
      </c>
      <c r="Z12" s="16">
        <v>0.52173913043478304</v>
      </c>
      <c r="AA12" s="16">
        <v>0.39130434782608697</v>
      </c>
      <c r="AB12" s="16">
        <v>0.35483870967741898</v>
      </c>
      <c r="AC12" s="16">
        <v>0.66666666666666696</v>
      </c>
      <c r="AD12" s="16">
        <v>0.28571428571428598</v>
      </c>
      <c r="AE12" s="16">
        <v>0.5625</v>
      </c>
      <c r="AF12" s="16">
        <v>0.52631578947368396</v>
      </c>
      <c r="AG12" s="16">
        <v>0.63636363636363602</v>
      </c>
      <c r="AH12" s="16">
        <v>0</v>
      </c>
      <c r="AI12" s="16"/>
      <c r="AJ12" s="16">
        <v>0.5</v>
      </c>
      <c r="AK12" s="16">
        <v>0.439024390243902</v>
      </c>
      <c r="AL12" s="16">
        <v>0.49074074074074098</v>
      </c>
      <c r="AM12" s="16">
        <v>0.51785714285714302</v>
      </c>
      <c r="AN12" s="16">
        <v>0.5</v>
      </c>
      <c r="AO12" s="16"/>
      <c r="AP12" s="16">
        <v>0.48584905660377398</v>
      </c>
      <c r="AQ12" s="16">
        <v>0.45070422535211302</v>
      </c>
      <c r="AR12" s="16">
        <v>0.57142857142857095</v>
      </c>
      <c r="AS12" s="16"/>
      <c r="AT12" s="16">
        <v>0.38202247191011202</v>
      </c>
      <c r="AU12" s="16">
        <v>0.59064327485380097</v>
      </c>
      <c r="AV12" s="16">
        <v>0.25</v>
      </c>
      <c r="AW12" s="16">
        <v>0.15384615384615399</v>
      </c>
      <c r="AX12" s="16"/>
      <c r="AY12" s="16">
        <v>0.34782608695652201</v>
      </c>
      <c r="AZ12" s="16">
        <v>0.49270072992700698</v>
      </c>
      <c r="BA12" s="16"/>
      <c r="BB12" s="16">
        <v>0.25</v>
      </c>
      <c r="BC12" s="16">
        <v>0.51020408163265296</v>
      </c>
      <c r="BD12" s="16">
        <v>0.50555555555555598</v>
      </c>
      <c r="BE12" s="16">
        <v>0.47727272727272702</v>
      </c>
      <c r="BF12" s="16"/>
      <c r="BG12" s="16">
        <v>0.44827586206896602</v>
      </c>
      <c r="BH12" s="16">
        <v>0.48</v>
      </c>
      <c r="BI12" s="16">
        <v>0.4</v>
      </c>
      <c r="BJ12" s="16">
        <v>0.625</v>
      </c>
      <c r="BK12" s="16">
        <v>0.875</v>
      </c>
      <c r="BL12" s="16">
        <v>0</v>
      </c>
    </row>
    <row r="13" spans="2:64" x14ac:dyDescent="0.35">
      <c r="B13" s="17" t="s">
        <v>61</v>
      </c>
      <c r="C13" s="16">
        <v>8.7542087542087504E-2</v>
      </c>
      <c r="D13" s="16">
        <v>0</v>
      </c>
      <c r="E13" s="16">
        <v>4.8780487804878099E-2</v>
      </c>
      <c r="F13" s="16">
        <v>7.69230769230769E-2</v>
      </c>
      <c r="G13" s="16">
        <v>0.12380952380952399</v>
      </c>
      <c r="H13" s="16">
        <v>8.4337349397590397E-2</v>
      </c>
      <c r="I13" s="16"/>
      <c r="J13" s="16">
        <v>8.7499999999999994E-2</v>
      </c>
      <c r="K13" s="16">
        <v>8.7591240875912399E-2</v>
      </c>
      <c r="L13" s="16"/>
      <c r="M13" s="16">
        <v>9.8837209302325604E-2</v>
      </c>
      <c r="N13" s="16">
        <v>7.8125E-2</v>
      </c>
      <c r="O13" s="16">
        <v>7.69230769230769E-2</v>
      </c>
      <c r="P13" s="16">
        <v>5.2631578947368397E-2</v>
      </c>
      <c r="Q13" s="16"/>
      <c r="R13" s="16">
        <v>6.8965517241379296E-2</v>
      </c>
      <c r="S13" s="16">
        <v>8.9285714285714302E-2</v>
      </c>
      <c r="T13" s="16">
        <v>0.126582278481013</v>
      </c>
      <c r="U13" s="16">
        <v>5.8823529411764698E-2</v>
      </c>
      <c r="V13" s="16"/>
      <c r="W13" s="16">
        <v>7.0175438596491196E-2</v>
      </c>
      <c r="X13" s="16">
        <v>6.1224489795918401E-2</v>
      </c>
      <c r="Y13" s="16">
        <v>6.6666666666666693E-2</v>
      </c>
      <c r="Z13" s="16">
        <v>0</v>
      </c>
      <c r="AA13" s="16">
        <v>0.13043478260869601</v>
      </c>
      <c r="AB13" s="16">
        <v>0.19354838709677399</v>
      </c>
      <c r="AC13" s="16">
        <v>3.3333333333333298E-2</v>
      </c>
      <c r="AD13" s="16">
        <v>0.28571428571428598</v>
      </c>
      <c r="AE13" s="16">
        <v>0</v>
      </c>
      <c r="AF13" s="16">
        <v>0.157894736842105</v>
      </c>
      <c r="AG13" s="16">
        <v>9.0909090909090898E-2</v>
      </c>
      <c r="AH13" s="16">
        <v>1</v>
      </c>
      <c r="AI13" s="16"/>
      <c r="AJ13" s="16">
        <v>0.11111111111111099</v>
      </c>
      <c r="AK13" s="16">
        <v>0.146341463414634</v>
      </c>
      <c r="AL13" s="16">
        <v>0.11111111111111099</v>
      </c>
      <c r="AM13" s="16">
        <v>1.7857142857142901E-2</v>
      </c>
      <c r="AN13" s="16">
        <v>8.3333333333333301E-2</v>
      </c>
      <c r="AO13" s="16"/>
      <c r="AP13" s="16">
        <v>9.9056603773584898E-2</v>
      </c>
      <c r="AQ13" s="16">
        <v>5.63380281690141E-2</v>
      </c>
      <c r="AR13" s="16">
        <v>7.1428571428571397E-2</v>
      </c>
      <c r="AS13" s="16"/>
      <c r="AT13" s="16">
        <v>2.2471910112359501E-2</v>
      </c>
      <c r="AU13" s="16">
        <v>9.9415204678362595E-2</v>
      </c>
      <c r="AV13" s="16">
        <v>0.125</v>
      </c>
      <c r="AW13" s="16">
        <v>0.30769230769230799</v>
      </c>
      <c r="AX13" s="16"/>
      <c r="AY13" s="16">
        <v>8.6956521739130405E-2</v>
      </c>
      <c r="AZ13" s="16">
        <v>8.7591240875912399E-2</v>
      </c>
      <c r="BA13" s="16"/>
      <c r="BB13" s="16">
        <v>4.1666666666666699E-2</v>
      </c>
      <c r="BC13" s="16">
        <v>6.1224489795918401E-2</v>
      </c>
      <c r="BD13" s="16">
        <v>7.7777777777777807E-2</v>
      </c>
      <c r="BE13" s="16">
        <v>0.18181818181818199</v>
      </c>
      <c r="BF13" s="16"/>
      <c r="BG13" s="16">
        <v>0.17241379310344801</v>
      </c>
      <c r="BH13" s="16">
        <v>4.6666666666666697E-2</v>
      </c>
      <c r="BI13" s="16">
        <v>0.152941176470588</v>
      </c>
      <c r="BJ13" s="16">
        <v>0</v>
      </c>
      <c r="BK13" s="16">
        <v>0</v>
      </c>
      <c r="BL13" s="16">
        <v>1</v>
      </c>
    </row>
    <row r="14" spans="2:64" x14ac:dyDescent="0.35">
      <c r="B14" s="17" t="s">
        <v>407</v>
      </c>
      <c r="C14" s="20">
        <v>0.117845117845118</v>
      </c>
      <c r="D14" s="20">
        <v>0.5</v>
      </c>
      <c r="E14" s="20">
        <v>0.19512195121951201</v>
      </c>
      <c r="F14" s="20">
        <v>5.7692307692307702E-2</v>
      </c>
      <c r="G14" s="20">
        <v>6.6666666666666693E-2</v>
      </c>
      <c r="H14" s="20">
        <v>0.108433734939759</v>
      </c>
      <c r="I14" s="20"/>
      <c r="J14" s="20">
        <v>0.15625</v>
      </c>
      <c r="K14" s="20">
        <v>7.2992700729927001E-2</v>
      </c>
      <c r="L14" s="20"/>
      <c r="M14" s="20">
        <v>0.122093023255814</v>
      </c>
      <c r="N14" s="20">
        <v>6.25E-2</v>
      </c>
      <c r="O14" s="20">
        <v>0.15384615384615399</v>
      </c>
      <c r="P14" s="20">
        <v>0.157894736842105</v>
      </c>
      <c r="Q14" s="20"/>
      <c r="R14" s="20">
        <v>0.15862068965517201</v>
      </c>
      <c r="S14" s="20">
        <v>8.9285714285714302E-2</v>
      </c>
      <c r="T14" s="20">
        <v>7.5949367088607597E-2</v>
      </c>
      <c r="U14" s="20">
        <v>5.8823529411764698E-2</v>
      </c>
      <c r="V14" s="20"/>
      <c r="W14" s="20">
        <v>0.22807017543859601</v>
      </c>
      <c r="X14" s="20">
        <v>0.102040816326531</v>
      </c>
      <c r="Y14" s="20">
        <v>0.133333333333333</v>
      </c>
      <c r="Z14" s="20">
        <v>8.6956521739130405E-2</v>
      </c>
      <c r="AA14" s="20">
        <v>0.13043478260869601</v>
      </c>
      <c r="AB14" s="20">
        <v>9.6774193548387094E-2</v>
      </c>
      <c r="AC14" s="20">
        <v>0.1</v>
      </c>
      <c r="AD14" s="20">
        <v>0.14285714285714299</v>
      </c>
      <c r="AE14" s="20">
        <v>0</v>
      </c>
      <c r="AF14" s="20">
        <v>0</v>
      </c>
      <c r="AG14" s="20">
        <v>9.0909090909090898E-2</v>
      </c>
      <c r="AH14" s="20">
        <v>0</v>
      </c>
      <c r="AI14" s="20"/>
      <c r="AJ14" s="20">
        <v>5.5555555555555601E-2</v>
      </c>
      <c r="AK14" s="20">
        <v>9.7560975609756101E-2</v>
      </c>
      <c r="AL14" s="20">
        <v>0.11111111111111099</v>
      </c>
      <c r="AM14" s="20">
        <v>0.17857142857142899</v>
      </c>
      <c r="AN14" s="20">
        <v>0.16666666666666699</v>
      </c>
      <c r="AO14" s="20"/>
      <c r="AP14" s="20">
        <v>0.122641509433962</v>
      </c>
      <c r="AQ14" s="20">
        <v>0.12676056338028199</v>
      </c>
      <c r="AR14" s="20">
        <v>0</v>
      </c>
      <c r="AS14" s="20"/>
      <c r="AT14" s="20">
        <v>0.15730337078651699</v>
      </c>
      <c r="AU14" s="20">
        <v>7.0175438596491196E-2</v>
      </c>
      <c r="AV14" s="20">
        <v>0.29166666666666702</v>
      </c>
      <c r="AW14" s="20">
        <v>0.15384615384615399</v>
      </c>
      <c r="AX14" s="20"/>
      <c r="AY14" s="20">
        <v>0.13043478260869601</v>
      </c>
      <c r="AZ14" s="20">
        <v>0.116788321167883</v>
      </c>
      <c r="BA14" s="20"/>
      <c r="BB14" s="20">
        <v>0.20833333333333301</v>
      </c>
      <c r="BC14" s="20">
        <v>0.102040816326531</v>
      </c>
      <c r="BD14" s="20">
        <v>0.116666666666667</v>
      </c>
      <c r="BE14" s="20">
        <v>9.0909090909090898E-2</v>
      </c>
      <c r="BF14" s="20"/>
      <c r="BG14" s="20">
        <v>0.13793103448275901</v>
      </c>
      <c r="BH14" s="20">
        <v>0.16</v>
      </c>
      <c r="BI14" s="20">
        <v>7.0588235294117604E-2</v>
      </c>
      <c r="BJ14" s="20">
        <v>6.25E-2</v>
      </c>
      <c r="BK14" s="20">
        <v>0</v>
      </c>
      <c r="BL14" s="20">
        <v>0</v>
      </c>
    </row>
    <row r="15" spans="2:64" x14ac:dyDescent="0.35">
      <c r="B15" s="17" t="s">
        <v>408</v>
      </c>
      <c r="C15" s="20">
        <v>0.62962962962962998</v>
      </c>
      <c r="D15" s="20">
        <v>0.375</v>
      </c>
      <c r="E15" s="20">
        <v>0.56097560975609795</v>
      </c>
      <c r="F15" s="20">
        <v>0.63461538461538503</v>
      </c>
      <c r="G15" s="20">
        <v>0.63809523809523805</v>
      </c>
      <c r="H15" s="20">
        <v>0.69879518072289204</v>
      </c>
      <c r="I15" s="20"/>
      <c r="J15" s="20">
        <v>0.58750000000000002</v>
      </c>
      <c r="K15" s="20">
        <v>0.678832116788321</v>
      </c>
      <c r="L15" s="20"/>
      <c r="M15" s="20">
        <v>0.62790697674418605</v>
      </c>
      <c r="N15" s="20">
        <v>0.65625</v>
      </c>
      <c r="O15" s="20">
        <v>0.58974358974358998</v>
      </c>
      <c r="P15" s="20">
        <v>0.63157894736842102</v>
      </c>
      <c r="Q15" s="20"/>
      <c r="R15" s="20">
        <v>0.60689655172413803</v>
      </c>
      <c r="S15" s="20">
        <v>0.55357142857142905</v>
      </c>
      <c r="T15" s="20">
        <v>0.683544303797468</v>
      </c>
      <c r="U15" s="20">
        <v>0.82352941176470595</v>
      </c>
      <c r="V15" s="20"/>
      <c r="W15" s="20">
        <v>0.50877192982456099</v>
      </c>
      <c r="X15" s="20">
        <v>0.79591836734693899</v>
      </c>
      <c r="Y15" s="20">
        <v>0.6</v>
      </c>
      <c r="Z15" s="20">
        <v>0.78260869565217395</v>
      </c>
      <c r="AA15" s="20">
        <v>0.47826086956521702</v>
      </c>
      <c r="AB15" s="20">
        <v>0.45161290322580599</v>
      </c>
      <c r="AC15" s="20">
        <v>0.73333333333333295</v>
      </c>
      <c r="AD15" s="20">
        <v>0.42857142857142899</v>
      </c>
      <c r="AE15" s="20">
        <v>0.75</v>
      </c>
      <c r="AF15" s="20">
        <v>0.68421052631578905</v>
      </c>
      <c r="AG15" s="20">
        <v>0.72727272727272696</v>
      </c>
      <c r="AH15" s="20">
        <v>0</v>
      </c>
      <c r="AI15" s="20"/>
      <c r="AJ15" s="20">
        <v>0.58333333333333304</v>
      </c>
      <c r="AK15" s="20">
        <v>0.60975609756097604</v>
      </c>
      <c r="AL15" s="20">
        <v>0.63888888888888895</v>
      </c>
      <c r="AM15" s="20">
        <v>0.66071428571428603</v>
      </c>
      <c r="AN15" s="20">
        <v>0.66666666666666696</v>
      </c>
      <c r="AO15" s="20"/>
      <c r="AP15" s="20">
        <v>0.60849056603773599</v>
      </c>
      <c r="AQ15" s="20">
        <v>0.676056338028169</v>
      </c>
      <c r="AR15" s="20">
        <v>0.71428571428571397</v>
      </c>
      <c r="AS15" s="20"/>
      <c r="AT15" s="20">
        <v>0.62921348314606695</v>
      </c>
      <c r="AU15" s="20">
        <v>0.69005847953216404</v>
      </c>
      <c r="AV15" s="20">
        <v>0.375</v>
      </c>
      <c r="AW15" s="20">
        <v>0.30769230769230799</v>
      </c>
      <c r="AX15" s="20"/>
      <c r="AY15" s="20">
        <v>0.565217391304348</v>
      </c>
      <c r="AZ15" s="20">
        <v>0.63503649635036497</v>
      </c>
      <c r="BA15" s="20"/>
      <c r="BB15" s="20">
        <v>0.54166666666666696</v>
      </c>
      <c r="BC15" s="20">
        <v>0.63265306122449005</v>
      </c>
      <c r="BD15" s="20">
        <v>0.63888888888888895</v>
      </c>
      <c r="BE15" s="20">
        <v>0.63636363636363602</v>
      </c>
      <c r="BF15" s="20"/>
      <c r="BG15" s="20">
        <v>0.58620689655172398</v>
      </c>
      <c r="BH15" s="20">
        <v>0.61333333333333295</v>
      </c>
      <c r="BI15" s="20">
        <v>0.57647058823529396</v>
      </c>
      <c r="BJ15" s="20">
        <v>0.875</v>
      </c>
      <c r="BK15" s="20">
        <v>0.9375</v>
      </c>
      <c r="BL15" s="20">
        <v>0</v>
      </c>
    </row>
    <row r="16" spans="2:64" x14ac:dyDescent="0.35">
      <c r="B16" s="17" t="s">
        <v>237</v>
      </c>
      <c r="C16" s="21">
        <v>-0.51178451178451201</v>
      </c>
      <c r="D16" s="21">
        <v>0.125</v>
      </c>
      <c r="E16" s="21">
        <v>-0.36585365853658502</v>
      </c>
      <c r="F16" s="21">
        <v>-0.57692307692307698</v>
      </c>
      <c r="G16" s="21">
        <v>-0.57142857142857195</v>
      </c>
      <c r="H16" s="21">
        <v>-0.59036144578313299</v>
      </c>
      <c r="I16" s="21"/>
      <c r="J16" s="21">
        <v>-0.43125000000000002</v>
      </c>
      <c r="K16" s="21">
        <v>-0.60583941605839398</v>
      </c>
      <c r="L16" s="21"/>
      <c r="M16" s="21">
        <v>-0.50581395348837199</v>
      </c>
      <c r="N16" s="21">
        <v>-0.59375</v>
      </c>
      <c r="O16" s="21">
        <v>-0.43589743589743601</v>
      </c>
      <c r="P16" s="21">
        <v>-0.47368421052631599</v>
      </c>
      <c r="Q16" s="21"/>
      <c r="R16" s="21">
        <v>-0.44827586206896602</v>
      </c>
      <c r="S16" s="21">
        <v>-0.46428571428571402</v>
      </c>
      <c r="T16" s="21">
        <v>-0.607594936708861</v>
      </c>
      <c r="U16" s="21">
        <v>-0.76470588235294101</v>
      </c>
      <c r="V16" s="21"/>
      <c r="W16" s="21">
        <v>-0.28070175438596501</v>
      </c>
      <c r="X16" s="21">
        <v>-0.69387755102040805</v>
      </c>
      <c r="Y16" s="21">
        <v>-0.46666666666666701</v>
      </c>
      <c r="Z16" s="21">
        <v>-0.69565217391304301</v>
      </c>
      <c r="AA16" s="21">
        <v>-0.34782608695652201</v>
      </c>
      <c r="AB16" s="21">
        <v>-0.35483870967741898</v>
      </c>
      <c r="AC16" s="21">
        <v>-0.63333333333333297</v>
      </c>
      <c r="AD16" s="21">
        <v>-0.28571428571428598</v>
      </c>
      <c r="AE16" s="21">
        <v>-0.75</v>
      </c>
      <c r="AF16" s="21">
        <v>-0.68421052631578905</v>
      </c>
      <c r="AG16" s="21">
        <v>-0.63636363636363602</v>
      </c>
      <c r="AH16" s="21">
        <v>0</v>
      </c>
      <c r="AI16" s="21"/>
      <c r="AJ16" s="21">
        <v>-0.52777777777777801</v>
      </c>
      <c r="AK16" s="21">
        <v>-0.51219512195121997</v>
      </c>
      <c r="AL16" s="21">
        <v>-0.52777777777777801</v>
      </c>
      <c r="AM16" s="21">
        <v>-0.48214285714285698</v>
      </c>
      <c r="AN16" s="21">
        <v>-0.5</v>
      </c>
      <c r="AO16" s="21"/>
      <c r="AP16" s="21">
        <v>-0.48584905660377398</v>
      </c>
      <c r="AQ16" s="21">
        <v>-0.54929577464788704</v>
      </c>
      <c r="AR16" s="21">
        <v>-0.71428571428571397</v>
      </c>
      <c r="AS16" s="21"/>
      <c r="AT16" s="21">
        <v>-0.47191011235955099</v>
      </c>
      <c r="AU16" s="21">
        <v>-0.61988304093567304</v>
      </c>
      <c r="AV16" s="21">
        <v>-8.3333333333333398E-2</v>
      </c>
      <c r="AW16" s="21">
        <v>-0.15384615384615399</v>
      </c>
      <c r="AX16" s="21"/>
      <c r="AY16" s="21">
        <v>-0.434782608695652</v>
      </c>
      <c r="AZ16" s="21">
        <v>-0.51824817518248201</v>
      </c>
      <c r="BA16" s="21"/>
      <c r="BB16" s="21">
        <v>-0.33333333333333298</v>
      </c>
      <c r="BC16" s="21">
        <v>-0.530612244897959</v>
      </c>
      <c r="BD16" s="21">
        <v>-0.52222222222222203</v>
      </c>
      <c r="BE16" s="21">
        <v>-0.54545454545454497</v>
      </c>
      <c r="BF16" s="21"/>
      <c r="BG16" s="21">
        <v>-0.44827586206896602</v>
      </c>
      <c r="BH16" s="21">
        <v>-0.45333333333333298</v>
      </c>
      <c r="BI16" s="21">
        <v>-0.505882352941177</v>
      </c>
      <c r="BJ16" s="21">
        <v>-0.8125</v>
      </c>
      <c r="BK16" s="21">
        <v>-0.9375</v>
      </c>
      <c r="BL16" s="21">
        <v>0</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442</v>
      </c>
      <c r="D7" s="9">
        <v>15</v>
      </c>
      <c r="E7" s="9">
        <v>54</v>
      </c>
      <c r="F7" s="9">
        <v>84</v>
      </c>
      <c r="G7" s="9">
        <v>146</v>
      </c>
      <c r="H7" s="9">
        <v>143</v>
      </c>
      <c r="I7" s="9"/>
      <c r="J7" s="9">
        <v>251</v>
      </c>
      <c r="K7" s="9">
        <v>190</v>
      </c>
      <c r="L7" s="9"/>
      <c r="M7" s="9">
        <v>265</v>
      </c>
      <c r="N7" s="9">
        <v>85</v>
      </c>
      <c r="O7" s="9">
        <v>54</v>
      </c>
      <c r="P7" s="9">
        <v>34</v>
      </c>
      <c r="Q7" s="9"/>
      <c r="R7" s="9">
        <v>206</v>
      </c>
      <c r="S7" s="9">
        <v>71</v>
      </c>
      <c r="T7" s="9">
        <v>142</v>
      </c>
      <c r="U7" s="9">
        <v>23</v>
      </c>
      <c r="V7" s="9"/>
      <c r="W7" s="9">
        <v>65</v>
      </c>
      <c r="X7" s="9">
        <v>87</v>
      </c>
      <c r="Y7" s="9">
        <v>45</v>
      </c>
      <c r="Z7" s="9">
        <v>39</v>
      </c>
      <c r="AA7" s="9">
        <v>33</v>
      </c>
      <c r="AB7" s="9">
        <v>42</v>
      </c>
      <c r="AC7" s="9">
        <v>41</v>
      </c>
      <c r="AD7" s="9">
        <v>17</v>
      </c>
      <c r="AE7" s="9">
        <v>28</v>
      </c>
      <c r="AF7" s="9">
        <v>25</v>
      </c>
      <c r="AG7" s="9">
        <v>17</v>
      </c>
      <c r="AH7" s="9">
        <v>3</v>
      </c>
      <c r="AI7" s="9"/>
      <c r="AJ7" s="9">
        <v>61</v>
      </c>
      <c r="AK7" s="9">
        <v>71</v>
      </c>
      <c r="AL7" s="9">
        <v>146</v>
      </c>
      <c r="AM7" s="9">
        <v>82</v>
      </c>
      <c r="AN7" s="9">
        <v>22</v>
      </c>
      <c r="AO7" s="9"/>
      <c r="AP7" s="9">
        <v>315</v>
      </c>
      <c r="AQ7" s="9">
        <v>108</v>
      </c>
      <c r="AR7" s="9">
        <v>19</v>
      </c>
      <c r="AS7" s="9"/>
      <c r="AT7" s="9">
        <v>108</v>
      </c>
      <c r="AU7" s="9">
        <v>278</v>
      </c>
      <c r="AV7" s="9">
        <v>37</v>
      </c>
      <c r="AW7" s="9">
        <v>19</v>
      </c>
      <c r="AX7" s="9"/>
      <c r="AY7" s="9">
        <v>28</v>
      </c>
      <c r="AZ7" s="9">
        <v>414</v>
      </c>
      <c r="BA7" s="9"/>
      <c r="BB7" s="9">
        <v>31</v>
      </c>
      <c r="BC7" s="9">
        <v>70</v>
      </c>
      <c r="BD7" s="9">
        <v>278</v>
      </c>
      <c r="BE7" s="9">
        <v>63</v>
      </c>
      <c r="BF7" s="9"/>
      <c r="BG7" s="9">
        <v>53</v>
      </c>
      <c r="BH7" s="9">
        <v>210</v>
      </c>
      <c r="BI7" s="9">
        <v>129</v>
      </c>
      <c r="BJ7" s="9">
        <v>22</v>
      </c>
      <c r="BK7" s="9">
        <v>25</v>
      </c>
      <c r="BL7" s="9">
        <v>3</v>
      </c>
    </row>
    <row r="8" spans="2:64" x14ac:dyDescent="0.35">
      <c r="B8" s="17" t="s">
        <v>402</v>
      </c>
      <c r="C8" s="16">
        <v>2.2624434389140299E-2</v>
      </c>
      <c r="D8" s="16">
        <v>0.133333333333333</v>
      </c>
      <c r="E8" s="16">
        <v>5.5555555555555601E-2</v>
      </c>
      <c r="F8" s="16">
        <v>2.3809523809523801E-2</v>
      </c>
      <c r="G8" s="16">
        <v>1.3698630136986301E-2</v>
      </c>
      <c r="H8" s="16">
        <v>6.9930069930069904E-3</v>
      </c>
      <c r="I8" s="16"/>
      <c r="J8" s="16">
        <v>1.1952191235059801E-2</v>
      </c>
      <c r="K8" s="16">
        <v>3.6842105263157898E-2</v>
      </c>
      <c r="L8" s="16"/>
      <c r="M8" s="16">
        <v>2.6415094339622601E-2</v>
      </c>
      <c r="N8" s="16">
        <v>1.1764705882352899E-2</v>
      </c>
      <c r="O8" s="16">
        <v>1.85185185185185E-2</v>
      </c>
      <c r="P8" s="16">
        <v>2.9411764705882401E-2</v>
      </c>
      <c r="Q8" s="16"/>
      <c r="R8" s="16">
        <v>2.4271844660194199E-2</v>
      </c>
      <c r="S8" s="16">
        <v>1.4084507042253501E-2</v>
      </c>
      <c r="T8" s="16">
        <v>1.4084507042253501E-2</v>
      </c>
      <c r="U8" s="16">
        <v>8.6956521739130405E-2</v>
      </c>
      <c r="V8" s="16"/>
      <c r="W8" s="16">
        <v>1.5384615384615399E-2</v>
      </c>
      <c r="X8" s="16">
        <v>0</v>
      </c>
      <c r="Y8" s="16">
        <v>2.2222222222222199E-2</v>
      </c>
      <c r="Z8" s="16">
        <v>2.5641025641025599E-2</v>
      </c>
      <c r="AA8" s="16">
        <v>3.03030303030303E-2</v>
      </c>
      <c r="AB8" s="16">
        <v>4.7619047619047603E-2</v>
      </c>
      <c r="AC8" s="16">
        <v>0</v>
      </c>
      <c r="AD8" s="16">
        <v>0</v>
      </c>
      <c r="AE8" s="16">
        <v>3.5714285714285698E-2</v>
      </c>
      <c r="AF8" s="16">
        <v>0.08</v>
      </c>
      <c r="AG8" s="16">
        <v>5.8823529411764698E-2</v>
      </c>
      <c r="AH8" s="16">
        <v>0</v>
      </c>
      <c r="AI8" s="16"/>
      <c r="AJ8" s="16">
        <v>1.63934426229508E-2</v>
      </c>
      <c r="AK8" s="16">
        <v>2.8169014084507001E-2</v>
      </c>
      <c r="AL8" s="16">
        <v>6.8493150684931503E-3</v>
      </c>
      <c r="AM8" s="16">
        <v>4.8780487804878099E-2</v>
      </c>
      <c r="AN8" s="16">
        <v>4.5454545454545497E-2</v>
      </c>
      <c r="AO8" s="16"/>
      <c r="AP8" s="16">
        <v>2.8571428571428598E-2</v>
      </c>
      <c r="AQ8" s="16">
        <v>9.2592592592592605E-3</v>
      </c>
      <c r="AR8" s="16">
        <v>0</v>
      </c>
      <c r="AS8" s="16"/>
      <c r="AT8" s="16">
        <v>3.7037037037037E-2</v>
      </c>
      <c r="AU8" s="16">
        <v>1.7985611510791401E-2</v>
      </c>
      <c r="AV8" s="16">
        <v>2.7027027027027001E-2</v>
      </c>
      <c r="AW8" s="16">
        <v>0</v>
      </c>
      <c r="AX8" s="16"/>
      <c r="AY8" s="16">
        <v>0</v>
      </c>
      <c r="AZ8" s="16">
        <v>2.41545893719807E-2</v>
      </c>
      <c r="BA8" s="16"/>
      <c r="BB8" s="16">
        <v>3.2258064516128997E-2</v>
      </c>
      <c r="BC8" s="16">
        <v>2.8571428571428598E-2</v>
      </c>
      <c r="BD8" s="16">
        <v>2.5179856115107899E-2</v>
      </c>
      <c r="BE8" s="16">
        <v>0</v>
      </c>
      <c r="BF8" s="16"/>
      <c r="BG8" s="16">
        <v>1.88679245283019E-2</v>
      </c>
      <c r="BH8" s="16">
        <v>3.3333333333333298E-2</v>
      </c>
      <c r="BI8" s="16">
        <v>7.7519379844961196E-3</v>
      </c>
      <c r="BJ8" s="16">
        <v>4.5454545454545497E-2</v>
      </c>
      <c r="BK8" s="16">
        <v>0</v>
      </c>
      <c r="BL8" s="16">
        <v>0</v>
      </c>
    </row>
    <row r="9" spans="2:64" x14ac:dyDescent="0.35">
      <c r="B9" s="17" t="s">
        <v>403</v>
      </c>
      <c r="C9" s="16">
        <v>6.1085972850678703E-2</v>
      </c>
      <c r="D9" s="16">
        <v>0.33333333333333298</v>
      </c>
      <c r="E9" s="16">
        <v>9.2592592592592601E-2</v>
      </c>
      <c r="F9" s="16">
        <v>2.3809523809523801E-2</v>
      </c>
      <c r="G9" s="16">
        <v>2.0547945205479499E-2</v>
      </c>
      <c r="H9" s="16">
        <v>8.3916083916083906E-2</v>
      </c>
      <c r="I9" s="16"/>
      <c r="J9" s="16">
        <v>6.7729083665338599E-2</v>
      </c>
      <c r="K9" s="16">
        <v>5.2631578947368397E-2</v>
      </c>
      <c r="L9" s="16"/>
      <c r="M9" s="16">
        <v>6.4150943396226401E-2</v>
      </c>
      <c r="N9" s="16">
        <v>5.8823529411764698E-2</v>
      </c>
      <c r="O9" s="16">
        <v>7.4074074074074098E-2</v>
      </c>
      <c r="P9" s="16">
        <v>0</v>
      </c>
      <c r="Q9" s="16"/>
      <c r="R9" s="16">
        <v>8.2524271844660199E-2</v>
      </c>
      <c r="S9" s="16">
        <v>5.63380281690141E-2</v>
      </c>
      <c r="T9" s="16">
        <v>3.5211267605633798E-2</v>
      </c>
      <c r="U9" s="16">
        <v>4.3478260869565202E-2</v>
      </c>
      <c r="V9" s="16"/>
      <c r="W9" s="16">
        <v>0.107692307692308</v>
      </c>
      <c r="X9" s="16">
        <v>4.5977011494252901E-2</v>
      </c>
      <c r="Y9" s="16">
        <v>4.4444444444444398E-2</v>
      </c>
      <c r="Z9" s="16">
        <v>2.5641025641025599E-2</v>
      </c>
      <c r="AA9" s="16">
        <v>0.12121212121212099</v>
      </c>
      <c r="AB9" s="16">
        <v>2.3809523809523801E-2</v>
      </c>
      <c r="AC9" s="16">
        <v>9.7560975609756101E-2</v>
      </c>
      <c r="AD9" s="16">
        <v>0</v>
      </c>
      <c r="AE9" s="16">
        <v>3.5714285714285698E-2</v>
      </c>
      <c r="AF9" s="16">
        <v>0</v>
      </c>
      <c r="AG9" s="16">
        <v>0.17647058823529399</v>
      </c>
      <c r="AH9" s="16">
        <v>0</v>
      </c>
      <c r="AI9" s="16"/>
      <c r="AJ9" s="16">
        <v>6.5573770491803296E-2</v>
      </c>
      <c r="AK9" s="16">
        <v>2.8169014084507001E-2</v>
      </c>
      <c r="AL9" s="16">
        <v>5.4794520547945202E-2</v>
      </c>
      <c r="AM9" s="16">
        <v>7.3170731707317097E-2</v>
      </c>
      <c r="AN9" s="16">
        <v>4.5454545454545497E-2</v>
      </c>
      <c r="AO9" s="16"/>
      <c r="AP9" s="16">
        <v>6.3492063492063502E-2</v>
      </c>
      <c r="AQ9" s="16">
        <v>5.5555555555555601E-2</v>
      </c>
      <c r="AR9" s="16">
        <v>5.2631578947368397E-2</v>
      </c>
      <c r="AS9" s="16"/>
      <c r="AT9" s="16">
        <v>6.4814814814814797E-2</v>
      </c>
      <c r="AU9" s="16">
        <v>4.6762589928057603E-2</v>
      </c>
      <c r="AV9" s="16">
        <v>0.135135135135135</v>
      </c>
      <c r="AW9" s="16">
        <v>0.105263157894737</v>
      </c>
      <c r="AX9" s="16"/>
      <c r="AY9" s="16">
        <v>0.17857142857142899</v>
      </c>
      <c r="AZ9" s="16">
        <v>5.3140096618357502E-2</v>
      </c>
      <c r="BA9" s="16"/>
      <c r="BB9" s="16">
        <v>0.12903225806451599</v>
      </c>
      <c r="BC9" s="16">
        <v>7.1428571428571397E-2</v>
      </c>
      <c r="BD9" s="16">
        <v>5.3956834532374098E-2</v>
      </c>
      <c r="BE9" s="16">
        <v>4.7619047619047603E-2</v>
      </c>
      <c r="BF9" s="16"/>
      <c r="BG9" s="16">
        <v>7.5471698113207503E-2</v>
      </c>
      <c r="BH9" s="16">
        <v>7.1428571428571397E-2</v>
      </c>
      <c r="BI9" s="16">
        <v>6.2015503875968998E-2</v>
      </c>
      <c r="BJ9" s="16">
        <v>0</v>
      </c>
      <c r="BK9" s="16">
        <v>0</v>
      </c>
      <c r="BL9" s="16">
        <v>0</v>
      </c>
    </row>
    <row r="10" spans="2:64" x14ac:dyDescent="0.35">
      <c r="B10" s="17" t="s">
        <v>404</v>
      </c>
      <c r="C10" s="16">
        <v>0.15384615384615399</v>
      </c>
      <c r="D10" s="16">
        <v>0.133333333333333</v>
      </c>
      <c r="E10" s="16">
        <v>0.18518518518518501</v>
      </c>
      <c r="F10" s="16">
        <v>0.19047619047618999</v>
      </c>
      <c r="G10" s="16">
        <v>0.184931506849315</v>
      </c>
      <c r="H10" s="16">
        <v>9.0909090909090898E-2</v>
      </c>
      <c r="I10" s="16"/>
      <c r="J10" s="16">
        <v>0.159362549800797</v>
      </c>
      <c r="K10" s="16">
        <v>0.14736842105263201</v>
      </c>
      <c r="L10" s="16"/>
      <c r="M10" s="16">
        <v>0.143396226415094</v>
      </c>
      <c r="N10" s="16">
        <v>0.152941176470588</v>
      </c>
      <c r="O10" s="16">
        <v>0.203703703703704</v>
      </c>
      <c r="P10" s="16">
        <v>0.17647058823529399</v>
      </c>
      <c r="Q10" s="16"/>
      <c r="R10" s="16">
        <v>0.17961165048543701</v>
      </c>
      <c r="S10" s="16">
        <v>0.154929577464789</v>
      </c>
      <c r="T10" s="16">
        <v>0.11971830985915501</v>
      </c>
      <c r="U10" s="16">
        <v>0.13043478260869601</v>
      </c>
      <c r="V10" s="16"/>
      <c r="W10" s="16">
        <v>0.21538461538461501</v>
      </c>
      <c r="X10" s="16">
        <v>0.126436781609195</v>
      </c>
      <c r="Y10" s="16">
        <v>0.17777777777777801</v>
      </c>
      <c r="Z10" s="16">
        <v>0.128205128205128</v>
      </c>
      <c r="AA10" s="16">
        <v>0.12121212121212099</v>
      </c>
      <c r="AB10" s="16">
        <v>0.19047619047618999</v>
      </c>
      <c r="AC10" s="16">
        <v>0.17073170731707299</v>
      </c>
      <c r="AD10" s="16">
        <v>0.11764705882352899</v>
      </c>
      <c r="AE10" s="16">
        <v>0.17857142857142899</v>
      </c>
      <c r="AF10" s="16">
        <v>0.08</v>
      </c>
      <c r="AG10" s="16">
        <v>0.11764705882352899</v>
      </c>
      <c r="AH10" s="16">
        <v>0</v>
      </c>
      <c r="AI10" s="16"/>
      <c r="AJ10" s="16">
        <v>0.24590163934426201</v>
      </c>
      <c r="AK10" s="16">
        <v>0.169014084507042</v>
      </c>
      <c r="AL10" s="16">
        <v>8.2191780821917804E-2</v>
      </c>
      <c r="AM10" s="16">
        <v>0.15853658536585399</v>
      </c>
      <c r="AN10" s="16">
        <v>0.27272727272727298</v>
      </c>
      <c r="AO10" s="16"/>
      <c r="AP10" s="16">
        <v>0.13968253968253999</v>
      </c>
      <c r="AQ10" s="16">
        <v>0.16666666666666699</v>
      </c>
      <c r="AR10" s="16">
        <v>0.31578947368421101</v>
      </c>
      <c r="AS10" s="16"/>
      <c r="AT10" s="16">
        <v>0.12037037037037</v>
      </c>
      <c r="AU10" s="16">
        <v>0.14388489208633101</v>
      </c>
      <c r="AV10" s="16">
        <v>0.21621621621621601</v>
      </c>
      <c r="AW10" s="16">
        <v>0.36842105263157898</v>
      </c>
      <c r="AX10" s="16"/>
      <c r="AY10" s="16">
        <v>0.107142857142857</v>
      </c>
      <c r="AZ10" s="16">
        <v>0.15700483091787401</v>
      </c>
      <c r="BA10" s="16"/>
      <c r="BB10" s="16">
        <v>0.25806451612903197</v>
      </c>
      <c r="BC10" s="16">
        <v>0.157142857142857</v>
      </c>
      <c r="BD10" s="16">
        <v>0.13309352517985601</v>
      </c>
      <c r="BE10" s="16">
        <v>0.19047619047618999</v>
      </c>
      <c r="BF10" s="16"/>
      <c r="BG10" s="16">
        <v>0.13207547169811301</v>
      </c>
      <c r="BH10" s="16">
        <v>0.157142857142857</v>
      </c>
      <c r="BI10" s="16">
        <v>0.170542635658915</v>
      </c>
      <c r="BJ10" s="16">
        <v>0.18181818181818199</v>
      </c>
      <c r="BK10" s="16">
        <v>0.08</v>
      </c>
      <c r="BL10" s="16">
        <v>0</v>
      </c>
    </row>
    <row r="11" spans="2:64" x14ac:dyDescent="0.35">
      <c r="B11" s="17" t="s">
        <v>405</v>
      </c>
      <c r="C11" s="16">
        <v>0.14705882352941199</v>
      </c>
      <c r="D11" s="16">
        <v>0.2</v>
      </c>
      <c r="E11" s="16">
        <v>0.25925925925925902</v>
      </c>
      <c r="F11" s="16">
        <v>0.202380952380952</v>
      </c>
      <c r="G11" s="16">
        <v>0.116438356164384</v>
      </c>
      <c r="H11" s="16">
        <v>9.7902097902097904E-2</v>
      </c>
      <c r="I11" s="16"/>
      <c r="J11" s="16">
        <v>0.155378486055777</v>
      </c>
      <c r="K11" s="16">
        <v>0.13684210526315799</v>
      </c>
      <c r="L11" s="16"/>
      <c r="M11" s="16">
        <v>0.14716981132075499</v>
      </c>
      <c r="N11" s="16">
        <v>0.129411764705882</v>
      </c>
      <c r="O11" s="16">
        <v>0.240740740740741</v>
      </c>
      <c r="P11" s="16">
        <v>5.8823529411764698E-2</v>
      </c>
      <c r="Q11" s="16"/>
      <c r="R11" s="16">
        <v>0.18932038834951501</v>
      </c>
      <c r="S11" s="16">
        <v>0.140845070422535</v>
      </c>
      <c r="T11" s="16">
        <v>8.4507042253521097E-2</v>
      </c>
      <c r="U11" s="16">
        <v>0.173913043478261</v>
      </c>
      <c r="V11" s="16"/>
      <c r="W11" s="16">
        <v>0.246153846153846</v>
      </c>
      <c r="X11" s="16">
        <v>8.04597701149425E-2</v>
      </c>
      <c r="Y11" s="16">
        <v>0.11111111111111099</v>
      </c>
      <c r="Z11" s="16">
        <v>0.256410256410256</v>
      </c>
      <c r="AA11" s="16">
        <v>0.15151515151515199</v>
      </c>
      <c r="AB11" s="16">
        <v>9.5238095238095205E-2</v>
      </c>
      <c r="AC11" s="16">
        <v>0.12195121951219499</v>
      </c>
      <c r="AD11" s="16">
        <v>0.41176470588235298</v>
      </c>
      <c r="AE11" s="16">
        <v>0.107142857142857</v>
      </c>
      <c r="AF11" s="16">
        <v>0.12</v>
      </c>
      <c r="AG11" s="16">
        <v>0</v>
      </c>
      <c r="AH11" s="16">
        <v>0</v>
      </c>
      <c r="AI11" s="16"/>
      <c r="AJ11" s="16">
        <v>6.5573770491803296E-2</v>
      </c>
      <c r="AK11" s="16">
        <v>0.154929577464789</v>
      </c>
      <c r="AL11" s="16">
        <v>0.17123287671232901</v>
      </c>
      <c r="AM11" s="16">
        <v>0.134146341463415</v>
      </c>
      <c r="AN11" s="16">
        <v>4.5454545454545497E-2</v>
      </c>
      <c r="AO11" s="16"/>
      <c r="AP11" s="16">
        <v>0.13968253968253999</v>
      </c>
      <c r="AQ11" s="16">
        <v>0.18518518518518501</v>
      </c>
      <c r="AR11" s="16">
        <v>5.2631578947368397E-2</v>
      </c>
      <c r="AS11" s="16"/>
      <c r="AT11" s="16">
        <v>0.25925925925925902</v>
      </c>
      <c r="AU11" s="16">
        <v>0.111510791366906</v>
      </c>
      <c r="AV11" s="16">
        <v>0.135135135135135</v>
      </c>
      <c r="AW11" s="16">
        <v>5.2631578947368397E-2</v>
      </c>
      <c r="AX11" s="16"/>
      <c r="AY11" s="16">
        <v>7.1428571428571397E-2</v>
      </c>
      <c r="AZ11" s="16">
        <v>0.15217391304347799</v>
      </c>
      <c r="BA11" s="16"/>
      <c r="BB11" s="16">
        <v>0.19354838709677399</v>
      </c>
      <c r="BC11" s="16">
        <v>0.1</v>
      </c>
      <c r="BD11" s="16">
        <v>0.14748201438848901</v>
      </c>
      <c r="BE11" s="16">
        <v>0.17460317460317501</v>
      </c>
      <c r="BF11" s="16"/>
      <c r="BG11" s="16">
        <v>0.113207547169811</v>
      </c>
      <c r="BH11" s="16">
        <v>0.17619047619047601</v>
      </c>
      <c r="BI11" s="16">
        <v>0.15503875968992201</v>
      </c>
      <c r="BJ11" s="16">
        <v>4.5454545454545497E-2</v>
      </c>
      <c r="BK11" s="16">
        <v>0</v>
      </c>
      <c r="BL11" s="16">
        <v>0.33333333333333298</v>
      </c>
    </row>
    <row r="12" spans="2:64" x14ac:dyDescent="0.35">
      <c r="B12" s="17" t="s">
        <v>406</v>
      </c>
      <c r="C12" s="16">
        <v>0.54751131221719496</v>
      </c>
      <c r="D12" s="16">
        <v>0.2</v>
      </c>
      <c r="E12" s="16">
        <v>0.35185185185185203</v>
      </c>
      <c r="F12" s="16">
        <v>0.5</v>
      </c>
      <c r="G12" s="16">
        <v>0.57534246575342496</v>
      </c>
      <c r="H12" s="16">
        <v>0.65734265734265696</v>
      </c>
      <c r="I12" s="16"/>
      <c r="J12" s="16">
        <v>0.55378486055776899</v>
      </c>
      <c r="K12" s="16">
        <v>0.53684210526315801</v>
      </c>
      <c r="L12" s="16"/>
      <c r="M12" s="16">
        <v>0.54716981132075504</v>
      </c>
      <c r="N12" s="16">
        <v>0.58823529411764697</v>
      </c>
      <c r="O12" s="16">
        <v>0.38888888888888901</v>
      </c>
      <c r="P12" s="16">
        <v>0.70588235294117696</v>
      </c>
      <c r="Q12" s="16"/>
      <c r="R12" s="16">
        <v>0.475728155339806</v>
      </c>
      <c r="S12" s="16">
        <v>0.53521126760563398</v>
      </c>
      <c r="T12" s="16">
        <v>0.66197183098591506</v>
      </c>
      <c r="U12" s="16">
        <v>0.52173913043478304</v>
      </c>
      <c r="V12" s="16"/>
      <c r="W12" s="16">
        <v>0.35384615384615398</v>
      </c>
      <c r="X12" s="16">
        <v>0.70114942528735602</v>
      </c>
      <c r="Y12" s="16">
        <v>0.6</v>
      </c>
      <c r="Z12" s="16">
        <v>0.53846153846153799</v>
      </c>
      <c r="AA12" s="16">
        <v>0.48484848484848497</v>
      </c>
      <c r="AB12" s="16">
        <v>0.52380952380952395</v>
      </c>
      <c r="AC12" s="16">
        <v>0.58536585365853699</v>
      </c>
      <c r="AD12" s="16">
        <v>0.35294117647058798</v>
      </c>
      <c r="AE12" s="16">
        <v>0.64285714285714302</v>
      </c>
      <c r="AF12" s="16">
        <v>0.6</v>
      </c>
      <c r="AG12" s="16">
        <v>0.47058823529411797</v>
      </c>
      <c r="AH12" s="16">
        <v>0.33333333333333298</v>
      </c>
      <c r="AI12" s="16"/>
      <c r="AJ12" s="16">
        <v>0.54098360655737698</v>
      </c>
      <c r="AK12" s="16">
        <v>0.52112676056338003</v>
      </c>
      <c r="AL12" s="16">
        <v>0.60958904109588996</v>
      </c>
      <c r="AM12" s="16">
        <v>0.52439024390243905</v>
      </c>
      <c r="AN12" s="16">
        <v>0.54545454545454497</v>
      </c>
      <c r="AO12" s="16"/>
      <c r="AP12" s="16">
        <v>0.55238095238095197</v>
      </c>
      <c r="AQ12" s="16">
        <v>0.52777777777777801</v>
      </c>
      <c r="AR12" s="16">
        <v>0.57894736842105299</v>
      </c>
      <c r="AS12" s="16"/>
      <c r="AT12" s="16">
        <v>0.47222222222222199</v>
      </c>
      <c r="AU12" s="16">
        <v>0.61510791366906503</v>
      </c>
      <c r="AV12" s="16">
        <v>0.40540540540540498</v>
      </c>
      <c r="AW12" s="16">
        <v>0.26315789473684198</v>
      </c>
      <c r="AX12" s="16"/>
      <c r="AY12" s="16">
        <v>0.57142857142857095</v>
      </c>
      <c r="AZ12" s="16">
        <v>0.54589371980676304</v>
      </c>
      <c r="BA12" s="16"/>
      <c r="BB12" s="16">
        <v>0.35483870967741898</v>
      </c>
      <c r="BC12" s="16">
        <v>0.61428571428571399</v>
      </c>
      <c r="BD12" s="16">
        <v>0.56834532374100699</v>
      </c>
      <c r="BE12" s="16">
        <v>0.476190476190476</v>
      </c>
      <c r="BF12" s="16"/>
      <c r="BG12" s="16">
        <v>0.54716981132075504</v>
      </c>
      <c r="BH12" s="16">
        <v>0.50952380952380905</v>
      </c>
      <c r="BI12" s="16">
        <v>0.51162790697674398</v>
      </c>
      <c r="BJ12" s="16">
        <v>0.72727272727272696</v>
      </c>
      <c r="BK12" s="16">
        <v>0.92</v>
      </c>
      <c r="BL12" s="16">
        <v>0.33333333333333298</v>
      </c>
    </row>
    <row r="13" spans="2:64" x14ac:dyDescent="0.35">
      <c r="B13" s="17" t="s">
        <v>61</v>
      </c>
      <c r="C13" s="16">
        <v>6.7873303167420795E-2</v>
      </c>
      <c r="D13" s="16">
        <v>0</v>
      </c>
      <c r="E13" s="16">
        <v>5.5555555555555601E-2</v>
      </c>
      <c r="F13" s="16">
        <v>5.95238095238095E-2</v>
      </c>
      <c r="G13" s="16">
        <v>8.9041095890410996E-2</v>
      </c>
      <c r="H13" s="16">
        <v>6.2937062937062901E-2</v>
      </c>
      <c r="I13" s="16"/>
      <c r="J13" s="16">
        <v>5.1792828685259001E-2</v>
      </c>
      <c r="K13" s="16">
        <v>8.9473684210526302E-2</v>
      </c>
      <c r="L13" s="16"/>
      <c r="M13" s="16">
        <v>7.1698113207547196E-2</v>
      </c>
      <c r="N13" s="16">
        <v>5.8823529411764698E-2</v>
      </c>
      <c r="O13" s="16">
        <v>7.4074074074074098E-2</v>
      </c>
      <c r="P13" s="16">
        <v>2.9411764705882401E-2</v>
      </c>
      <c r="Q13" s="16"/>
      <c r="R13" s="16">
        <v>4.85436893203883E-2</v>
      </c>
      <c r="S13" s="16">
        <v>9.85915492957746E-2</v>
      </c>
      <c r="T13" s="16">
        <v>8.4507042253521097E-2</v>
      </c>
      <c r="U13" s="16">
        <v>4.3478260869565202E-2</v>
      </c>
      <c r="V13" s="16"/>
      <c r="W13" s="16">
        <v>6.15384615384615E-2</v>
      </c>
      <c r="X13" s="16">
        <v>4.5977011494252901E-2</v>
      </c>
      <c r="Y13" s="16">
        <v>4.4444444444444398E-2</v>
      </c>
      <c r="Z13" s="16">
        <v>2.5641025641025599E-2</v>
      </c>
      <c r="AA13" s="16">
        <v>9.0909090909090898E-2</v>
      </c>
      <c r="AB13" s="16">
        <v>0.119047619047619</v>
      </c>
      <c r="AC13" s="16">
        <v>2.4390243902439001E-2</v>
      </c>
      <c r="AD13" s="16">
        <v>0.11764705882352899</v>
      </c>
      <c r="AE13" s="16">
        <v>0</v>
      </c>
      <c r="AF13" s="16">
        <v>0.12</v>
      </c>
      <c r="AG13" s="16">
        <v>0.17647058823529399</v>
      </c>
      <c r="AH13" s="16">
        <v>0.66666666666666696</v>
      </c>
      <c r="AI13" s="16"/>
      <c r="AJ13" s="16">
        <v>6.5573770491803296E-2</v>
      </c>
      <c r="AK13" s="16">
        <v>9.85915492957746E-2</v>
      </c>
      <c r="AL13" s="16">
        <v>7.5342465753424695E-2</v>
      </c>
      <c r="AM13" s="16">
        <v>6.0975609756097601E-2</v>
      </c>
      <c r="AN13" s="16">
        <v>4.5454545454545497E-2</v>
      </c>
      <c r="AO13" s="16"/>
      <c r="AP13" s="16">
        <v>7.6190476190476197E-2</v>
      </c>
      <c r="AQ13" s="16">
        <v>5.5555555555555601E-2</v>
      </c>
      <c r="AR13" s="16">
        <v>0</v>
      </c>
      <c r="AS13" s="16"/>
      <c r="AT13" s="16">
        <v>4.6296296296296301E-2</v>
      </c>
      <c r="AU13" s="16">
        <v>6.4748201438848907E-2</v>
      </c>
      <c r="AV13" s="16">
        <v>8.1081081081081099E-2</v>
      </c>
      <c r="AW13" s="16">
        <v>0.21052631578947401</v>
      </c>
      <c r="AX13" s="16"/>
      <c r="AY13" s="16">
        <v>7.1428571428571397E-2</v>
      </c>
      <c r="AZ13" s="16">
        <v>6.7632850241545903E-2</v>
      </c>
      <c r="BA13" s="16"/>
      <c r="BB13" s="16">
        <v>3.2258064516128997E-2</v>
      </c>
      <c r="BC13" s="16">
        <v>2.8571428571428598E-2</v>
      </c>
      <c r="BD13" s="16">
        <v>7.1942446043165506E-2</v>
      </c>
      <c r="BE13" s="16">
        <v>0.11111111111111099</v>
      </c>
      <c r="BF13" s="16"/>
      <c r="BG13" s="16">
        <v>0.113207547169811</v>
      </c>
      <c r="BH13" s="16">
        <v>5.2380952380952403E-2</v>
      </c>
      <c r="BI13" s="16">
        <v>9.3023255813953501E-2</v>
      </c>
      <c r="BJ13" s="16">
        <v>0</v>
      </c>
      <c r="BK13" s="16">
        <v>0</v>
      </c>
      <c r="BL13" s="16">
        <v>0.33333333333333298</v>
      </c>
    </row>
    <row r="14" spans="2:64" x14ac:dyDescent="0.35">
      <c r="B14" s="17" t="s">
        <v>407</v>
      </c>
      <c r="C14" s="20">
        <v>8.3710407239818999E-2</v>
      </c>
      <c r="D14" s="20">
        <v>0.46666666666666701</v>
      </c>
      <c r="E14" s="20">
        <v>0.148148148148148</v>
      </c>
      <c r="F14" s="20">
        <v>4.7619047619047603E-2</v>
      </c>
      <c r="G14" s="20">
        <v>3.42465753424658E-2</v>
      </c>
      <c r="H14" s="20">
        <v>9.0909090909090898E-2</v>
      </c>
      <c r="I14" s="20"/>
      <c r="J14" s="20">
        <v>7.9681274900398405E-2</v>
      </c>
      <c r="K14" s="20">
        <v>8.9473684210526302E-2</v>
      </c>
      <c r="L14" s="20"/>
      <c r="M14" s="20">
        <v>9.0566037735849106E-2</v>
      </c>
      <c r="N14" s="20">
        <v>7.0588235294117604E-2</v>
      </c>
      <c r="O14" s="20">
        <v>9.2592592592592601E-2</v>
      </c>
      <c r="P14" s="20">
        <v>2.9411764705882401E-2</v>
      </c>
      <c r="Q14" s="20"/>
      <c r="R14" s="20">
        <v>0.106796116504854</v>
      </c>
      <c r="S14" s="20">
        <v>7.0422535211267595E-2</v>
      </c>
      <c r="T14" s="20">
        <v>4.92957746478873E-2</v>
      </c>
      <c r="U14" s="20">
        <v>0.13043478260869601</v>
      </c>
      <c r="V14" s="20"/>
      <c r="W14" s="20">
        <v>0.123076923076923</v>
      </c>
      <c r="X14" s="20">
        <v>4.5977011494252901E-2</v>
      </c>
      <c r="Y14" s="20">
        <v>6.6666666666666693E-2</v>
      </c>
      <c r="Z14" s="20">
        <v>5.1282051282051301E-2</v>
      </c>
      <c r="AA14" s="20">
        <v>0.15151515151515199</v>
      </c>
      <c r="AB14" s="20">
        <v>7.1428571428571397E-2</v>
      </c>
      <c r="AC14" s="20">
        <v>9.7560975609756101E-2</v>
      </c>
      <c r="AD14" s="20">
        <v>0</v>
      </c>
      <c r="AE14" s="20">
        <v>7.1428571428571397E-2</v>
      </c>
      <c r="AF14" s="20">
        <v>0.08</v>
      </c>
      <c r="AG14" s="20">
        <v>0.23529411764705899</v>
      </c>
      <c r="AH14" s="20">
        <v>0</v>
      </c>
      <c r="AI14" s="20"/>
      <c r="AJ14" s="20">
        <v>8.1967213114754106E-2</v>
      </c>
      <c r="AK14" s="20">
        <v>5.63380281690141E-2</v>
      </c>
      <c r="AL14" s="20">
        <v>6.1643835616438401E-2</v>
      </c>
      <c r="AM14" s="20">
        <v>0.12195121951219499</v>
      </c>
      <c r="AN14" s="20">
        <v>9.0909090909090898E-2</v>
      </c>
      <c r="AO14" s="20"/>
      <c r="AP14" s="20">
        <v>9.2063492063492097E-2</v>
      </c>
      <c r="AQ14" s="20">
        <v>6.4814814814814797E-2</v>
      </c>
      <c r="AR14" s="20">
        <v>5.2631578947368397E-2</v>
      </c>
      <c r="AS14" s="20"/>
      <c r="AT14" s="20">
        <v>0.101851851851852</v>
      </c>
      <c r="AU14" s="20">
        <v>6.4748201438848907E-2</v>
      </c>
      <c r="AV14" s="20">
        <v>0.162162162162162</v>
      </c>
      <c r="AW14" s="20">
        <v>0.105263157894737</v>
      </c>
      <c r="AX14" s="20"/>
      <c r="AY14" s="20">
        <v>0.17857142857142899</v>
      </c>
      <c r="AZ14" s="20">
        <v>7.7294685990338202E-2</v>
      </c>
      <c r="BA14" s="20"/>
      <c r="BB14" s="20">
        <v>0.16129032258064499</v>
      </c>
      <c r="BC14" s="20">
        <v>0.1</v>
      </c>
      <c r="BD14" s="20">
        <v>7.9136690647481994E-2</v>
      </c>
      <c r="BE14" s="20">
        <v>4.7619047619047603E-2</v>
      </c>
      <c r="BF14" s="20"/>
      <c r="BG14" s="20">
        <v>9.4339622641509399E-2</v>
      </c>
      <c r="BH14" s="20">
        <v>0.104761904761905</v>
      </c>
      <c r="BI14" s="20">
        <v>6.9767441860465101E-2</v>
      </c>
      <c r="BJ14" s="20">
        <v>4.5454545454545497E-2</v>
      </c>
      <c r="BK14" s="20">
        <v>0</v>
      </c>
      <c r="BL14" s="20">
        <v>0</v>
      </c>
    </row>
    <row r="15" spans="2:64" x14ac:dyDescent="0.35">
      <c r="B15" s="17" t="s">
        <v>408</v>
      </c>
      <c r="C15" s="20">
        <v>0.69457013574660598</v>
      </c>
      <c r="D15" s="20">
        <v>0.4</v>
      </c>
      <c r="E15" s="20">
        <v>0.61111111111111105</v>
      </c>
      <c r="F15" s="20">
        <v>0.702380952380952</v>
      </c>
      <c r="G15" s="20">
        <v>0.69178082191780799</v>
      </c>
      <c r="H15" s="20">
        <v>0.75524475524475498</v>
      </c>
      <c r="I15" s="20"/>
      <c r="J15" s="20">
        <v>0.70916334661354596</v>
      </c>
      <c r="K15" s="20">
        <v>0.673684210526316</v>
      </c>
      <c r="L15" s="20"/>
      <c r="M15" s="20">
        <v>0.69433962264150895</v>
      </c>
      <c r="N15" s="20">
        <v>0.71764705882352897</v>
      </c>
      <c r="O15" s="20">
        <v>0.62962962962962998</v>
      </c>
      <c r="P15" s="20">
        <v>0.76470588235294101</v>
      </c>
      <c r="Q15" s="20"/>
      <c r="R15" s="20">
        <v>0.66504854368931998</v>
      </c>
      <c r="S15" s="20">
        <v>0.676056338028169</v>
      </c>
      <c r="T15" s="20">
        <v>0.74647887323943696</v>
      </c>
      <c r="U15" s="20">
        <v>0.69565217391304301</v>
      </c>
      <c r="V15" s="20"/>
      <c r="W15" s="20">
        <v>0.6</v>
      </c>
      <c r="X15" s="20">
        <v>0.78160919540229901</v>
      </c>
      <c r="Y15" s="20">
        <v>0.71111111111111103</v>
      </c>
      <c r="Z15" s="20">
        <v>0.79487179487179505</v>
      </c>
      <c r="AA15" s="20">
        <v>0.63636363636363602</v>
      </c>
      <c r="AB15" s="20">
        <v>0.61904761904761896</v>
      </c>
      <c r="AC15" s="20">
        <v>0.707317073170732</v>
      </c>
      <c r="AD15" s="20">
        <v>0.76470588235294101</v>
      </c>
      <c r="AE15" s="20">
        <v>0.75</v>
      </c>
      <c r="AF15" s="20">
        <v>0.72</v>
      </c>
      <c r="AG15" s="20">
        <v>0.47058823529411797</v>
      </c>
      <c r="AH15" s="20">
        <v>0.33333333333333298</v>
      </c>
      <c r="AI15" s="20"/>
      <c r="AJ15" s="20">
        <v>0.60655737704918</v>
      </c>
      <c r="AK15" s="20">
        <v>0.676056338028169</v>
      </c>
      <c r="AL15" s="20">
        <v>0.78082191780821897</v>
      </c>
      <c r="AM15" s="20">
        <v>0.65853658536585402</v>
      </c>
      <c r="AN15" s="20">
        <v>0.59090909090909105</v>
      </c>
      <c r="AO15" s="20"/>
      <c r="AP15" s="20">
        <v>0.69206349206349205</v>
      </c>
      <c r="AQ15" s="20">
        <v>0.71296296296296302</v>
      </c>
      <c r="AR15" s="20">
        <v>0.63157894736842102</v>
      </c>
      <c r="AS15" s="20"/>
      <c r="AT15" s="20">
        <v>0.73148148148148096</v>
      </c>
      <c r="AU15" s="20">
        <v>0.72661870503597104</v>
      </c>
      <c r="AV15" s="20">
        <v>0.54054054054054101</v>
      </c>
      <c r="AW15" s="20">
        <v>0.31578947368421101</v>
      </c>
      <c r="AX15" s="20"/>
      <c r="AY15" s="20">
        <v>0.64285714285714302</v>
      </c>
      <c r="AZ15" s="20">
        <v>0.69806763285024198</v>
      </c>
      <c r="BA15" s="20"/>
      <c r="BB15" s="20">
        <v>0.54838709677419395</v>
      </c>
      <c r="BC15" s="20">
        <v>0.71428571428571397</v>
      </c>
      <c r="BD15" s="20">
        <v>0.71582733812949595</v>
      </c>
      <c r="BE15" s="20">
        <v>0.65079365079365104</v>
      </c>
      <c r="BF15" s="20"/>
      <c r="BG15" s="20">
        <v>0.660377358490566</v>
      </c>
      <c r="BH15" s="20">
        <v>0.68571428571428605</v>
      </c>
      <c r="BI15" s="20">
        <v>0.66666666666666696</v>
      </c>
      <c r="BJ15" s="20">
        <v>0.77272727272727304</v>
      </c>
      <c r="BK15" s="20">
        <v>0.92</v>
      </c>
      <c r="BL15" s="20">
        <v>0.66666666666666696</v>
      </c>
    </row>
    <row r="16" spans="2:64" x14ac:dyDescent="0.35">
      <c r="B16" s="17" t="s">
        <v>237</v>
      </c>
      <c r="C16" s="21">
        <v>-0.61085972850678705</v>
      </c>
      <c r="D16" s="21">
        <v>6.6666666666666693E-2</v>
      </c>
      <c r="E16" s="21">
        <v>-0.46296296296296302</v>
      </c>
      <c r="F16" s="21">
        <v>-0.65476190476190499</v>
      </c>
      <c r="G16" s="21">
        <v>-0.65753424657534199</v>
      </c>
      <c r="H16" s="21">
        <v>-0.66433566433566404</v>
      </c>
      <c r="I16" s="21"/>
      <c r="J16" s="21">
        <v>-0.62948207171314696</v>
      </c>
      <c r="K16" s="21">
        <v>-0.58421052631578996</v>
      </c>
      <c r="L16" s="21"/>
      <c r="M16" s="21">
        <v>-0.60377358490566002</v>
      </c>
      <c r="N16" s="21">
        <v>-0.64705882352941202</v>
      </c>
      <c r="O16" s="21">
        <v>-0.53703703703703698</v>
      </c>
      <c r="P16" s="21">
        <v>-0.73529411764705899</v>
      </c>
      <c r="Q16" s="21"/>
      <c r="R16" s="21">
        <v>-0.55825242718446599</v>
      </c>
      <c r="S16" s="21">
        <v>-0.60563380281690105</v>
      </c>
      <c r="T16" s="21">
        <v>-0.69718309859154903</v>
      </c>
      <c r="U16" s="21">
        <v>-0.565217391304348</v>
      </c>
      <c r="V16" s="21"/>
      <c r="W16" s="21">
        <v>-0.47692307692307701</v>
      </c>
      <c r="X16" s="21">
        <v>-0.73563218390804597</v>
      </c>
      <c r="Y16" s="21">
        <v>-0.64444444444444404</v>
      </c>
      <c r="Z16" s="21">
        <v>-0.74358974358974395</v>
      </c>
      <c r="AA16" s="21">
        <v>-0.48484848484848497</v>
      </c>
      <c r="AB16" s="21">
        <v>-0.547619047619048</v>
      </c>
      <c r="AC16" s="21">
        <v>-0.60975609756097604</v>
      </c>
      <c r="AD16" s="21">
        <v>-0.76470588235294101</v>
      </c>
      <c r="AE16" s="21">
        <v>-0.67857142857142905</v>
      </c>
      <c r="AF16" s="21">
        <v>-0.64</v>
      </c>
      <c r="AG16" s="21">
        <v>-0.23529411764705899</v>
      </c>
      <c r="AH16" s="21">
        <v>-0.33333333333333298</v>
      </c>
      <c r="AI16" s="21"/>
      <c r="AJ16" s="21">
        <v>-0.52459016393442603</v>
      </c>
      <c r="AK16" s="21">
        <v>-0.61971830985915499</v>
      </c>
      <c r="AL16" s="21">
        <v>-0.71917808219178103</v>
      </c>
      <c r="AM16" s="21">
        <v>-0.53658536585365901</v>
      </c>
      <c r="AN16" s="21">
        <v>-0.5</v>
      </c>
      <c r="AO16" s="21"/>
      <c r="AP16" s="21">
        <v>-0.6</v>
      </c>
      <c r="AQ16" s="21">
        <v>-0.64814814814814803</v>
      </c>
      <c r="AR16" s="21">
        <v>-0.57894736842105299</v>
      </c>
      <c r="AS16" s="21"/>
      <c r="AT16" s="21">
        <v>-0.62962962962962998</v>
      </c>
      <c r="AU16" s="21">
        <v>-0.66187050359712196</v>
      </c>
      <c r="AV16" s="21">
        <v>-0.37837837837837801</v>
      </c>
      <c r="AW16" s="21">
        <v>-0.21052631578947401</v>
      </c>
      <c r="AX16" s="21"/>
      <c r="AY16" s="21">
        <v>-0.46428571428571402</v>
      </c>
      <c r="AZ16" s="21">
        <v>-0.62077294685990303</v>
      </c>
      <c r="BA16" s="21"/>
      <c r="BB16" s="21">
        <v>-0.38709677419354799</v>
      </c>
      <c r="BC16" s="21">
        <v>-0.61428571428571399</v>
      </c>
      <c r="BD16" s="21">
        <v>-0.63669064748201398</v>
      </c>
      <c r="BE16" s="21">
        <v>-0.60317460317460303</v>
      </c>
      <c r="BF16" s="21"/>
      <c r="BG16" s="21">
        <v>-0.56603773584905703</v>
      </c>
      <c r="BH16" s="21">
        <v>-0.580952380952381</v>
      </c>
      <c r="BI16" s="21">
        <v>-0.59689922480620194</v>
      </c>
      <c r="BJ16" s="21">
        <v>-0.72727272727272696</v>
      </c>
      <c r="BK16" s="21">
        <v>-0.92</v>
      </c>
      <c r="BL16" s="21">
        <v>-0.66666666666666696</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198</v>
      </c>
      <c r="D7" s="9">
        <v>17</v>
      </c>
      <c r="E7" s="9">
        <v>26</v>
      </c>
      <c r="F7" s="9">
        <v>32</v>
      </c>
      <c r="G7" s="9">
        <v>65</v>
      </c>
      <c r="H7" s="9">
        <v>58</v>
      </c>
      <c r="I7" s="9"/>
      <c r="J7" s="9">
        <v>105</v>
      </c>
      <c r="K7" s="9">
        <v>92</v>
      </c>
      <c r="L7" s="9"/>
      <c r="M7" s="9">
        <v>122</v>
      </c>
      <c r="N7" s="9">
        <v>39</v>
      </c>
      <c r="O7" s="9">
        <v>21</v>
      </c>
      <c r="P7" s="9">
        <v>15</v>
      </c>
      <c r="Q7" s="9"/>
      <c r="R7" s="9">
        <v>107</v>
      </c>
      <c r="S7" s="9">
        <v>28</v>
      </c>
      <c r="T7" s="9">
        <v>57</v>
      </c>
      <c r="U7" s="9">
        <v>6</v>
      </c>
      <c r="V7" s="9"/>
      <c r="W7" s="9">
        <v>49</v>
      </c>
      <c r="X7" s="9">
        <v>28</v>
      </c>
      <c r="Y7" s="9">
        <v>15</v>
      </c>
      <c r="Z7" s="9">
        <v>14</v>
      </c>
      <c r="AA7" s="9">
        <v>13</v>
      </c>
      <c r="AB7" s="9">
        <v>19</v>
      </c>
      <c r="AC7" s="9">
        <v>17</v>
      </c>
      <c r="AD7" s="9">
        <v>6</v>
      </c>
      <c r="AE7" s="9">
        <v>13</v>
      </c>
      <c r="AF7" s="9">
        <v>15</v>
      </c>
      <c r="AG7" s="9">
        <v>9</v>
      </c>
      <c r="AH7" s="9" t="s">
        <v>78</v>
      </c>
      <c r="AI7" s="9"/>
      <c r="AJ7" s="9">
        <v>21</v>
      </c>
      <c r="AK7" s="9">
        <v>29</v>
      </c>
      <c r="AL7" s="9">
        <v>76</v>
      </c>
      <c r="AM7" s="9">
        <v>43</v>
      </c>
      <c r="AN7" s="9">
        <v>12</v>
      </c>
      <c r="AO7" s="9"/>
      <c r="AP7" s="9">
        <v>145</v>
      </c>
      <c r="AQ7" s="9">
        <v>46</v>
      </c>
      <c r="AR7" s="9">
        <v>7</v>
      </c>
      <c r="AS7" s="9"/>
      <c r="AT7" s="9">
        <v>51</v>
      </c>
      <c r="AU7" s="9">
        <v>116</v>
      </c>
      <c r="AV7" s="9">
        <v>19</v>
      </c>
      <c r="AW7" s="9">
        <v>12</v>
      </c>
      <c r="AX7" s="9"/>
      <c r="AY7" s="9">
        <v>12</v>
      </c>
      <c r="AZ7" s="9">
        <v>186</v>
      </c>
      <c r="BA7" s="9"/>
      <c r="BB7" s="9">
        <v>20</v>
      </c>
      <c r="BC7" s="9">
        <v>34</v>
      </c>
      <c r="BD7" s="9">
        <v>116</v>
      </c>
      <c r="BE7" s="9">
        <v>28</v>
      </c>
      <c r="BF7" s="9"/>
      <c r="BG7" s="9">
        <v>18</v>
      </c>
      <c r="BH7" s="9">
        <v>96</v>
      </c>
      <c r="BI7" s="9">
        <v>61</v>
      </c>
      <c r="BJ7" s="9">
        <v>10</v>
      </c>
      <c r="BK7" s="9">
        <v>11</v>
      </c>
      <c r="BL7" s="9">
        <v>2</v>
      </c>
    </row>
    <row r="8" spans="2:64" x14ac:dyDescent="0.35">
      <c r="B8" s="17" t="s">
        <v>402</v>
      </c>
      <c r="C8" s="16">
        <v>3.5353535353535401E-2</v>
      </c>
      <c r="D8" s="16">
        <v>0.17647058823529399</v>
      </c>
      <c r="E8" s="16">
        <v>7.69230769230769E-2</v>
      </c>
      <c r="F8" s="16">
        <v>3.125E-2</v>
      </c>
      <c r="G8" s="16">
        <v>0</v>
      </c>
      <c r="H8" s="16">
        <v>1.72413793103448E-2</v>
      </c>
      <c r="I8" s="16"/>
      <c r="J8" s="16">
        <v>4.7619047619047603E-2</v>
      </c>
      <c r="K8" s="16">
        <v>2.1739130434782601E-2</v>
      </c>
      <c r="L8" s="16"/>
      <c r="M8" s="16">
        <v>2.4590163934426201E-2</v>
      </c>
      <c r="N8" s="16">
        <v>2.5641025641025599E-2</v>
      </c>
      <c r="O8" s="16">
        <v>4.7619047619047603E-2</v>
      </c>
      <c r="P8" s="16">
        <v>0.133333333333333</v>
      </c>
      <c r="Q8" s="16"/>
      <c r="R8" s="16">
        <v>5.60747663551402E-2</v>
      </c>
      <c r="S8" s="16">
        <v>0</v>
      </c>
      <c r="T8" s="16">
        <v>0</v>
      </c>
      <c r="U8" s="16">
        <v>0.16666666666666699</v>
      </c>
      <c r="V8" s="16"/>
      <c r="W8" s="16">
        <v>6.1224489795918401E-2</v>
      </c>
      <c r="X8" s="16">
        <v>0</v>
      </c>
      <c r="Y8" s="16">
        <v>6.6666666666666693E-2</v>
      </c>
      <c r="Z8" s="16">
        <v>0</v>
      </c>
      <c r="AA8" s="16">
        <v>7.69230769230769E-2</v>
      </c>
      <c r="AB8" s="16">
        <v>5.2631578947368397E-2</v>
      </c>
      <c r="AC8" s="16">
        <v>0</v>
      </c>
      <c r="AD8" s="16">
        <v>0</v>
      </c>
      <c r="AE8" s="16">
        <v>0</v>
      </c>
      <c r="AF8" s="16">
        <v>0</v>
      </c>
      <c r="AG8" s="16">
        <v>0.11111111111111099</v>
      </c>
      <c r="AH8" s="16" t="s">
        <v>80</v>
      </c>
      <c r="AI8" s="16"/>
      <c r="AJ8" s="16">
        <v>0</v>
      </c>
      <c r="AK8" s="16">
        <v>6.8965517241379296E-2</v>
      </c>
      <c r="AL8" s="16">
        <v>5.2631578947368397E-2</v>
      </c>
      <c r="AM8" s="16">
        <v>2.32558139534884E-2</v>
      </c>
      <c r="AN8" s="16">
        <v>0</v>
      </c>
      <c r="AO8" s="16"/>
      <c r="AP8" s="16">
        <v>4.13793103448276E-2</v>
      </c>
      <c r="AQ8" s="16">
        <v>2.1739130434782601E-2</v>
      </c>
      <c r="AR8" s="16">
        <v>0</v>
      </c>
      <c r="AS8" s="16"/>
      <c r="AT8" s="16">
        <v>9.8039215686274495E-2</v>
      </c>
      <c r="AU8" s="16">
        <v>0</v>
      </c>
      <c r="AV8" s="16">
        <v>0.105263157894737</v>
      </c>
      <c r="AW8" s="16">
        <v>0</v>
      </c>
      <c r="AX8" s="16"/>
      <c r="AY8" s="16">
        <v>8.3333333333333301E-2</v>
      </c>
      <c r="AZ8" s="16">
        <v>3.2258064516128997E-2</v>
      </c>
      <c r="BA8" s="16"/>
      <c r="BB8" s="16">
        <v>0.05</v>
      </c>
      <c r="BC8" s="16">
        <v>5.8823529411764698E-2</v>
      </c>
      <c r="BD8" s="16">
        <v>2.5862068965517199E-2</v>
      </c>
      <c r="BE8" s="16">
        <v>3.5714285714285698E-2</v>
      </c>
      <c r="BF8" s="16"/>
      <c r="BG8" s="16">
        <v>5.5555555555555601E-2</v>
      </c>
      <c r="BH8" s="16">
        <v>3.125E-2</v>
      </c>
      <c r="BI8" s="16">
        <v>3.2786885245901599E-2</v>
      </c>
      <c r="BJ8" s="16">
        <v>0.1</v>
      </c>
      <c r="BK8" s="16">
        <v>0</v>
      </c>
      <c r="BL8" s="16">
        <v>0</v>
      </c>
    </row>
    <row r="9" spans="2:64" x14ac:dyDescent="0.35">
      <c r="B9" s="17" t="s">
        <v>403</v>
      </c>
      <c r="C9" s="16">
        <v>0.11616161616161599</v>
      </c>
      <c r="D9" s="16">
        <v>0.23529411764705899</v>
      </c>
      <c r="E9" s="16">
        <v>0.269230769230769</v>
      </c>
      <c r="F9" s="16">
        <v>3.125E-2</v>
      </c>
      <c r="G9" s="16">
        <v>7.69230769230769E-2</v>
      </c>
      <c r="H9" s="16">
        <v>0.10344827586206901</v>
      </c>
      <c r="I9" s="16"/>
      <c r="J9" s="16">
        <v>0.133333333333333</v>
      </c>
      <c r="K9" s="16">
        <v>9.7826086956521702E-2</v>
      </c>
      <c r="L9" s="16"/>
      <c r="M9" s="16">
        <v>0.10655737704918</v>
      </c>
      <c r="N9" s="16">
        <v>5.1282051282051301E-2</v>
      </c>
      <c r="O9" s="16">
        <v>0.38095238095238099</v>
      </c>
      <c r="P9" s="16">
        <v>0</v>
      </c>
      <c r="Q9" s="16"/>
      <c r="R9" s="16">
        <v>0.14018691588785001</v>
      </c>
      <c r="S9" s="16">
        <v>7.1428571428571397E-2</v>
      </c>
      <c r="T9" s="16">
        <v>0.105263157894737</v>
      </c>
      <c r="U9" s="16">
        <v>0</v>
      </c>
      <c r="V9" s="16"/>
      <c r="W9" s="16">
        <v>0.20408163265306101</v>
      </c>
      <c r="X9" s="16">
        <v>0</v>
      </c>
      <c r="Y9" s="16">
        <v>0.133333333333333</v>
      </c>
      <c r="Z9" s="16">
        <v>0</v>
      </c>
      <c r="AA9" s="16">
        <v>0.230769230769231</v>
      </c>
      <c r="AB9" s="16">
        <v>0</v>
      </c>
      <c r="AC9" s="16">
        <v>0.23529411764705899</v>
      </c>
      <c r="AD9" s="16">
        <v>0</v>
      </c>
      <c r="AE9" s="16">
        <v>0.15384615384615399</v>
      </c>
      <c r="AF9" s="16">
        <v>0</v>
      </c>
      <c r="AG9" s="16">
        <v>0.22222222222222199</v>
      </c>
      <c r="AH9" s="16" t="s">
        <v>80</v>
      </c>
      <c r="AI9" s="16"/>
      <c r="AJ9" s="16">
        <v>0.14285714285714299</v>
      </c>
      <c r="AK9" s="16">
        <v>0.10344827586206901</v>
      </c>
      <c r="AL9" s="16">
        <v>0.118421052631579</v>
      </c>
      <c r="AM9" s="16">
        <v>9.3023255813953501E-2</v>
      </c>
      <c r="AN9" s="16">
        <v>8.3333333333333301E-2</v>
      </c>
      <c r="AO9" s="16"/>
      <c r="AP9" s="16">
        <v>0.10344827586206901</v>
      </c>
      <c r="AQ9" s="16">
        <v>0.15217391304347799</v>
      </c>
      <c r="AR9" s="16">
        <v>0.14285714285714299</v>
      </c>
      <c r="AS9" s="16"/>
      <c r="AT9" s="16">
        <v>0.11764705882352899</v>
      </c>
      <c r="AU9" s="16">
        <v>9.4827586206896505E-2</v>
      </c>
      <c r="AV9" s="16">
        <v>0.21052631578947401</v>
      </c>
      <c r="AW9" s="16">
        <v>0.16666666666666699</v>
      </c>
      <c r="AX9" s="16"/>
      <c r="AY9" s="16">
        <v>0.16666666666666699</v>
      </c>
      <c r="AZ9" s="16">
        <v>0.112903225806452</v>
      </c>
      <c r="BA9" s="16"/>
      <c r="BB9" s="16">
        <v>0.25</v>
      </c>
      <c r="BC9" s="16">
        <v>0.14705882352941199</v>
      </c>
      <c r="BD9" s="16">
        <v>8.6206896551724102E-2</v>
      </c>
      <c r="BE9" s="16">
        <v>0.107142857142857</v>
      </c>
      <c r="BF9" s="16"/>
      <c r="BG9" s="16">
        <v>0.16666666666666699</v>
      </c>
      <c r="BH9" s="16">
        <v>0.125</v>
      </c>
      <c r="BI9" s="16">
        <v>0.13114754098360701</v>
      </c>
      <c r="BJ9" s="16">
        <v>0</v>
      </c>
      <c r="BK9" s="16">
        <v>0</v>
      </c>
      <c r="BL9" s="16">
        <v>0</v>
      </c>
    </row>
    <row r="10" spans="2:64" x14ac:dyDescent="0.35">
      <c r="B10" s="17" t="s">
        <v>404</v>
      </c>
      <c r="C10" s="16">
        <v>0.15656565656565699</v>
      </c>
      <c r="D10" s="16">
        <v>0.23529411764705899</v>
      </c>
      <c r="E10" s="16">
        <v>0.30769230769230799</v>
      </c>
      <c r="F10" s="16">
        <v>0.21875</v>
      </c>
      <c r="G10" s="16">
        <v>0.138461538461538</v>
      </c>
      <c r="H10" s="16">
        <v>5.1724137931034503E-2</v>
      </c>
      <c r="I10" s="16"/>
      <c r="J10" s="16">
        <v>0.15238095238095201</v>
      </c>
      <c r="K10" s="16">
        <v>0.16304347826087001</v>
      </c>
      <c r="L10" s="16"/>
      <c r="M10" s="16">
        <v>0.15573770491803299</v>
      </c>
      <c r="N10" s="16">
        <v>0.17948717948717899</v>
      </c>
      <c r="O10" s="16">
        <v>0.19047619047618999</v>
      </c>
      <c r="P10" s="16">
        <v>6.6666666666666693E-2</v>
      </c>
      <c r="Q10" s="16"/>
      <c r="R10" s="16">
        <v>0.14953271028037399</v>
      </c>
      <c r="S10" s="16">
        <v>0.28571428571428598</v>
      </c>
      <c r="T10" s="16">
        <v>8.7719298245614002E-2</v>
      </c>
      <c r="U10" s="16">
        <v>0.33333333333333298</v>
      </c>
      <c r="V10" s="16"/>
      <c r="W10" s="16">
        <v>0.14285714285714299</v>
      </c>
      <c r="X10" s="16">
        <v>0.107142857142857</v>
      </c>
      <c r="Y10" s="16">
        <v>0</v>
      </c>
      <c r="Z10" s="16">
        <v>0.214285714285714</v>
      </c>
      <c r="AA10" s="16">
        <v>0.230769230769231</v>
      </c>
      <c r="AB10" s="16">
        <v>0.21052631578947401</v>
      </c>
      <c r="AC10" s="16">
        <v>0.11764705882352899</v>
      </c>
      <c r="AD10" s="16">
        <v>0.5</v>
      </c>
      <c r="AE10" s="16">
        <v>0.230769230769231</v>
      </c>
      <c r="AF10" s="16">
        <v>0.133333333333333</v>
      </c>
      <c r="AG10" s="16">
        <v>0.11111111111111099</v>
      </c>
      <c r="AH10" s="16" t="s">
        <v>80</v>
      </c>
      <c r="AI10" s="16"/>
      <c r="AJ10" s="16">
        <v>0.19047619047618999</v>
      </c>
      <c r="AK10" s="16">
        <v>0.17241379310344801</v>
      </c>
      <c r="AL10" s="16">
        <v>9.2105263157894704E-2</v>
      </c>
      <c r="AM10" s="16">
        <v>0.209302325581395</v>
      </c>
      <c r="AN10" s="16">
        <v>0.16666666666666699</v>
      </c>
      <c r="AO10" s="16"/>
      <c r="AP10" s="16">
        <v>0.15862068965517201</v>
      </c>
      <c r="AQ10" s="16">
        <v>0.173913043478261</v>
      </c>
      <c r="AR10" s="16">
        <v>0</v>
      </c>
      <c r="AS10" s="16"/>
      <c r="AT10" s="16">
        <v>0.21568627450980399</v>
      </c>
      <c r="AU10" s="16">
        <v>0.13793103448275901</v>
      </c>
      <c r="AV10" s="16">
        <v>5.2631578947368397E-2</v>
      </c>
      <c r="AW10" s="16">
        <v>0.25</v>
      </c>
      <c r="AX10" s="16"/>
      <c r="AY10" s="16">
        <v>0.16666666666666699</v>
      </c>
      <c r="AZ10" s="16">
        <v>0.15591397849462399</v>
      </c>
      <c r="BA10" s="16"/>
      <c r="BB10" s="16">
        <v>0.25</v>
      </c>
      <c r="BC10" s="16">
        <v>8.8235294117647106E-2</v>
      </c>
      <c r="BD10" s="16">
        <v>0.14655172413793099</v>
      </c>
      <c r="BE10" s="16">
        <v>0.214285714285714</v>
      </c>
      <c r="BF10" s="16"/>
      <c r="BG10" s="16">
        <v>0.11111111111111099</v>
      </c>
      <c r="BH10" s="16">
        <v>0.15625</v>
      </c>
      <c r="BI10" s="16">
        <v>0.18032786885245899</v>
      </c>
      <c r="BJ10" s="16">
        <v>0.1</v>
      </c>
      <c r="BK10" s="16">
        <v>9.0909090909090898E-2</v>
      </c>
      <c r="BL10" s="16">
        <v>0.5</v>
      </c>
    </row>
    <row r="11" spans="2:64" x14ac:dyDescent="0.35">
      <c r="B11" s="17" t="s">
        <v>405</v>
      </c>
      <c r="C11" s="16">
        <v>9.0909090909090898E-2</v>
      </c>
      <c r="D11" s="16">
        <v>0.11764705882352899</v>
      </c>
      <c r="E11" s="16">
        <v>7.69230769230769E-2</v>
      </c>
      <c r="F11" s="16">
        <v>9.375E-2</v>
      </c>
      <c r="G11" s="16">
        <v>0.107692307692308</v>
      </c>
      <c r="H11" s="16">
        <v>6.8965517241379296E-2</v>
      </c>
      <c r="I11" s="16"/>
      <c r="J11" s="16">
        <v>0.104761904761905</v>
      </c>
      <c r="K11" s="16">
        <v>7.6086956521739094E-2</v>
      </c>
      <c r="L11" s="16"/>
      <c r="M11" s="16">
        <v>8.1967213114754106E-2</v>
      </c>
      <c r="N11" s="16">
        <v>0.128205128205128</v>
      </c>
      <c r="O11" s="16">
        <v>4.7619047619047603E-2</v>
      </c>
      <c r="P11" s="16">
        <v>0.133333333333333</v>
      </c>
      <c r="Q11" s="16"/>
      <c r="R11" s="16">
        <v>8.4112149532710304E-2</v>
      </c>
      <c r="S11" s="16">
        <v>0.107142857142857</v>
      </c>
      <c r="T11" s="16">
        <v>8.7719298245614002E-2</v>
      </c>
      <c r="U11" s="16">
        <v>0.16666666666666699</v>
      </c>
      <c r="V11" s="16"/>
      <c r="W11" s="16">
        <v>0.16326530612244899</v>
      </c>
      <c r="X11" s="16">
        <v>3.5714285714285698E-2</v>
      </c>
      <c r="Y11" s="16">
        <v>0.266666666666667</v>
      </c>
      <c r="Z11" s="16">
        <v>7.1428571428571397E-2</v>
      </c>
      <c r="AA11" s="16">
        <v>0</v>
      </c>
      <c r="AB11" s="16">
        <v>5.2631578947368397E-2</v>
      </c>
      <c r="AC11" s="16">
        <v>0</v>
      </c>
      <c r="AD11" s="16">
        <v>0.16666666666666699</v>
      </c>
      <c r="AE11" s="16">
        <v>7.69230769230769E-2</v>
      </c>
      <c r="AF11" s="16">
        <v>6.6666666666666693E-2</v>
      </c>
      <c r="AG11" s="16">
        <v>0</v>
      </c>
      <c r="AH11" s="16" t="s">
        <v>80</v>
      </c>
      <c r="AI11" s="16"/>
      <c r="AJ11" s="16">
        <v>0.14285714285714299</v>
      </c>
      <c r="AK11" s="16">
        <v>6.8965517241379296E-2</v>
      </c>
      <c r="AL11" s="16">
        <v>7.8947368421052599E-2</v>
      </c>
      <c r="AM11" s="16">
        <v>9.3023255813953501E-2</v>
      </c>
      <c r="AN11" s="16">
        <v>8.3333333333333301E-2</v>
      </c>
      <c r="AO11" s="16"/>
      <c r="AP11" s="16">
        <v>6.8965517241379296E-2</v>
      </c>
      <c r="AQ11" s="16">
        <v>0.173913043478261</v>
      </c>
      <c r="AR11" s="16">
        <v>0</v>
      </c>
      <c r="AS11" s="16"/>
      <c r="AT11" s="16">
        <v>0.15686274509803899</v>
      </c>
      <c r="AU11" s="16">
        <v>5.1724137931034503E-2</v>
      </c>
      <c r="AV11" s="16">
        <v>0.21052631578947401</v>
      </c>
      <c r="AW11" s="16">
        <v>0</v>
      </c>
      <c r="AX11" s="16"/>
      <c r="AY11" s="16">
        <v>0.16666666666666699</v>
      </c>
      <c r="AZ11" s="16">
        <v>8.6021505376344107E-2</v>
      </c>
      <c r="BA11" s="16"/>
      <c r="BB11" s="16">
        <v>0.05</v>
      </c>
      <c r="BC11" s="16">
        <v>0.14705882352941199</v>
      </c>
      <c r="BD11" s="16">
        <v>8.6206896551724102E-2</v>
      </c>
      <c r="BE11" s="16">
        <v>7.1428571428571397E-2</v>
      </c>
      <c r="BF11" s="16"/>
      <c r="BG11" s="16">
        <v>5.5555555555555601E-2</v>
      </c>
      <c r="BH11" s="16">
        <v>0.104166666666667</v>
      </c>
      <c r="BI11" s="16">
        <v>9.8360655737704902E-2</v>
      </c>
      <c r="BJ11" s="16">
        <v>0.1</v>
      </c>
      <c r="BK11" s="16">
        <v>0</v>
      </c>
      <c r="BL11" s="16">
        <v>0</v>
      </c>
    </row>
    <row r="12" spans="2:64" x14ac:dyDescent="0.35">
      <c r="B12" s="17" t="s">
        <v>406</v>
      </c>
      <c r="C12" s="16">
        <v>0.53535353535353503</v>
      </c>
      <c r="D12" s="16">
        <v>0.23529411764705899</v>
      </c>
      <c r="E12" s="16">
        <v>0.230769230769231</v>
      </c>
      <c r="F12" s="16">
        <v>0.59375</v>
      </c>
      <c r="G12" s="16">
        <v>0.58461538461538498</v>
      </c>
      <c r="H12" s="16">
        <v>0.67241379310344795</v>
      </c>
      <c r="I12" s="16"/>
      <c r="J12" s="16">
        <v>0.50476190476190497</v>
      </c>
      <c r="K12" s="16">
        <v>0.565217391304348</v>
      </c>
      <c r="L12" s="16"/>
      <c r="M12" s="16">
        <v>0.56557377049180302</v>
      </c>
      <c r="N12" s="16">
        <v>0.56410256410256399</v>
      </c>
      <c r="O12" s="16">
        <v>0.238095238095238</v>
      </c>
      <c r="P12" s="16">
        <v>0.6</v>
      </c>
      <c r="Q12" s="16"/>
      <c r="R12" s="16">
        <v>0.51401869158878499</v>
      </c>
      <c r="S12" s="16">
        <v>0.46428571428571402</v>
      </c>
      <c r="T12" s="16">
        <v>0.63157894736842102</v>
      </c>
      <c r="U12" s="16">
        <v>0.33333333333333298</v>
      </c>
      <c r="V12" s="16"/>
      <c r="W12" s="16">
        <v>0.38775510204081598</v>
      </c>
      <c r="X12" s="16">
        <v>0.82142857142857095</v>
      </c>
      <c r="Y12" s="16">
        <v>0.46666666666666701</v>
      </c>
      <c r="Z12" s="16">
        <v>0.71428571428571397</v>
      </c>
      <c r="AA12" s="16">
        <v>0.38461538461538503</v>
      </c>
      <c r="AB12" s="16">
        <v>0.47368421052631599</v>
      </c>
      <c r="AC12" s="16">
        <v>0.58823529411764697</v>
      </c>
      <c r="AD12" s="16">
        <v>0.33333333333333298</v>
      </c>
      <c r="AE12" s="16">
        <v>0.53846153846153799</v>
      </c>
      <c r="AF12" s="16">
        <v>0.66666666666666696</v>
      </c>
      <c r="AG12" s="16">
        <v>0.44444444444444398</v>
      </c>
      <c r="AH12" s="16" t="s">
        <v>80</v>
      </c>
      <c r="AI12" s="16"/>
      <c r="AJ12" s="16">
        <v>0.476190476190476</v>
      </c>
      <c r="AK12" s="16">
        <v>0.41379310344827602</v>
      </c>
      <c r="AL12" s="16">
        <v>0.59210526315789502</v>
      </c>
      <c r="AM12" s="16">
        <v>0.55813953488372103</v>
      </c>
      <c r="AN12" s="16">
        <v>0.58333333333333304</v>
      </c>
      <c r="AO12" s="16"/>
      <c r="AP12" s="16">
        <v>0.55172413793103403</v>
      </c>
      <c r="AQ12" s="16">
        <v>0.45652173913043498</v>
      </c>
      <c r="AR12" s="16">
        <v>0.71428571428571397</v>
      </c>
      <c r="AS12" s="16"/>
      <c r="AT12" s="16">
        <v>0.41176470588235298</v>
      </c>
      <c r="AU12" s="16">
        <v>0.63793103448275901</v>
      </c>
      <c r="AV12" s="16">
        <v>0.42105263157894701</v>
      </c>
      <c r="AW12" s="16">
        <v>0.25</v>
      </c>
      <c r="AX12" s="16"/>
      <c r="AY12" s="16">
        <v>0.33333333333333298</v>
      </c>
      <c r="AZ12" s="16">
        <v>0.54838709677419395</v>
      </c>
      <c r="BA12" s="16"/>
      <c r="BB12" s="16">
        <v>0.35</v>
      </c>
      <c r="BC12" s="16">
        <v>0.52941176470588203</v>
      </c>
      <c r="BD12" s="16">
        <v>0.61206896551724099</v>
      </c>
      <c r="BE12" s="16">
        <v>0.35714285714285698</v>
      </c>
      <c r="BF12" s="16"/>
      <c r="BG12" s="16">
        <v>0.5</v>
      </c>
      <c r="BH12" s="16">
        <v>0.54166666666666696</v>
      </c>
      <c r="BI12" s="16">
        <v>0.45901639344262302</v>
      </c>
      <c r="BJ12" s="16">
        <v>0.7</v>
      </c>
      <c r="BK12" s="16">
        <v>0.90909090909090895</v>
      </c>
      <c r="BL12" s="16">
        <v>0</v>
      </c>
    </row>
    <row r="13" spans="2:64" x14ac:dyDescent="0.35">
      <c r="B13" s="17" t="s">
        <v>61</v>
      </c>
      <c r="C13" s="16">
        <v>6.5656565656565705E-2</v>
      </c>
      <c r="D13" s="16">
        <v>0</v>
      </c>
      <c r="E13" s="16">
        <v>3.8461538461538498E-2</v>
      </c>
      <c r="F13" s="16">
        <v>3.125E-2</v>
      </c>
      <c r="G13" s="16">
        <v>9.2307692307692299E-2</v>
      </c>
      <c r="H13" s="16">
        <v>8.6206896551724102E-2</v>
      </c>
      <c r="I13" s="16"/>
      <c r="J13" s="16">
        <v>5.7142857142857099E-2</v>
      </c>
      <c r="K13" s="16">
        <v>7.6086956521739094E-2</v>
      </c>
      <c r="L13" s="16"/>
      <c r="M13" s="16">
        <v>6.5573770491803296E-2</v>
      </c>
      <c r="N13" s="16">
        <v>5.1282051282051301E-2</v>
      </c>
      <c r="O13" s="16">
        <v>9.5238095238095205E-2</v>
      </c>
      <c r="P13" s="16">
        <v>6.6666666666666693E-2</v>
      </c>
      <c r="Q13" s="16"/>
      <c r="R13" s="16">
        <v>5.60747663551402E-2</v>
      </c>
      <c r="S13" s="16">
        <v>7.1428571428571397E-2</v>
      </c>
      <c r="T13" s="16">
        <v>8.7719298245614002E-2</v>
      </c>
      <c r="U13" s="16">
        <v>0</v>
      </c>
      <c r="V13" s="16"/>
      <c r="W13" s="16">
        <v>4.08163265306122E-2</v>
      </c>
      <c r="X13" s="16">
        <v>3.5714285714285698E-2</v>
      </c>
      <c r="Y13" s="16">
        <v>6.6666666666666693E-2</v>
      </c>
      <c r="Z13" s="16">
        <v>0</v>
      </c>
      <c r="AA13" s="16">
        <v>7.69230769230769E-2</v>
      </c>
      <c r="AB13" s="16">
        <v>0.21052631578947401</v>
      </c>
      <c r="AC13" s="16">
        <v>5.8823529411764698E-2</v>
      </c>
      <c r="AD13" s="16">
        <v>0</v>
      </c>
      <c r="AE13" s="16">
        <v>0</v>
      </c>
      <c r="AF13" s="16">
        <v>0.133333333333333</v>
      </c>
      <c r="AG13" s="16">
        <v>0.11111111111111099</v>
      </c>
      <c r="AH13" s="16" t="s">
        <v>80</v>
      </c>
      <c r="AI13" s="16"/>
      <c r="AJ13" s="16">
        <v>4.7619047619047603E-2</v>
      </c>
      <c r="AK13" s="16">
        <v>0.17241379310344801</v>
      </c>
      <c r="AL13" s="16">
        <v>6.5789473684210495E-2</v>
      </c>
      <c r="AM13" s="16">
        <v>2.32558139534884E-2</v>
      </c>
      <c r="AN13" s="16">
        <v>8.3333333333333301E-2</v>
      </c>
      <c r="AO13" s="16"/>
      <c r="AP13" s="16">
        <v>7.5862068965517199E-2</v>
      </c>
      <c r="AQ13" s="16">
        <v>2.1739130434782601E-2</v>
      </c>
      <c r="AR13" s="16">
        <v>0.14285714285714299</v>
      </c>
      <c r="AS13" s="16"/>
      <c r="AT13" s="16">
        <v>0</v>
      </c>
      <c r="AU13" s="16">
        <v>7.7586206896551699E-2</v>
      </c>
      <c r="AV13" s="16">
        <v>0</v>
      </c>
      <c r="AW13" s="16">
        <v>0.33333333333333298</v>
      </c>
      <c r="AX13" s="16"/>
      <c r="AY13" s="16">
        <v>8.3333333333333301E-2</v>
      </c>
      <c r="AZ13" s="16">
        <v>6.4516129032258104E-2</v>
      </c>
      <c r="BA13" s="16"/>
      <c r="BB13" s="16">
        <v>0.05</v>
      </c>
      <c r="BC13" s="16">
        <v>2.9411764705882401E-2</v>
      </c>
      <c r="BD13" s="16">
        <v>4.31034482758621E-2</v>
      </c>
      <c r="BE13" s="16">
        <v>0.214285714285714</v>
      </c>
      <c r="BF13" s="16"/>
      <c r="BG13" s="16">
        <v>0.11111111111111099</v>
      </c>
      <c r="BH13" s="16">
        <v>4.1666666666666699E-2</v>
      </c>
      <c r="BI13" s="16">
        <v>9.8360655737704902E-2</v>
      </c>
      <c r="BJ13" s="16">
        <v>0</v>
      </c>
      <c r="BK13" s="16">
        <v>0</v>
      </c>
      <c r="BL13" s="16">
        <v>0.5</v>
      </c>
    </row>
    <row r="14" spans="2:64" x14ac:dyDescent="0.35">
      <c r="B14" s="17" t="s">
        <v>407</v>
      </c>
      <c r="C14" s="20">
        <v>0.15151515151515199</v>
      </c>
      <c r="D14" s="20">
        <v>0.41176470588235298</v>
      </c>
      <c r="E14" s="20">
        <v>0.34615384615384598</v>
      </c>
      <c r="F14" s="20">
        <v>6.25E-2</v>
      </c>
      <c r="G14" s="20">
        <v>7.69230769230769E-2</v>
      </c>
      <c r="H14" s="20">
        <v>0.12068965517241401</v>
      </c>
      <c r="I14" s="20"/>
      <c r="J14" s="20">
        <v>0.180952380952381</v>
      </c>
      <c r="K14" s="20">
        <v>0.119565217391304</v>
      </c>
      <c r="L14" s="20"/>
      <c r="M14" s="20">
        <v>0.13114754098360701</v>
      </c>
      <c r="N14" s="20">
        <v>7.69230769230769E-2</v>
      </c>
      <c r="O14" s="20">
        <v>0.42857142857142899</v>
      </c>
      <c r="P14" s="20">
        <v>0.133333333333333</v>
      </c>
      <c r="Q14" s="20"/>
      <c r="R14" s="20">
        <v>0.19626168224299101</v>
      </c>
      <c r="S14" s="20">
        <v>7.1428571428571397E-2</v>
      </c>
      <c r="T14" s="20">
        <v>0.105263157894737</v>
      </c>
      <c r="U14" s="20">
        <v>0.16666666666666699</v>
      </c>
      <c r="V14" s="20"/>
      <c r="W14" s="20">
        <v>0.26530612244898</v>
      </c>
      <c r="X14" s="20">
        <v>0</v>
      </c>
      <c r="Y14" s="20">
        <v>0.2</v>
      </c>
      <c r="Z14" s="20">
        <v>0</v>
      </c>
      <c r="AA14" s="20">
        <v>0.30769230769230799</v>
      </c>
      <c r="AB14" s="20">
        <v>5.2631578947368397E-2</v>
      </c>
      <c r="AC14" s="20">
        <v>0.23529411764705899</v>
      </c>
      <c r="AD14" s="20">
        <v>0</v>
      </c>
      <c r="AE14" s="20">
        <v>0.15384615384615399</v>
      </c>
      <c r="AF14" s="20">
        <v>0</v>
      </c>
      <c r="AG14" s="20">
        <v>0.33333333333333298</v>
      </c>
      <c r="AH14" s="20" t="s">
        <v>80</v>
      </c>
      <c r="AI14" s="20"/>
      <c r="AJ14" s="20">
        <v>0.14285714285714299</v>
      </c>
      <c r="AK14" s="20">
        <v>0.17241379310344801</v>
      </c>
      <c r="AL14" s="20">
        <v>0.17105263157894701</v>
      </c>
      <c r="AM14" s="20">
        <v>0.116279069767442</v>
      </c>
      <c r="AN14" s="20">
        <v>8.3333333333333301E-2</v>
      </c>
      <c r="AO14" s="20"/>
      <c r="AP14" s="20">
        <v>0.14482758620689701</v>
      </c>
      <c r="AQ14" s="20">
        <v>0.173913043478261</v>
      </c>
      <c r="AR14" s="20">
        <v>0.14285714285714299</v>
      </c>
      <c r="AS14" s="20"/>
      <c r="AT14" s="20">
        <v>0.21568627450980399</v>
      </c>
      <c r="AU14" s="20">
        <v>9.4827586206896505E-2</v>
      </c>
      <c r="AV14" s="20">
        <v>0.31578947368421101</v>
      </c>
      <c r="AW14" s="20">
        <v>0.16666666666666699</v>
      </c>
      <c r="AX14" s="20"/>
      <c r="AY14" s="20">
        <v>0.25</v>
      </c>
      <c r="AZ14" s="20">
        <v>0.14516129032258099</v>
      </c>
      <c r="BA14" s="20"/>
      <c r="BB14" s="20">
        <v>0.3</v>
      </c>
      <c r="BC14" s="20">
        <v>0.20588235294117599</v>
      </c>
      <c r="BD14" s="20">
        <v>0.11206896551724101</v>
      </c>
      <c r="BE14" s="20">
        <v>0.14285714285714299</v>
      </c>
      <c r="BF14" s="20"/>
      <c r="BG14" s="20">
        <v>0.22222222222222199</v>
      </c>
      <c r="BH14" s="20">
        <v>0.15625</v>
      </c>
      <c r="BI14" s="20">
        <v>0.16393442622950799</v>
      </c>
      <c r="BJ14" s="20">
        <v>0.1</v>
      </c>
      <c r="BK14" s="20">
        <v>0</v>
      </c>
      <c r="BL14" s="20">
        <v>0</v>
      </c>
    </row>
    <row r="15" spans="2:64" x14ac:dyDescent="0.35">
      <c r="B15" s="17" t="s">
        <v>408</v>
      </c>
      <c r="C15" s="20">
        <v>0.62626262626262597</v>
      </c>
      <c r="D15" s="20">
        <v>0.35294117647058798</v>
      </c>
      <c r="E15" s="20">
        <v>0.30769230769230799</v>
      </c>
      <c r="F15" s="20">
        <v>0.6875</v>
      </c>
      <c r="G15" s="20">
        <v>0.69230769230769196</v>
      </c>
      <c r="H15" s="20">
        <v>0.74137931034482796</v>
      </c>
      <c r="I15" s="20"/>
      <c r="J15" s="20">
        <v>0.60952380952380902</v>
      </c>
      <c r="K15" s="20">
        <v>0.64130434782608703</v>
      </c>
      <c r="L15" s="20"/>
      <c r="M15" s="20">
        <v>0.64754098360655699</v>
      </c>
      <c r="N15" s="20">
        <v>0.69230769230769196</v>
      </c>
      <c r="O15" s="20">
        <v>0.28571428571428598</v>
      </c>
      <c r="P15" s="20">
        <v>0.73333333333333295</v>
      </c>
      <c r="Q15" s="20"/>
      <c r="R15" s="20">
        <v>0.59813084112149495</v>
      </c>
      <c r="S15" s="20">
        <v>0.57142857142857095</v>
      </c>
      <c r="T15" s="20">
        <v>0.71929824561403499</v>
      </c>
      <c r="U15" s="20">
        <v>0.5</v>
      </c>
      <c r="V15" s="20"/>
      <c r="W15" s="20">
        <v>0.55102040816326503</v>
      </c>
      <c r="X15" s="20">
        <v>0.85714285714285698</v>
      </c>
      <c r="Y15" s="20">
        <v>0.73333333333333295</v>
      </c>
      <c r="Z15" s="20">
        <v>0.78571428571428603</v>
      </c>
      <c r="AA15" s="20">
        <v>0.38461538461538503</v>
      </c>
      <c r="AB15" s="20">
        <v>0.52631578947368396</v>
      </c>
      <c r="AC15" s="20">
        <v>0.58823529411764697</v>
      </c>
      <c r="AD15" s="20">
        <v>0.5</v>
      </c>
      <c r="AE15" s="20">
        <v>0.61538461538461497</v>
      </c>
      <c r="AF15" s="20">
        <v>0.73333333333333295</v>
      </c>
      <c r="AG15" s="20">
        <v>0.44444444444444398</v>
      </c>
      <c r="AH15" s="20" t="s">
        <v>80</v>
      </c>
      <c r="AI15" s="20"/>
      <c r="AJ15" s="20">
        <v>0.61904761904761896</v>
      </c>
      <c r="AK15" s="20">
        <v>0.48275862068965503</v>
      </c>
      <c r="AL15" s="20">
        <v>0.67105263157894701</v>
      </c>
      <c r="AM15" s="20">
        <v>0.65116279069767402</v>
      </c>
      <c r="AN15" s="20">
        <v>0.66666666666666696</v>
      </c>
      <c r="AO15" s="20"/>
      <c r="AP15" s="20">
        <v>0.62068965517241403</v>
      </c>
      <c r="AQ15" s="20">
        <v>0.63043478260869601</v>
      </c>
      <c r="AR15" s="20">
        <v>0.71428571428571397</v>
      </c>
      <c r="AS15" s="20"/>
      <c r="AT15" s="20">
        <v>0.56862745098039202</v>
      </c>
      <c r="AU15" s="20">
        <v>0.68965517241379304</v>
      </c>
      <c r="AV15" s="20">
        <v>0.63157894736842102</v>
      </c>
      <c r="AW15" s="20">
        <v>0.25</v>
      </c>
      <c r="AX15" s="20"/>
      <c r="AY15" s="20">
        <v>0.5</v>
      </c>
      <c r="AZ15" s="20">
        <v>0.63440860215053796</v>
      </c>
      <c r="BA15" s="20"/>
      <c r="BB15" s="20">
        <v>0.4</v>
      </c>
      <c r="BC15" s="20">
        <v>0.67647058823529405</v>
      </c>
      <c r="BD15" s="20">
        <v>0.69827586206896597</v>
      </c>
      <c r="BE15" s="20">
        <v>0.42857142857142899</v>
      </c>
      <c r="BF15" s="20"/>
      <c r="BG15" s="20">
        <v>0.55555555555555602</v>
      </c>
      <c r="BH15" s="20">
        <v>0.64583333333333304</v>
      </c>
      <c r="BI15" s="20">
        <v>0.55737704918032804</v>
      </c>
      <c r="BJ15" s="20">
        <v>0.8</v>
      </c>
      <c r="BK15" s="20">
        <v>0.90909090909090895</v>
      </c>
      <c r="BL15" s="20">
        <v>0</v>
      </c>
    </row>
    <row r="16" spans="2:64" x14ac:dyDescent="0.35">
      <c r="B16" s="17" t="s">
        <v>237</v>
      </c>
      <c r="C16" s="21">
        <v>-0.47474747474747497</v>
      </c>
      <c r="D16" s="21">
        <v>5.8823529411764698E-2</v>
      </c>
      <c r="E16" s="21">
        <v>3.8461538461538401E-2</v>
      </c>
      <c r="F16" s="21">
        <v>-0.625</v>
      </c>
      <c r="G16" s="21">
        <v>-0.61538461538461497</v>
      </c>
      <c r="H16" s="21">
        <v>-0.62068965517241403</v>
      </c>
      <c r="I16" s="21"/>
      <c r="J16" s="21">
        <v>-0.42857142857142799</v>
      </c>
      <c r="K16" s="21">
        <v>-0.52173913043478304</v>
      </c>
      <c r="L16" s="21"/>
      <c r="M16" s="21">
        <v>-0.51639344262295095</v>
      </c>
      <c r="N16" s="21">
        <v>-0.61538461538461497</v>
      </c>
      <c r="O16" s="21">
        <v>0.14285714285714299</v>
      </c>
      <c r="P16" s="21">
        <v>-0.6</v>
      </c>
      <c r="Q16" s="21"/>
      <c r="R16" s="21">
        <v>-0.401869158878505</v>
      </c>
      <c r="S16" s="21">
        <v>-0.5</v>
      </c>
      <c r="T16" s="21">
        <v>-0.61403508771929804</v>
      </c>
      <c r="U16" s="21">
        <v>-0.33333333333333298</v>
      </c>
      <c r="V16" s="21"/>
      <c r="W16" s="21">
        <v>-0.28571428571428598</v>
      </c>
      <c r="X16" s="21">
        <v>-0.85714285714285698</v>
      </c>
      <c r="Y16" s="21">
        <v>-0.53333333333333299</v>
      </c>
      <c r="Z16" s="21">
        <v>-0.78571428571428603</v>
      </c>
      <c r="AA16" s="21">
        <v>-7.69230769230769E-2</v>
      </c>
      <c r="AB16" s="21">
        <v>-0.47368421052631599</v>
      </c>
      <c r="AC16" s="21">
        <v>-0.35294117647058798</v>
      </c>
      <c r="AD16" s="21">
        <v>-0.5</v>
      </c>
      <c r="AE16" s="21">
        <v>-0.46153846153846201</v>
      </c>
      <c r="AF16" s="21">
        <v>-0.73333333333333295</v>
      </c>
      <c r="AG16" s="21">
        <v>-0.11111111111111099</v>
      </c>
      <c r="AH16" s="21" t="s">
        <v>80</v>
      </c>
      <c r="AI16" s="21"/>
      <c r="AJ16" s="21">
        <v>-0.476190476190476</v>
      </c>
      <c r="AK16" s="21">
        <v>-0.31034482758620702</v>
      </c>
      <c r="AL16" s="21">
        <v>-0.5</v>
      </c>
      <c r="AM16" s="21">
        <v>-0.53488372093023295</v>
      </c>
      <c r="AN16" s="21">
        <v>-0.58333333333333304</v>
      </c>
      <c r="AO16" s="21"/>
      <c r="AP16" s="21">
        <v>-0.47586206896551703</v>
      </c>
      <c r="AQ16" s="21">
        <v>-0.45652173913043498</v>
      </c>
      <c r="AR16" s="21">
        <v>-0.57142857142857095</v>
      </c>
      <c r="AS16" s="21"/>
      <c r="AT16" s="21">
        <v>-0.35294117647058798</v>
      </c>
      <c r="AU16" s="21">
        <v>-0.59482758620689702</v>
      </c>
      <c r="AV16" s="21">
        <v>-0.31578947368421101</v>
      </c>
      <c r="AW16" s="21">
        <v>-8.3333333333333301E-2</v>
      </c>
      <c r="AX16" s="21"/>
      <c r="AY16" s="21">
        <v>-0.25</v>
      </c>
      <c r="AZ16" s="21">
        <v>-0.489247311827957</v>
      </c>
      <c r="BA16" s="21"/>
      <c r="BB16" s="21">
        <v>-0.1</v>
      </c>
      <c r="BC16" s="21">
        <v>-0.47058823529411797</v>
      </c>
      <c r="BD16" s="21">
        <v>-0.58620689655172398</v>
      </c>
      <c r="BE16" s="21">
        <v>-0.28571428571428598</v>
      </c>
      <c r="BF16" s="21"/>
      <c r="BG16" s="21">
        <v>-0.33333333333333298</v>
      </c>
      <c r="BH16" s="21">
        <v>-0.48958333333333298</v>
      </c>
      <c r="BI16" s="21">
        <v>-0.39344262295082</v>
      </c>
      <c r="BJ16" s="21">
        <v>-0.7</v>
      </c>
      <c r="BK16" s="21">
        <v>-0.90909090909090895</v>
      </c>
      <c r="BL16" s="21">
        <v>0</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419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485</v>
      </c>
      <c r="D7" s="9">
        <v>22</v>
      </c>
      <c r="E7" s="9">
        <v>59</v>
      </c>
      <c r="F7" s="9">
        <v>92</v>
      </c>
      <c r="G7" s="9">
        <v>157</v>
      </c>
      <c r="H7" s="9">
        <v>155</v>
      </c>
      <c r="I7" s="9"/>
      <c r="J7" s="9">
        <v>270</v>
      </c>
      <c r="K7" s="9">
        <v>214</v>
      </c>
      <c r="L7" s="9"/>
      <c r="M7" s="9">
        <v>286</v>
      </c>
      <c r="N7" s="9">
        <v>98</v>
      </c>
      <c r="O7" s="9">
        <v>59</v>
      </c>
      <c r="P7" s="9">
        <v>38</v>
      </c>
      <c r="Q7" s="9"/>
      <c r="R7" s="9">
        <v>233</v>
      </c>
      <c r="S7" s="9">
        <v>80</v>
      </c>
      <c r="T7" s="9">
        <v>148</v>
      </c>
      <c r="U7" s="9">
        <v>24</v>
      </c>
      <c r="V7" s="9"/>
      <c r="W7" s="9">
        <v>71</v>
      </c>
      <c r="X7" s="9">
        <v>94</v>
      </c>
      <c r="Y7" s="9">
        <v>50</v>
      </c>
      <c r="Z7" s="9">
        <v>46</v>
      </c>
      <c r="AA7" s="9">
        <v>35</v>
      </c>
      <c r="AB7" s="9">
        <v>47</v>
      </c>
      <c r="AC7" s="9">
        <v>46</v>
      </c>
      <c r="AD7" s="9">
        <v>17</v>
      </c>
      <c r="AE7" s="9">
        <v>33</v>
      </c>
      <c r="AF7" s="9">
        <v>25</v>
      </c>
      <c r="AG7" s="9">
        <v>18</v>
      </c>
      <c r="AH7" s="9">
        <v>3</v>
      </c>
      <c r="AI7" s="9"/>
      <c r="AJ7" s="9">
        <v>66</v>
      </c>
      <c r="AK7" s="9">
        <v>73</v>
      </c>
      <c r="AL7" s="9">
        <v>167</v>
      </c>
      <c r="AM7" s="9">
        <v>86</v>
      </c>
      <c r="AN7" s="9">
        <v>26</v>
      </c>
      <c r="AO7" s="9"/>
      <c r="AP7" s="9">
        <v>347</v>
      </c>
      <c r="AQ7" s="9">
        <v>117</v>
      </c>
      <c r="AR7" s="9">
        <v>21</v>
      </c>
      <c r="AS7" s="9"/>
      <c r="AT7" s="9">
        <v>131</v>
      </c>
      <c r="AU7" s="9">
        <v>295</v>
      </c>
      <c r="AV7" s="9">
        <v>39</v>
      </c>
      <c r="AW7" s="9">
        <v>20</v>
      </c>
      <c r="AX7" s="9"/>
      <c r="AY7" s="9">
        <v>35</v>
      </c>
      <c r="AZ7" s="9">
        <v>450</v>
      </c>
      <c r="BA7" s="9"/>
      <c r="BB7" s="9">
        <v>31</v>
      </c>
      <c r="BC7" s="9">
        <v>80</v>
      </c>
      <c r="BD7" s="9">
        <v>310</v>
      </c>
      <c r="BE7" s="9">
        <v>64</v>
      </c>
      <c r="BF7" s="9"/>
      <c r="BG7" s="9">
        <v>60</v>
      </c>
      <c r="BH7" s="9">
        <v>231</v>
      </c>
      <c r="BI7" s="9">
        <v>143</v>
      </c>
      <c r="BJ7" s="9">
        <v>23</v>
      </c>
      <c r="BK7" s="9">
        <v>26</v>
      </c>
      <c r="BL7" s="9">
        <v>2</v>
      </c>
    </row>
    <row r="8" spans="2:64" x14ac:dyDescent="0.35">
      <c r="B8" s="17" t="s">
        <v>402</v>
      </c>
      <c r="C8" s="16">
        <v>4.1237113402061903E-2</v>
      </c>
      <c r="D8" s="16">
        <v>0.22727272727272699</v>
      </c>
      <c r="E8" s="16">
        <v>5.0847457627118599E-2</v>
      </c>
      <c r="F8" s="16">
        <v>6.5217391304347797E-2</v>
      </c>
      <c r="G8" s="16">
        <v>1.9108280254777101E-2</v>
      </c>
      <c r="H8" s="16">
        <v>1.9354838709677399E-2</v>
      </c>
      <c r="I8" s="16"/>
      <c r="J8" s="16">
        <v>2.96296296296296E-2</v>
      </c>
      <c r="K8" s="16">
        <v>5.60747663551402E-2</v>
      </c>
      <c r="L8" s="16"/>
      <c r="M8" s="16">
        <v>4.8951048951049E-2</v>
      </c>
      <c r="N8" s="16">
        <v>3.06122448979592E-2</v>
      </c>
      <c r="O8" s="16">
        <v>1.6949152542372899E-2</v>
      </c>
      <c r="P8" s="16">
        <v>5.2631578947368397E-2</v>
      </c>
      <c r="Q8" s="16"/>
      <c r="R8" s="16">
        <v>6.0085836909871203E-2</v>
      </c>
      <c r="S8" s="16">
        <v>2.5000000000000001E-2</v>
      </c>
      <c r="T8" s="16">
        <v>2.0270270270270299E-2</v>
      </c>
      <c r="U8" s="16">
        <v>4.1666666666666699E-2</v>
      </c>
      <c r="V8" s="16"/>
      <c r="W8" s="16">
        <v>5.63380281690141E-2</v>
      </c>
      <c r="X8" s="16">
        <v>3.1914893617021302E-2</v>
      </c>
      <c r="Y8" s="16">
        <v>0.04</v>
      </c>
      <c r="Z8" s="16">
        <v>4.3478260869565202E-2</v>
      </c>
      <c r="AA8" s="16">
        <v>5.7142857142857099E-2</v>
      </c>
      <c r="AB8" s="16">
        <v>4.2553191489361701E-2</v>
      </c>
      <c r="AC8" s="16">
        <v>6.5217391304347797E-2</v>
      </c>
      <c r="AD8" s="16">
        <v>0</v>
      </c>
      <c r="AE8" s="16">
        <v>3.03030303030303E-2</v>
      </c>
      <c r="AF8" s="16">
        <v>0.04</v>
      </c>
      <c r="AG8" s="16">
        <v>0</v>
      </c>
      <c r="AH8" s="16">
        <v>0</v>
      </c>
      <c r="AI8" s="16"/>
      <c r="AJ8" s="16">
        <v>1.5151515151515201E-2</v>
      </c>
      <c r="AK8" s="16">
        <v>1.3698630136986301E-2</v>
      </c>
      <c r="AL8" s="16">
        <v>5.9880239520958098E-2</v>
      </c>
      <c r="AM8" s="16">
        <v>5.8139534883720902E-2</v>
      </c>
      <c r="AN8" s="16">
        <v>7.69230769230769E-2</v>
      </c>
      <c r="AO8" s="16"/>
      <c r="AP8" s="16">
        <v>4.8991354466858802E-2</v>
      </c>
      <c r="AQ8" s="16">
        <v>1.7094017094017099E-2</v>
      </c>
      <c r="AR8" s="16">
        <v>4.7619047619047603E-2</v>
      </c>
      <c r="AS8" s="16"/>
      <c r="AT8" s="16">
        <v>6.8702290076335895E-2</v>
      </c>
      <c r="AU8" s="16">
        <v>3.0508474576271202E-2</v>
      </c>
      <c r="AV8" s="16">
        <v>5.1282051282051301E-2</v>
      </c>
      <c r="AW8" s="16">
        <v>0</v>
      </c>
      <c r="AX8" s="16"/>
      <c r="AY8" s="16">
        <v>8.5714285714285701E-2</v>
      </c>
      <c r="AZ8" s="16">
        <v>3.7777777777777799E-2</v>
      </c>
      <c r="BA8" s="16"/>
      <c r="BB8" s="16">
        <v>9.6774193548387094E-2</v>
      </c>
      <c r="BC8" s="16">
        <v>3.7499999999999999E-2</v>
      </c>
      <c r="BD8" s="16">
        <v>3.8709677419354799E-2</v>
      </c>
      <c r="BE8" s="16">
        <v>3.125E-2</v>
      </c>
      <c r="BF8" s="16"/>
      <c r="BG8" s="16">
        <v>3.3333333333333298E-2</v>
      </c>
      <c r="BH8" s="16">
        <v>6.0606060606060601E-2</v>
      </c>
      <c r="BI8" s="16">
        <v>1.3986013986014E-2</v>
      </c>
      <c r="BJ8" s="16">
        <v>8.6956521739130405E-2</v>
      </c>
      <c r="BK8" s="16">
        <v>0</v>
      </c>
      <c r="BL8" s="16">
        <v>0</v>
      </c>
    </row>
    <row r="9" spans="2:64" x14ac:dyDescent="0.35">
      <c r="B9" s="17" t="s">
        <v>403</v>
      </c>
      <c r="C9" s="16">
        <v>8.8659793814432994E-2</v>
      </c>
      <c r="D9" s="16">
        <v>0.22727272727272699</v>
      </c>
      <c r="E9" s="16">
        <v>0.186440677966102</v>
      </c>
      <c r="F9" s="16">
        <v>8.6956521739130405E-2</v>
      </c>
      <c r="G9" s="16">
        <v>7.0063694267515894E-2</v>
      </c>
      <c r="H9" s="16">
        <v>5.16129032258065E-2</v>
      </c>
      <c r="I9" s="16"/>
      <c r="J9" s="16">
        <v>9.2592592592592601E-2</v>
      </c>
      <c r="K9" s="16">
        <v>7.9439252336448593E-2</v>
      </c>
      <c r="L9" s="16"/>
      <c r="M9" s="16">
        <v>9.4405594405594401E-2</v>
      </c>
      <c r="N9" s="16">
        <v>7.1428571428571397E-2</v>
      </c>
      <c r="O9" s="16">
        <v>0.101694915254237</v>
      </c>
      <c r="P9" s="16">
        <v>7.8947368421052599E-2</v>
      </c>
      <c r="Q9" s="16"/>
      <c r="R9" s="16">
        <v>0.128755364806867</v>
      </c>
      <c r="S9" s="16">
        <v>6.25E-2</v>
      </c>
      <c r="T9" s="16">
        <v>4.72972972972973E-2</v>
      </c>
      <c r="U9" s="16">
        <v>4.1666666666666699E-2</v>
      </c>
      <c r="V9" s="16"/>
      <c r="W9" s="16">
        <v>0.11267605633802801</v>
      </c>
      <c r="X9" s="16">
        <v>6.3829787234042507E-2</v>
      </c>
      <c r="Y9" s="16">
        <v>0.02</v>
      </c>
      <c r="Z9" s="16">
        <v>8.6956521739130405E-2</v>
      </c>
      <c r="AA9" s="16">
        <v>0.14285714285714299</v>
      </c>
      <c r="AB9" s="16">
        <v>8.5106382978723402E-2</v>
      </c>
      <c r="AC9" s="16">
        <v>8.6956521739130405E-2</v>
      </c>
      <c r="AD9" s="16">
        <v>0.17647058823529399</v>
      </c>
      <c r="AE9" s="16">
        <v>6.0606060606060601E-2</v>
      </c>
      <c r="AF9" s="16">
        <v>0.04</v>
      </c>
      <c r="AG9" s="16">
        <v>0.22222222222222199</v>
      </c>
      <c r="AH9" s="16">
        <v>0.33333333333333298</v>
      </c>
      <c r="AI9" s="16"/>
      <c r="AJ9" s="16">
        <v>6.0606060606060601E-2</v>
      </c>
      <c r="AK9" s="16">
        <v>0.13698630136986301</v>
      </c>
      <c r="AL9" s="16">
        <v>8.9820359281437098E-2</v>
      </c>
      <c r="AM9" s="16">
        <v>6.9767441860465101E-2</v>
      </c>
      <c r="AN9" s="16">
        <v>7.69230769230769E-2</v>
      </c>
      <c r="AO9" s="16"/>
      <c r="AP9" s="16">
        <v>8.6455331412103806E-2</v>
      </c>
      <c r="AQ9" s="16">
        <v>8.54700854700855E-2</v>
      </c>
      <c r="AR9" s="16">
        <v>0.14285714285714299</v>
      </c>
      <c r="AS9" s="16"/>
      <c r="AT9" s="16">
        <v>8.3969465648855005E-2</v>
      </c>
      <c r="AU9" s="16">
        <v>6.7796610169491497E-2</v>
      </c>
      <c r="AV9" s="16">
        <v>0.230769230769231</v>
      </c>
      <c r="AW9" s="16">
        <v>0.15</v>
      </c>
      <c r="AX9" s="16"/>
      <c r="AY9" s="16">
        <v>0.14285714285714299</v>
      </c>
      <c r="AZ9" s="16">
        <v>8.4444444444444405E-2</v>
      </c>
      <c r="BA9" s="16"/>
      <c r="BB9" s="16">
        <v>0.12903225806451599</v>
      </c>
      <c r="BC9" s="16">
        <v>8.7499999999999994E-2</v>
      </c>
      <c r="BD9" s="16">
        <v>7.7419354838709695E-2</v>
      </c>
      <c r="BE9" s="16">
        <v>0.125</v>
      </c>
      <c r="BF9" s="16"/>
      <c r="BG9" s="16">
        <v>0.133333333333333</v>
      </c>
      <c r="BH9" s="16">
        <v>9.9567099567099596E-2</v>
      </c>
      <c r="BI9" s="16">
        <v>7.69230769230769E-2</v>
      </c>
      <c r="BJ9" s="16">
        <v>4.3478260869565202E-2</v>
      </c>
      <c r="BK9" s="16">
        <v>0</v>
      </c>
      <c r="BL9" s="16">
        <v>0</v>
      </c>
    </row>
    <row r="10" spans="2:64" x14ac:dyDescent="0.35">
      <c r="B10" s="17" t="s">
        <v>404</v>
      </c>
      <c r="C10" s="16">
        <v>0.14845360824742301</v>
      </c>
      <c r="D10" s="16">
        <v>9.0909090909090898E-2</v>
      </c>
      <c r="E10" s="16">
        <v>0.186440677966102</v>
      </c>
      <c r="F10" s="16">
        <v>0.108695652173913</v>
      </c>
      <c r="G10" s="16">
        <v>0.17197452229299401</v>
      </c>
      <c r="H10" s="16">
        <v>0.14193548387096799</v>
      </c>
      <c r="I10" s="16"/>
      <c r="J10" s="16">
        <v>0.155555555555556</v>
      </c>
      <c r="K10" s="16">
        <v>0.14018691588785001</v>
      </c>
      <c r="L10" s="16"/>
      <c r="M10" s="16">
        <v>0.14685314685314699</v>
      </c>
      <c r="N10" s="16">
        <v>0.16326530612244899</v>
      </c>
      <c r="O10" s="16">
        <v>0.169491525423729</v>
      </c>
      <c r="P10" s="16">
        <v>7.8947368421052599E-2</v>
      </c>
      <c r="Q10" s="16"/>
      <c r="R10" s="16">
        <v>0.15021459227467801</v>
      </c>
      <c r="S10" s="16">
        <v>0.17499999999999999</v>
      </c>
      <c r="T10" s="16">
        <v>0.135135135135135</v>
      </c>
      <c r="U10" s="16">
        <v>0.125</v>
      </c>
      <c r="V10" s="16"/>
      <c r="W10" s="16">
        <v>0.11267605633802801</v>
      </c>
      <c r="X10" s="16">
        <v>0.180851063829787</v>
      </c>
      <c r="Y10" s="16">
        <v>0.22</v>
      </c>
      <c r="Z10" s="16">
        <v>0.108695652173913</v>
      </c>
      <c r="AA10" s="16">
        <v>0.22857142857142901</v>
      </c>
      <c r="AB10" s="16">
        <v>0.10638297872340401</v>
      </c>
      <c r="AC10" s="16">
        <v>0.108695652173913</v>
      </c>
      <c r="AD10" s="16">
        <v>0.11764705882352899</v>
      </c>
      <c r="AE10" s="16">
        <v>0.18181818181818199</v>
      </c>
      <c r="AF10" s="16">
        <v>0.08</v>
      </c>
      <c r="AG10" s="16">
        <v>0.16666666666666699</v>
      </c>
      <c r="AH10" s="16">
        <v>0</v>
      </c>
      <c r="AI10" s="16"/>
      <c r="AJ10" s="16">
        <v>0.18181818181818199</v>
      </c>
      <c r="AK10" s="16">
        <v>0.164383561643836</v>
      </c>
      <c r="AL10" s="16">
        <v>0.125748502994012</v>
      </c>
      <c r="AM10" s="16">
        <v>0.13953488372093001</v>
      </c>
      <c r="AN10" s="16">
        <v>0.19230769230769201</v>
      </c>
      <c r="AO10" s="16"/>
      <c r="AP10" s="16">
        <v>0.146974063400576</v>
      </c>
      <c r="AQ10" s="16">
        <v>0.15384615384615399</v>
      </c>
      <c r="AR10" s="16">
        <v>0.14285714285714299</v>
      </c>
      <c r="AS10" s="16"/>
      <c r="AT10" s="16">
        <v>0.14503816793893101</v>
      </c>
      <c r="AU10" s="16">
        <v>0.149152542372881</v>
      </c>
      <c r="AV10" s="16">
        <v>0.15384615384615399</v>
      </c>
      <c r="AW10" s="16">
        <v>0.15</v>
      </c>
      <c r="AX10" s="16"/>
      <c r="AY10" s="16">
        <v>0.114285714285714</v>
      </c>
      <c r="AZ10" s="16">
        <v>0.151111111111111</v>
      </c>
      <c r="BA10" s="16"/>
      <c r="BB10" s="16">
        <v>9.6774193548387094E-2</v>
      </c>
      <c r="BC10" s="16">
        <v>0.15</v>
      </c>
      <c r="BD10" s="16">
        <v>0.15161290322580601</v>
      </c>
      <c r="BE10" s="16">
        <v>0.15625</v>
      </c>
      <c r="BF10" s="16"/>
      <c r="BG10" s="16">
        <v>0.116666666666667</v>
      </c>
      <c r="BH10" s="16">
        <v>0.18614718614718601</v>
      </c>
      <c r="BI10" s="16">
        <v>0.111888111888112</v>
      </c>
      <c r="BJ10" s="16">
        <v>8.6956521739130405E-2</v>
      </c>
      <c r="BK10" s="16">
        <v>0.15384615384615399</v>
      </c>
      <c r="BL10" s="16">
        <v>0</v>
      </c>
    </row>
    <row r="11" spans="2:64" x14ac:dyDescent="0.35">
      <c r="B11" s="17" t="s">
        <v>405</v>
      </c>
      <c r="C11" s="16">
        <v>0.15051546391752599</v>
      </c>
      <c r="D11" s="16">
        <v>0.18181818181818199</v>
      </c>
      <c r="E11" s="16">
        <v>0.27118644067796599</v>
      </c>
      <c r="F11" s="16">
        <v>0.13043478260869601</v>
      </c>
      <c r="G11" s="16">
        <v>0.10828025477707</v>
      </c>
      <c r="H11" s="16">
        <v>0.154838709677419</v>
      </c>
      <c r="I11" s="16"/>
      <c r="J11" s="16">
        <v>0.17037037037037001</v>
      </c>
      <c r="K11" s="16">
        <v>0.12616822429906499</v>
      </c>
      <c r="L11" s="16"/>
      <c r="M11" s="16">
        <v>0.16783216783216801</v>
      </c>
      <c r="N11" s="16">
        <v>0.102040816326531</v>
      </c>
      <c r="O11" s="16">
        <v>0.20338983050847501</v>
      </c>
      <c r="P11" s="16">
        <v>7.8947368421052599E-2</v>
      </c>
      <c r="Q11" s="16"/>
      <c r="R11" s="16">
        <v>0.16738197424892701</v>
      </c>
      <c r="S11" s="16">
        <v>8.7499999999999994E-2</v>
      </c>
      <c r="T11" s="16">
        <v>0.15540540540540501</v>
      </c>
      <c r="U11" s="16">
        <v>0.16666666666666699</v>
      </c>
      <c r="V11" s="16"/>
      <c r="W11" s="16">
        <v>0.28169014084506999</v>
      </c>
      <c r="X11" s="16">
        <v>8.5106382978723402E-2</v>
      </c>
      <c r="Y11" s="16">
        <v>0.12</v>
      </c>
      <c r="Z11" s="16">
        <v>0.108695652173913</v>
      </c>
      <c r="AA11" s="16">
        <v>0.14285714285714299</v>
      </c>
      <c r="AB11" s="16">
        <v>0.170212765957447</v>
      </c>
      <c r="AC11" s="16">
        <v>0.13043478260869601</v>
      </c>
      <c r="AD11" s="16">
        <v>0.23529411764705899</v>
      </c>
      <c r="AE11" s="16">
        <v>0.18181818181818199</v>
      </c>
      <c r="AF11" s="16">
        <v>0.12</v>
      </c>
      <c r="AG11" s="16">
        <v>0.11111111111111099</v>
      </c>
      <c r="AH11" s="16">
        <v>0</v>
      </c>
      <c r="AI11" s="16"/>
      <c r="AJ11" s="16">
        <v>7.5757575757575801E-2</v>
      </c>
      <c r="AK11" s="16">
        <v>0.123287671232877</v>
      </c>
      <c r="AL11" s="16">
        <v>0.16167664670658699</v>
      </c>
      <c r="AM11" s="16">
        <v>0.186046511627907</v>
      </c>
      <c r="AN11" s="16">
        <v>0.115384615384615</v>
      </c>
      <c r="AO11" s="16"/>
      <c r="AP11" s="16">
        <v>0.144092219020173</v>
      </c>
      <c r="AQ11" s="16">
        <v>0.17948717948717899</v>
      </c>
      <c r="AR11" s="16">
        <v>9.5238095238095205E-2</v>
      </c>
      <c r="AS11" s="16"/>
      <c r="AT11" s="16">
        <v>0.19847328244274801</v>
      </c>
      <c r="AU11" s="16">
        <v>0.122033898305085</v>
      </c>
      <c r="AV11" s="16">
        <v>0.15384615384615399</v>
      </c>
      <c r="AW11" s="16">
        <v>0.25</v>
      </c>
      <c r="AX11" s="16"/>
      <c r="AY11" s="16">
        <v>0.14285714285714299</v>
      </c>
      <c r="AZ11" s="16">
        <v>0.151111111111111</v>
      </c>
      <c r="BA11" s="16"/>
      <c r="BB11" s="16">
        <v>0.16129032258064499</v>
      </c>
      <c r="BC11" s="16">
        <v>0.1125</v>
      </c>
      <c r="BD11" s="16">
        <v>0.170967741935484</v>
      </c>
      <c r="BE11" s="16">
        <v>9.375E-2</v>
      </c>
      <c r="BF11" s="16"/>
      <c r="BG11" s="16">
        <v>0.1</v>
      </c>
      <c r="BH11" s="16">
        <v>0.16017316017316</v>
      </c>
      <c r="BI11" s="16">
        <v>0.18181818181818199</v>
      </c>
      <c r="BJ11" s="16">
        <v>8.6956521739130405E-2</v>
      </c>
      <c r="BK11" s="16">
        <v>3.8461538461538498E-2</v>
      </c>
      <c r="BL11" s="16">
        <v>0.5</v>
      </c>
    </row>
    <row r="12" spans="2:64" x14ac:dyDescent="0.35">
      <c r="B12" s="17" t="s">
        <v>406</v>
      </c>
      <c r="C12" s="16">
        <v>0.52989690721649496</v>
      </c>
      <c r="D12" s="16">
        <v>0.22727272727272699</v>
      </c>
      <c r="E12" s="16">
        <v>0.27118644067796599</v>
      </c>
      <c r="F12" s="16">
        <v>0.55434782608695699</v>
      </c>
      <c r="G12" s="16">
        <v>0.579617834394904</v>
      </c>
      <c r="H12" s="16">
        <v>0.60645161290322602</v>
      </c>
      <c r="I12" s="16"/>
      <c r="J12" s="16">
        <v>0.52222222222222203</v>
      </c>
      <c r="K12" s="16">
        <v>0.54205607476635498</v>
      </c>
      <c r="L12" s="16"/>
      <c r="M12" s="16">
        <v>0.50699300699300698</v>
      </c>
      <c r="N12" s="16">
        <v>0.58163265306122403</v>
      </c>
      <c r="O12" s="16">
        <v>0.45762711864406802</v>
      </c>
      <c r="P12" s="16">
        <v>0.68421052631578905</v>
      </c>
      <c r="Q12" s="16"/>
      <c r="R12" s="16">
        <v>0.45493562231759699</v>
      </c>
      <c r="S12" s="16">
        <v>0.58750000000000002</v>
      </c>
      <c r="T12" s="16">
        <v>0.608108108108108</v>
      </c>
      <c r="U12" s="16">
        <v>0.58333333333333304</v>
      </c>
      <c r="V12" s="16"/>
      <c r="W12" s="16">
        <v>0.40845070422535201</v>
      </c>
      <c r="X12" s="16">
        <v>0.60638297872340396</v>
      </c>
      <c r="Y12" s="16">
        <v>0.56000000000000005</v>
      </c>
      <c r="Z12" s="16">
        <v>0.65217391304347805</v>
      </c>
      <c r="AA12" s="16">
        <v>0.4</v>
      </c>
      <c r="AB12" s="16">
        <v>0.53191489361702105</v>
      </c>
      <c r="AC12" s="16">
        <v>0.58695652173913004</v>
      </c>
      <c r="AD12" s="16">
        <v>0.35294117647058798</v>
      </c>
      <c r="AE12" s="16">
        <v>0.54545454545454497</v>
      </c>
      <c r="AF12" s="16">
        <v>0.64</v>
      </c>
      <c r="AG12" s="16">
        <v>0.38888888888888901</v>
      </c>
      <c r="AH12" s="16">
        <v>0</v>
      </c>
      <c r="AI12" s="16"/>
      <c r="AJ12" s="16">
        <v>0.62121212121212099</v>
      </c>
      <c r="AK12" s="16">
        <v>0.49315068493150699</v>
      </c>
      <c r="AL12" s="16">
        <v>0.51497005988023903</v>
      </c>
      <c r="AM12" s="16">
        <v>0.52325581395348797</v>
      </c>
      <c r="AN12" s="16">
        <v>0.5</v>
      </c>
      <c r="AO12" s="16"/>
      <c r="AP12" s="16">
        <v>0.52161383285302598</v>
      </c>
      <c r="AQ12" s="16">
        <v>0.54700854700854695</v>
      </c>
      <c r="AR12" s="16">
        <v>0.57142857142857095</v>
      </c>
      <c r="AS12" s="16"/>
      <c r="AT12" s="16">
        <v>0.480916030534351</v>
      </c>
      <c r="AU12" s="16">
        <v>0.58983050847457597</v>
      </c>
      <c r="AV12" s="16">
        <v>0.38461538461538503</v>
      </c>
      <c r="AW12" s="16">
        <v>0.25</v>
      </c>
      <c r="AX12" s="16"/>
      <c r="AY12" s="16">
        <v>0.42857142857142899</v>
      </c>
      <c r="AZ12" s="16">
        <v>0.53777777777777802</v>
      </c>
      <c r="BA12" s="16"/>
      <c r="BB12" s="16">
        <v>0.483870967741935</v>
      </c>
      <c r="BC12" s="16">
        <v>0.57499999999999996</v>
      </c>
      <c r="BD12" s="16">
        <v>0.52903225806451604</v>
      </c>
      <c r="BE12" s="16">
        <v>0.5</v>
      </c>
      <c r="BF12" s="16"/>
      <c r="BG12" s="16">
        <v>0.55000000000000004</v>
      </c>
      <c r="BH12" s="16">
        <v>0.46753246753246802</v>
      </c>
      <c r="BI12" s="16">
        <v>0.54545454545454497</v>
      </c>
      <c r="BJ12" s="16">
        <v>0.69565217391304301</v>
      </c>
      <c r="BK12" s="16">
        <v>0.80769230769230804</v>
      </c>
      <c r="BL12" s="16">
        <v>0.5</v>
      </c>
    </row>
    <row r="13" spans="2:64" x14ac:dyDescent="0.35">
      <c r="B13" s="17" t="s">
        <v>61</v>
      </c>
      <c r="C13" s="16">
        <v>4.1237113402061903E-2</v>
      </c>
      <c r="D13" s="16">
        <v>4.5454545454545497E-2</v>
      </c>
      <c r="E13" s="16">
        <v>3.3898305084745797E-2</v>
      </c>
      <c r="F13" s="16">
        <v>5.4347826086956499E-2</v>
      </c>
      <c r="G13" s="16">
        <v>5.0955414012738898E-2</v>
      </c>
      <c r="H13" s="16">
        <v>2.5806451612903201E-2</v>
      </c>
      <c r="I13" s="16"/>
      <c r="J13" s="16">
        <v>2.96296296296296E-2</v>
      </c>
      <c r="K13" s="16">
        <v>5.60747663551402E-2</v>
      </c>
      <c r="L13" s="16"/>
      <c r="M13" s="16">
        <v>3.4965034965035002E-2</v>
      </c>
      <c r="N13" s="16">
        <v>5.10204081632653E-2</v>
      </c>
      <c r="O13" s="16">
        <v>5.0847457627118599E-2</v>
      </c>
      <c r="P13" s="16">
        <v>2.6315789473684199E-2</v>
      </c>
      <c r="Q13" s="16"/>
      <c r="R13" s="16">
        <v>3.8626609442060103E-2</v>
      </c>
      <c r="S13" s="16">
        <v>6.25E-2</v>
      </c>
      <c r="T13" s="16">
        <v>3.37837837837838E-2</v>
      </c>
      <c r="U13" s="16">
        <v>4.1666666666666699E-2</v>
      </c>
      <c r="V13" s="16"/>
      <c r="W13" s="16">
        <v>2.8169014084507001E-2</v>
      </c>
      <c r="X13" s="16">
        <v>3.1914893617021302E-2</v>
      </c>
      <c r="Y13" s="16">
        <v>0.04</v>
      </c>
      <c r="Z13" s="16">
        <v>0</v>
      </c>
      <c r="AA13" s="16">
        <v>2.8571428571428598E-2</v>
      </c>
      <c r="AB13" s="16">
        <v>6.3829787234042507E-2</v>
      </c>
      <c r="AC13" s="16">
        <v>2.1739130434782601E-2</v>
      </c>
      <c r="AD13" s="16">
        <v>0.11764705882352899</v>
      </c>
      <c r="AE13" s="16">
        <v>0</v>
      </c>
      <c r="AF13" s="16">
        <v>0.08</v>
      </c>
      <c r="AG13" s="16">
        <v>0.11111111111111099</v>
      </c>
      <c r="AH13" s="16">
        <v>0.66666666666666696</v>
      </c>
      <c r="AI13" s="16"/>
      <c r="AJ13" s="16">
        <v>4.5454545454545497E-2</v>
      </c>
      <c r="AK13" s="16">
        <v>6.8493150684931503E-2</v>
      </c>
      <c r="AL13" s="16">
        <v>4.7904191616766498E-2</v>
      </c>
      <c r="AM13" s="16">
        <v>2.32558139534884E-2</v>
      </c>
      <c r="AN13" s="16">
        <v>3.8461538461538498E-2</v>
      </c>
      <c r="AO13" s="16"/>
      <c r="AP13" s="16">
        <v>5.18731988472622E-2</v>
      </c>
      <c r="AQ13" s="16">
        <v>1.7094017094017099E-2</v>
      </c>
      <c r="AR13" s="16">
        <v>0</v>
      </c>
      <c r="AS13" s="16"/>
      <c r="AT13" s="16">
        <v>2.2900763358778602E-2</v>
      </c>
      <c r="AU13" s="16">
        <v>4.0677966101694898E-2</v>
      </c>
      <c r="AV13" s="16">
        <v>2.5641025641025599E-2</v>
      </c>
      <c r="AW13" s="16">
        <v>0.2</v>
      </c>
      <c r="AX13" s="16"/>
      <c r="AY13" s="16">
        <v>8.5714285714285701E-2</v>
      </c>
      <c r="AZ13" s="16">
        <v>3.7777777777777799E-2</v>
      </c>
      <c r="BA13" s="16"/>
      <c r="BB13" s="16">
        <v>3.2258064516128997E-2</v>
      </c>
      <c r="BC13" s="16">
        <v>3.7499999999999999E-2</v>
      </c>
      <c r="BD13" s="16">
        <v>3.2258064516128997E-2</v>
      </c>
      <c r="BE13" s="16">
        <v>9.375E-2</v>
      </c>
      <c r="BF13" s="16"/>
      <c r="BG13" s="16">
        <v>6.6666666666666693E-2</v>
      </c>
      <c r="BH13" s="16">
        <v>2.5974025974026E-2</v>
      </c>
      <c r="BI13" s="16">
        <v>6.9930069930069894E-2</v>
      </c>
      <c r="BJ13" s="16">
        <v>0</v>
      </c>
      <c r="BK13" s="16">
        <v>0</v>
      </c>
      <c r="BL13" s="16">
        <v>0</v>
      </c>
    </row>
    <row r="14" spans="2:64" x14ac:dyDescent="0.35">
      <c r="B14" s="17" t="s">
        <v>407</v>
      </c>
      <c r="C14" s="20">
        <v>0.12989690721649499</v>
      </c>
      <c r="D14" s="20">
        <v>0.45454545454545497</v>
      </c>
      <c r="E14" s="20">
        <v>0.23728813559322001</v>
      </c>
      <c r="F14" s="20">
        <v>0.15217391304347799</v>
      </c>
      <c r="G14" s="20">
        <v>8.9171974522293002E-2</v>
      </c>
      <c r="H14" s="20">
        <v>7.09677419354839E-2</v>
      </c>
      <c r="I14" s="20"/>
      <c r="J14" s="20">
        <v>0.122222222222222</v>
      </c>
      <c r="K14" s="20">
        <v>0.13551401869158899</v>
      </c>
      <c r="L14" s="20"/>
      <c r="M14" s="20">
        <v>0.143356643356643</v>
      </c>
      <c r="N14" s="20">
        <v>0.102040816326531</v>
      </c>
      <c r="O14" s="20">
        <v>0.11864406779661001</v>
      </c>
      <c r="P14" s="20">
        <v>0.13157894736842099</v>
      </c>
      <c r="Q14" s="20"/>
      <c r="R14" s="20">
        <v>0.18884120171673799</v>
      </c>
      <c r="S14" s="20">
        <v>8.7499999999999994E-2</v>
      </c>
      <c r="T14" s="20">
        <v>6.7567567567567599E-2</v>
      </c>
      <c r="U14" s="20">
        <v>8.3333333333333301E-2</v>
      </c>
      <c r="V14" s="20"/>
      <c r="W14" s="20">
        <v>0.169014084507042</v>
      </c>
      <c r="X14" s="20">
        <v>9.5744680851063801E-2</v>
      </c>
      <c r="Y14" s="20">
        <v>0.06</v>
      </c>
      <c r="Z14" s="20">
        <v>0.13043478260869601</v>
      </c>
      <c r="AA14" s="20">
        <v>0.2</v>
      </c>
      <c r="AB14" s="20">
        <v>0.12765957446808501</v>
      </c>
      <c r="AC14" s="20">
        <v>0.15217391304347799</v>
      </c>
      <c r="AD14" s="20">
        <v>0.17647058823529399</v>
      </c>
      <c r="AE14" s="20">
        <v>9.0909090909090898E-2</v>
      </c>
      <c r="AF14" s="20">
        <v>0.08</v>
      </c>
      <c r="AG14" s="20">
        <v>0.22222222222222199</v>
      </c>
      <c r="AH14" s="20">
        <v>0.33333333333333298</v>
      </c>
      <c r="AI14" s="20"/>
      <c r="AJ14" s="20">
        <v>7.5757575757575801E-2</v>
      </c>
      <c r="AK14" s="20">
        <v>0.150684931506849</v>
      </c>
      <c r="AL14" s="20">
        <v>0.149700598802395</v>
      </c>
      <c r="AM14" s="20">
        <v>0.127906976744186</v>
      </c>
      <c r="AN14" s="20">
        <v>0.15384615384615399</v>
      </c>
      <c r="AO14" s="20"/>
      <c r="AP14" s="20">
        <v>0.135446685878963</v>
      </c>
      <c r="AQ14" s="20">
        <v>0.102564102564103</v>
      </c>
      <c r="AR14" s="20">
        <v>0.19047619047618999</v>
      </c>
      <c r="AS14" s="20"/>
      <c r="AT14" s="20">
        <v>0.15267175572519101</v>
      </c>
      <c r="AU14" s="20">
        <v>9.8305084745762703E-2</v>
      </c>
      <c r="AV14" s="20">
        <v>0.28205128205128199</v>
      </c>
      <c r="AW14" s="20">
        <v>0.15</v>
      </c>
      <c r="AX14" s="20"/>
      <c r="AY14" s="20">
        <v>0.22857142857142901</v>
      </c>
      <c r="AZ14" s="20">
        <v>0.122222222222222</v>
      </c>
      <c r="BA14" s="20"/>
      <c r="BB14" s="20">
        <v>0.225806451612903</v>
      </c>
      <c r="BC14" s="20">
        <v>0.125</v>
      </c>
      <c r="BD14" s="20">
        <v>0.11612903225806499</v>
      </c>
      <c r="BE14" s="20">
        <v>0.15625</v>
      </c>
      <c r="BF14" s="20"/>
      <c r="BG14" s="20">
        <v>0.16666666666666699</v>
      </c>
      <c r="BH14" s="20">
        <v>0.16017316017316</v>
      </c>
      <c r="BI14" s="20">
        <v>9.0909090909090898E-2</v>
      </c>
      <c r="BJ14" s="20">
        <v>0.13043478260869601</v>
      </c>
      <c r="BK14" s="20">
        <v>0</v>
      </c>
      <c r="BL14" s="20">
        <v>0</v>
      </c>
    </row>
    <row r="15" spans="2:64" x14ac:dyDescent="0.35">
      <c r="B15" s="17" t="s">
        <v>408</v>
      </c>
      <c r="C15" s="20">
        <v>0.68041237113402098</v>
      </c>
      <c r="D15" s="20">
        <v>0.40909090909090901</v>
      </c>
      <c r="E15" s="20">
        <v>0.54237288135593198</v>
      </c>
      <c r="F15" s="20">
        <v>0.684782608695652</v>
      </c>
      <c r="G15" s="20">
        <v>0.68789808917197404</v>
      </c>
      <c r="H15" s="20">
        <v>0.761290322580645</v>
      </c>
      <c r="I15" s="20"/>
      <c r="J15" s="20">
        <v>0.69259259259259298</v>
      </c>
      <c r="K15" s="20">
        <v>0.66822429906542002</v>
      </c>
      <c r="L15" s="20"/>
      <c r="M15" s="20">
        <v>0.67482517482517501</v>
      </c>
      <c r="N15" s="20">
        <v>0.68367346938775497</v>
      </c>
      <c r="O15" s="20">
        <v>0.66101694915254205</v>
      </c>
      <c r="P15" s="20">
        <v>0.76315789473684204</v>
      </c>
      <c r="Q15" s="20"/>
      <c r="R15" s="20">
        <v>0.62231759656652397</v>
      </c>
      <c r="S15" s="20">
        <v>0.67500000000000004</v>
      </c>
      <c r="T15" s="20">
        <v>0.76351351351351304</v>
      </c>
      <c r="U15" s="20">
        <v>0.75</v>
      </c>
      <c r="V15" s="20"/>
      <c r="W15" s="20">
        <v>0.69014084507042295</v>
      </c>
      <c r="X15" s="20">
        <v>0.69148936170212805</v>
      </c>
      <c r="Y15" s="20">
        <v>0.68</v>
      </c>
      <c r="Z15" s="20">
        <v>0.76086956521739102</v>
      </c>
      <c r="AA15" s="20">
        <v>0.54285714285714304</v>
      </c>
      <c r="AB15" s="20">
        <v>0.70212765957446799</v>
      </c>
      <c r="AC15" s="20">
        <v>0.71739130434782605</v>
      </c>
      <c r="AD15" s="20">
        <v>0.58823529411764697</v>
      </c>
      <c r="AE15" s="20">
        <v>0.72727272727272696</v>
      </c>
      <c r="AF15" s="20">
        <v>0.76</v>
      </c>
      <c r="AG15" s="20">
        <v>0.5</v>
      </c>
      <c r="AH15" s="20">
        <v>0</v>
      </c>
      <c r="AI15" s="20"/>
      <c r="AJ15" s="20">
        <v>0.69696969696969702</v>
      </c>
      <c r="AK15" s="20">
        <v>0.61643835616438403</v>
      </c>
      <c r="AL15" s="20">
        <v>0.67664670658682602</v>
      </c>
      <c r="AM15" s="20">
        <v>0.70930232558139505</v>
      </c>
      <c r="AN15" s="20">
        <v>0.61538461538461497</v>
      </c>
      <c r="AO15" s="20"/>
      <c r="AP15" s="20">
        <v>0.66570605187319898</v>
      </c>
      <c r="AQ15" s="20">
        <v>0.72649572649572702</v>
      </c>
      <c r="AR15" s="20">
        <v>0.66666666666666696</v>
      </c>
      <c r="AS15" s="20"/>
      <c r="AT15" s="20">
        <v>0.67938931297709904</v>
      </c>
      <c r="AU15" s="20">
        <v>0.71186440677966101</v>
      </c>
      <c r="AV15" s="20">
        <v>0.53846153846153899</v>
      </c>
      <c r="AW15" s="20">
        <v>0.5</v>
      </c>
      <c r="AX15" s="20"/>
      <c r="AY15" s="20">
        <v>0.57142857142857095</v>
      </c>
      <c r="AZ15" s="20">
        <v>0.68888888888888899</v>
      </c>
      <c r="BA15" s="20"/>
      <c r="BB15" s="20">
        <v>0.64516129032258096</v>
      </c>
      <c r="BC15" s="20">
        <v>0.6875</v>
      </c>
      <c r="BD15" s="20">
        <v>0.7</v>
      </c>
      <c r="BE15" s="20">
        <v>0.59375</v>
      </c>
      <c r="BF15" s="20"/>
      <c r="BG15" s="20">
        <v>0.65</v>
      </c>
      <c r="BH15" s="20">
        <v>0.62770562770562799</v>
      </c>
      <c r="BI15" s="20">
        <v>0.72727272727272696</v>
      </c>
      <c r="BJ15" s="20">
        <v>0.78260869565217395</v>
      </c>
      <c r="BK15" s="20">
        <v>0.84615384615384603</v>
      </c>
      <c r="BL15" s="20">
        <v>1</v>
      </c>
    </row>
    <row r="16" spans="2:64" x14ac:dyDescent="0.35">
      <c r="B16" s="17" t="s">
        <v>237</v>
      </c>
      <c r="C16" s="21">
        <v>-0.55051546391752604</v>
      </c>
      <c r="D16" s="21">
        <v>4.5454545454545497E-2</v>
      </c>
      <c r="E16" s="21">
        <v>-0.305084745762712</v>
      </c>
      <c r="F16" s="21">
        <v>-0.53260869565217395</v>
      </c>
      <c r="G16" s="21">
        <v>-0.59872611464968195</v>
      </c>
      <c r="H16" s="21">
        <v>-0.69032258064516105</v>
      </c>
      <c r="I16" s="21"/>
      <c r="J16" s="21">
        <v>-0.57037037037036997</v>
      </c>
      <c r="K16" s="21">
        <v>-0.53271028037383195</v>
      </c>
      <c r="L16" s="21"/>
      <c r="M16" s="21">
        <v>-0.53146853146853101</v>
      </c>
      <c r="N16" s="21">
        <v>-0.58163265306122403</v>
      </c>
      <c r="O16" s="21">
        <v>-0.54237288135593198</v>
      </c>
      <c r="P16" s="21">
        <v>-0.63157894736842102</v>
      </c>
      <c r="Q16" s="21"/>
      <c r="R16" s="21">
        <v>-0.43347639484978501</v>
      </c>
      <c r="S16" s="21">
        <v>-0.58750000000000002</v>
      </c>
      <c r="T16" s="21">
        <v>-0.69594594594594605</v>
      </c>
      <c r="U16" s="21">
        <v>-0.66666666666666696</v>
      </c>
      <c r="V16" s="21"/>
      <c r="W16" s="21">
        <v>-0.52112676056338003</v>
      </c>
      <c r="X16" s="21">
        <v>-0.59574468085106402</v>
      </c>
      <c r="Y16" s="21">
        <v>-0.62</v>
      </c>
      <c r="Z16" s="21">
        <v>-0.63043478260869601</v>
      </c>
      <c r="AA16" s="21">
        <v>-0.34285714285714303</v>
      </c>
      <c r="AB16" s="21">
        <v>-0.57446808510638303</v>
      </c>
      <c r="AC16" s="21">
        <v>-0.565217391304348</v>
      </c>
      <c r="AD16" s="21">
        <v>-0.41176470588235298</v>
      </c>
      <c r="AE16" s="21">
        <v>-0.63636363636363602</v>
      </c>
      <c r="AF16" s="21">
        <v>-0.68</v>
      </c>
      <c r="AG16" s="21">
        <v>-0.27777777777777801</v>
      </c>
      <c r="AH16" s="21">
        <v>0.33333333333333298</v>
      </c>
      <c r="AI16" s="21"/>
      <c r="AJ16" s="21">
        <v>-0.62121212121212099</v>
      </c>
      <c r="AK16" s="21">
        <v>-0.465753424657534</v>
      </c>
      <c r="AL16" s="21">
        <v>-0.52694610778443096</v>
      </c>
      <c r="AM16" s="21">
        <v>-0.581395348837209</v>
      </c>
      <c r="AN16" s="21">
        <v>-0.46153846153846201</v>
      </c>
      <c r="AO16" s="21"/>
      <c r="AP16" s="21">
        <v>-0.53025936599423595</v>
      </c>
      <c r="AQ16" s="21">
        <v>-0.62393162393162405</v>
      </c>
      <c r="AR16" s="21">
        <v>-0.476190476190476</v>
      </c>
      <c r="AS16" s="21"/>
      <c r="AT16" s="21">
        <v>-0.52671755725190805</v>
      </c>
      <c r="AU16" s="21">
        <v>-0.61355932203389796</v>
      </c>
      <c r="AV16" s="21">
        <v>-0.256410256410256</v>
      </c>
      <c r="AW16" s="21">
        <v>-0.35</v>
      </c>
      <c r="AX16" s="21"/>
      <c r="AY16" s="21">
        <v>-0.34285714285714303</v>
      </c>
      <c r="AZ16" s="21">
        <v>-0.56666666666666698</v>
      </c>
      <c r="BA16" s="21"/>
      <c r="BB16" s="21">
        <v>-0.41935483870967699</v>
      </c>
      <c r="BC16" s="21">
        <v>-0.5625</v>
      </c>
      <c r="BD16" s="21">
        <v>-0.58387096774193503</v>
      </c>
      <c r="BE16" s="21">
        <v>-0.4375</v>
      </c>
      <c r="BF16" s="21"/>
      <c r="BG16" s="21">
        <v>-0.483333333333333</v>
      </c>
      <c r="BH16" s="21">
        <v>-0.46753246753246702</v>
      </c>
      <c r="BI16" s="21">
        <v>-0.63636363636363602</v>
      </c>
      <c r="BJ16" s="21">
        <v>-0.65217391304347805</v>
      </c>
      <c r="BK16" s="21">
        <v>-0.84615384615384603</v>
      </c>
      <c r="BL16" s="21">
        <v>-1</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420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57</v>
      </c>
      <c r="F7" s="9">
        <v>90</v>
      </c>
      <c r="G7" s="9">
        <v>161</v>
      </c>
      <c r="H7" s="9">
        <v>155</v>
      </c>
      <c r="I7" s="9"/>
      <c r="J7" s="9">
        <v>270</v>
      </c>
      <c r="K7" s="9">
        <v>215</v>
      </c>
      <c r="L7" s="9"/>
      <c r="M7" s="9">
        <v>289</v>
      </c>
      <c r="N7" s="9">
        <v>100</v>
      </c>
      <c r="O7" s="9">
        <v>54</v>
      </c>
      <c r="P7" s="9">
        <v>39</v>
      </c>
      <c r="Q7" s="9"/>
      <c r="R7" s="9">
        <v>233</v>
      </c>
      <c r="S7" s="9">
        <v>78</v>
      </c>
      <c r="T7" s="9">
        <v>151</v>
      </c>
      <c r="U7" s="9">
        <v>24</v>
      </c>
      <c r="V7" s="9"/>
      <c r="W7" s="9">
        <v>67</v>
      </c>
      <c r="X7" s="9">
        <v>94</v>
      </c>
      <c r="Y7" s="9">
        <v>51</v>
      </c>
      <c r="Z7" s="9">
        <v>45</v>
      </c>
      <c r="AA7" s="9">
        <v>36</v>
      </c>
      <c r="AB7" s="9">
        <v>48</v>
      </c>
      <c r="AC7" s="9">
        <v>48</v>
      </c>
      <c r="AD7" s="9">
        <v>17</v>
      </c>
      <c r="AE7" s="9">
        <v>33</v>
      </c>
      <c r="AF7" s="9">
        <v>26</v>
      </c>
      <c r="AG7" s="9">
        <v>18</v>
      </c>
      <c r="AH7" s="9">
        <v>3</v>
      </c>
      <c r="AI7" s="9"/>
      <c r="AJ7" s="9">
        <v>63</v>
      </c>
      <c r="AK7" s="9">
        <v>73</v>
      </c>
      <c r="AL7" s="9">
        <v>171</v>
      </c>
      <c r="AM7" s="9">
        <v>86</v>
      </c>
      <c r="AN7" s="9">
        <v>25</v>
      </c>
      <c r="AO7" s="9"/>
      <c r="AP7" s="9">
        <v>349</v>
      </c>
      <c r="AQ7" s="9">
        <v>117</v>
      </c>
      <c r="AR7" s="9">
        <v>20</v>
      </c>
      <c r="AS7" s="9"/>
      <c r="AT7" s="9">
        <v>124</v>
      </c>
      <c r="AU7" s="9">
        <v>300</v>
      </c>
      <c r="AV7" s="9">
        <v>42</v>
      </c>
      <c r="AW7" s="9">
        <v>20</v>
      </c>
      <c r="AX7" s="9"/>
      <c r="AY7" s="9">
        <v>33</v>
      </c>
      <c r="AZ7" s="9">
        <v>453</v>
      </c>
      <c r="BA7" s="9"/>
      <c r="BB7" s="9">
        <v>33</v>
      </c>
      <c r="BC7" s="9">
        <v>79</v>
      </c>
      <c r="BD7" s="9">
        <v>308</v>
      </c>
      <c r="BE7" s="9">
        <v>66</v>
      </c>
      <c r="BF7" s="9"/>
      <c r="BG7" s="9">
        <v>58</v>
      </c>
      <c r="BH7" s="9">
        <v>230</v>
      </c>
      <c r="BI7" s="9">
        <v>145</v>
      </c>
      <c r="BJ7" s="9">
        <v>23</v>
      </c>
      <c r="BK7" s="9">
        <v>27</v>
      </c>
      <c r="BL7" s="9">
        <v>3</v>
      </c>
    </row>
    <row r="8" spans="2:64" x14ac:dyDescent="0.35">
      <c r="B8" s="17" t="s">
        <v>402</v>
      </c>
      <c r="C8" s="16">
        <v>3.4979423868312799E-2</v>
      </c>
      <c r="D8" s="16">
        <v>0.173913043478261</v>
      </c>
      <c r="E8" s="16">
        <v>7.0175438596491196E-2</v>
      </c>
      <c r="F8" s="16">
        <v>4.4444444444444398E-2</v>
      </c>
      <c r="G8" s="16">
        <v>1.8633540372670801E-2</v>
      </c>
      <c r="H8" s="16">
        <v>1.2903225806451601E-2</v>
      </c>
      <c r="I8" s="16"/>
      <c r="J8" s="16">
        <v>2.96296296296296E-2</v>
      </c>
      <c r="K8" s="16">
        <v>4.1860465116279097E-2</v>
      </c>
      <c r="L8" s="16"/>
      <c r="M8" s="16">
        <v>4.1522491349481001E-2</v>
      </c>
      <c r="N8" s="16">
        <v>0.02</v>
      </c>
      <c r="O8" s="16">
        <v>0</v>
      </c>
      <c r="P8" s="16">
        <v>7.69230769230769E-2</v>
      </c>
      <c r="Q8" s="16"/>
      <c r="R8" s="16">
        <v>5.5793991416309002E-2</v>
      </c>
      <c r="S8" s="16">
        <v>2.5641025641025599E-2</v>
      </c>
      <c r="T8" s="16">
        <v>6.6225165562913899E-3</v>
      </c>
      <c r="U8" s="16">
        <v>4.1666666666666699E-2</v>
      </c>
      <c r="V8" s="16"/>
      <c r="W8" s="16">
        <v>2.9850746268656699E-2</v>
      </c>
      <c r="X8" s="16">
        <v>3.1914893617021302E-2</v>
      </c>
      <c r="Y8" s="16">
        <v>7.8431372549019607E-2</v>
      </c>
      <c r="Z8" s="16">
        <v>4.4444444444444398E-2</v>
      </c>
      <c r="AA8" s="16">
        <v>2.7777777777777801E-2</v>
      </c>
      <c r="AB8" s="16">
        <v>0</v>
      </c>
      <c r="AC8" s="16">
        <v>4.1666666666666699E-2</v>
      </c>
      <c r="AD8" s="16">
        <v>0</v>
      </c>
      <c r="AE8" s="16">
        <v>3.03030303030303E-2</v>
      </c>
      <c r="AF8" s="16">
        <v>7.69230769230769E-2</v>
      </c>
      <c r="AG8" s="16">
        <v>0</v>
      </c>
      <c r="AH8" s="16">
        <v>0</v>
      </c>
      <c r="AI8" s="16"/>
      <c r="AJ8" s="16">
        <v>3.1746031746031703E-2</v>
      </c>
      <c r="AK8" s="16">
        <v>1.3698630136986301E-2</v>
      </c>
      <c r="AL8" s="16">
        <v>4.0935672514619902E-2</v>
      </c>
      <c r="AM8" s="16">
        <v>5.8139534883720902E-2</v>
      </c>
      <c r="AN8" s="16">
        <v>0.04</v>
      </c>
      <c r="AO8" s="16"/>
      <c r="AP8" s="16">
        <v>3.1518624641833803E-2</v>
      </c>
      <c r="AQ8" s="16">
        <v>4.2735042735042701E-2</v>
      </c>
      <c r="AR8" s="16">
        <v>0.05</v>
      </c>
      <c r="AS8" s="16"/>
      <c r="AT8" s="16">
        <v>4.0322580645161303E-2</v>
      </c>
      <c r="AU8" s="16">
        <v>2.33333333333333E-2</v>
      </c>
      <c r="AV8" s="16">
        <v>0.119047619047619</v>
      </c>
      <c r="AW8" s="16">
        <v>0</v>
      </c>
      <c r="AX8" s="16"/>
      <c r="AY8" s="16">
        <v>6.0606060606060601E-2</v>
      </c>
      <c r="AZ8" s="16">
        <v>3.3112582781456998E-2</v>
      </c>
      <c r="BA8" s="16"/>
      <c r="BB8" s="16">
        <v>0.18181818181818199</v>
      </c>
      <c r="BC8" s="16">
        <v>2.53164556962025E-2</v>
      </c>
      <c r="BD8" s="16">
        <v>2.27272727272727E-2</v>
      </c>
      <c r="BE8" s="16">
        <v>3.03030303030303E-2</v>
      </c>
      <c r="BF8" s="16"/>
      <c r="BG8" s="16">
        <v>0</v>
      </c>
      <c r="BH8" s="16">
        <v>4.7826086956521699E-2</v>
      </c>
      <c r="BI8" s="16">
        <v>2.06896551724138E-2</v>
      </c>
      <c r="BJ8" s="16">
        <v>0.13043478260869601</v>
      </c>
      <c r="BK8" s="16">
        <v>0</v>
      </c>
      <c r="BL8" s="16">
        <v>0</v>
      </c>
    </row>
    <row r="9" spans="2:64" x14ac:dyDescent="0.35">
      <c r="B9" s="17" t="s">
        <v>403</v>
      </c>
      <c r="C9" s="16">
        <v>6.3786008230452704E-2</v>
      </c>
      <c r="D9" s="16">
        <v>0.173913043478261</v>
      </c>
      <c r="E9" s="16">
        <v>0.12280701754386</v>
      </c>
      <c r="F9" s="16">
        <v>8.8888888888888906E-2</v>
      </c>
      <c r="G9" s="16">
        <v>3.1055900621118002E-2</v>
      </c>
      <c r="H9" s="16">
        <v>4.5161290322580601E-2</v>
      </c>
      <c r="I9" s="16"/>
      <c r="J9" s="16">
        <v>5.5555555555555601E-2</v>
      </c>
      <c r="K9" s="16">
        <v>6.9767441860465101E-2</v>
      </c>
      <c r="L9" s="16"/>
      <c r="M9" s="16">
        <v>6.5743944636678195E-2</v>
      </c>
      <c r="N9" s="16">
        <v>0.08</v>
      </c>
      <c r="O9" s="16">
        <v>3.7037037037037E-2</v>
      </c>
      <c r="P9" s="16">
        <v>2.5641025641025599E-2</v>
      </c>
      <c r="Q9" s="16"/>
      <c r="R9" s="16">
        <v>8.5836909871244593E-2</v>
      </c>
      <c r="S9" s="16">
        <v>5.1282051282051301E-2</v>
      </c>
      <c r="T9" s="16">
        <v>3.3112582781456998E-2</v>
      </c>
      <c r="U9" s="16">
        <v>8.3333333333333301E-2</v>
      </c>
      <c r="V9" s="16"/>
      <c r="W9" s="16">
        <v>8.9552238805970102E-2</v>
      </c>
      <c r="X9" s="16">
        <v>3.1914893617021302E-2</v>
      </c>
      <c r="Y9" s="16">
        <v>3.9215686274509803E-2</v>
      </c>
      <c r="Z9" s="16">
        <v>0</v>
      </c>
      <c r="AA9" s="16">
        <v>0.13888888888888901</v>
      </c>
      <c r="AB9" s="16">
        <v>4.1666666666666699E-2</v>
      </c>
      <c r="AC9" s="16">
        <v>0.125</v>
      </c>
      <c r="AD9" s="16">
        <v>5.8823529411764698E-2</v>
      </c>
      <c r="AE9" s="16">
        <v>6.0606060606060601E-2</v>
      </c>
      <c r="AF9" s="16">
        <v>0</v>
      </c>
      <c r="AG9" s="16">
        <v>0.22222222222222199</v>
      </c>
      <c r="AH9" s="16">
        <v>0</v>
      </c>
      <c r="AI9" s="16"/>
      <c r="AJ9" s="16">
        <v>1.58730158730159E-2</v>
      </c>
      <c r="AK9" s="16">
        <v>6.8493150684931503E-2</v>
      </c>
      <c r="AL9" s="16">
        <v>7.0175438596491196E-2</v>
      </c>
      <c r="AM9" s="16">
        <v>6.9767441860465101E-2</v>
      </c>
      <c r="AN9" s="16">
        <v>0.12</v>
      </c>
      <c r="AO9" s="16"/>
      <c r="AP9" s="16">
        <v>7.1633237822349594E-2</v>
      </c>
      <c r="AQ9" s="16">
        <v>4.2735042735042701E-2</v>
      </c>
      <c r="AR9" s="16">
        <v>0.05</v>
      </c>
      <c r="AS9" s="16"/>
      <c r="AT9" s="16">
        <v>7.25806451612903E-2</v>
      </c>
      <c r="AU9" s="16">
        <v>0.05</v>
      </c>
      <c r="AV9" s="16">
        <v>0.14285714285714299</v>
      </c>
      <c r="AW9" s="16">
        <v>0.05</v>
      </c>
      <c r="AX9" s="16"/>
      <c r="AY9" s="16">
        <v>0.15151515151515199</v>
      </c>
      <c r="AZ9" s="16">
        <v>5.7395143487858701E-2</v>
      </c>
      <c r="BA9" s="16"/>
      <c r="BB9" s="16">
        <v>0.12121212121212099</v>
      </c>
      <c r="BC9" s="16">
        <v>5.0632911392405097E-2</v>
      </c>
      <c r="BD9" s="16">
        <v>6.1688311688311702E-2</v>
      </c>
      <c r="BE9" s="16">
        <v>6.0606060606060601E-2</v>
      </c>
      <c r="BF9" s="16"/>
      <c r="BG9" s="16">
        <v>6.8965517241379296E-2</v>
      </c>
      <c r="BH9" s="16">
        <v>8.6956521739130405E-2</v>
      </c>
      <c r="BI9" s="16">
        <v>4.13793103448276E-2</v>
      </c>
      <c r="BJ9" s="16">
        <v>4.3478260869565202E-2</v>
      </c>
      <c r="BK9" s="16">
        <v>0</v>
      </c>
      <c r="BL9" s="16">
        <v>0</v>
      </c>
    </row>
    <row r="10" spans="2:64" x14ac:dyDescent="0.35">
      <c r="B10" s="17" t="s">
        <v>404</v>
      </c>
      <c r="C10" s="16">
        <v>0.14609053497942401</v>
      </c>
      <c r="D10" s="16">
        <v>0.217391304347826</v>
      </c>
      <c r="E10" s="16">
        <v>0.175438596491228</v>
      </c>
      <c r="F10" s="16">
        <v>0.133333333333333</v>
      </c>
      <c r="G10" s="16">
        <v>0.14906832298136599</v>
      </c>
      <c r="H10" s="16">
        <v>0.12903225806451599</v>
      </c>
      <c r="I10" s="16"/>
      <c r="J10" s="16">
        <v>0.15185185185185199</v>
      </c>
      <c r="K10" s="16">
        <v>0.13953488372093001</v>
      </c>
      <c r="L10" s="16"/>
      <c r="M10" s="16">
        <v>0.131487889273356</v>
      </c>
      <c r="N10" s="16">
        <v>0.15</v>
      </c>
      <c r="O10" s="16">
        <v>0.203703703703704</v>
      </c>
      <c r="P10" s="16">
        <v>0.15384615384615399</v>
      </c>
      <c r="Q10" s="16"/>
      <c r="R10" s="16">
        <v>0.15450643776824</v>
      </c>
      <c r="S10" s="16">
        <v>0.141025641025641</v>
      </c>
      <c r="T10" s="16">
        <v>0.13245033112582799</v>
      </c>
      <c r="U10" s="16">
        <v>0.16666666666666699</v>
      </c>
      <c r="V10" s="16"/>
      <c r="W10" s="16">
        <v>0.17910447761194001</v>
      </c>
      <c r="X10" s="16">
        <v>0.12765957446808501</v>
      </c>
      <c r="Y10" s="16">
        <v>9.8039215686274495E-2</v>
      </c>
      <c r="Z10" s="16">
        <v>0.11111111111111099</v>
      </c>
      <c r="AA10" s="16">
        <v>0.27777777777777801</v>
      </c>
      <c r="AB10" s="16">
        <v>0.125</v>
      </c>
      <c r="AC10" s="16">
        <v>0.125</v>
      </c>
      <c r="AD10" s="16">
        <v>0.17647058823529399</v>
      </c>
      <c r="AE10" s="16">
        <v>0.15151515151515199</v>
      </c>
      <c r="AF10" s="16">
        <v>0.115384615384615</v>
      </c>
      <c r="AG10" s="16">
        <v>0.16666666666666699</v>
      </c>
      <c r="AH10" s="16">
        <v>0.33333333333333298</v>
      </c>
      <c r="AI10" s="16"/>
      <c r="AJ10" s="16">
        <v>0.158730158730159</v>
      </c>
      <c r="AK10" s="16">
        <v>0.20547945205479501</v>
      </c>
      <c r="AL10" s="16">
        <v>0.13450292397660801</v>
      </c>
      <c r="AM10" s="16">
        <v>0.116279069767442</v>
      </c>
      <c r="AN10" s="16">
        <v>0.16</v>
      </c>
      <c r="AO10" s="16"/>
      <c r="AP10" s="16">
        <v>0.15186246418338101</v>
      </c>
      <c r="AQ10" s="16">
        <v>0.128205128205128</v>
      </c>
      <c r="AR10" s="16">
        <v>0.15</v>
      </c>
      <c r="AS10" s="16"/>
      <c r="AT10" s="16">
        <v>0.16129032258064499</v>
      </c>
      <c r="AU10" s="16">
        <v>0.133333333333333</v>
      </c>
      <c r="AV10" s="16">
        <v>0.14285714285714299</v>
      </c>
      <c r="AW10" s="16">
        <v>0.25</v>
      </c>
      <c r="AX10" s="16"/>
      <c r="AY10" s="16">
        <v>0.18181818181818199</v>
      </c>
      <c r="AZ10" s="16">
        <v>0.143487858719647</v>
      </c>
      <c r="BA10" s="16"/>
      <c r="BB10" s="16">
        <v>0.15151515151515199</v>
      </c>
      <c r="BC10" s="16">
        <v>0.164556962025316</v>
      </c>
      <c r="BD10" s="16">
        <v>0.13311688311688299</v>
      </c>
      <c r="BE10" s="16">
        <v>0.18181818181818199</v>
      </c>
      <c r="BF10" s="16"/>
      <c r="BG10" s="16">
        <v>0.20689655172413801</v>
      </c>
      <c r="BH10" s="16">
        <v>0.15217391304347799</v>
      </c>
      <c r="BI10" s="16">
        <v>0.13793103448275901</v>
      </c>
      <c r="BJ10" s="16">
        <v>4.3478260869565202E-2</v>
      </c>
      <c r="BK10" s="16">
        <v>7.4074074074074098E-2</v>
      </c>
      <c r="BL10" s="16">
        <v>0.33333333333333298</v>
      </c>
    </row>
    <row r="11" spans="2:64" x14ac:dyDescent="0.35">
      <c r="B11" s="17" t="s">
        <v>405</v>
      </c>
      <c r="C11" s="16">
        <v>0.15226337448559699</v>
      </c>
      <c r="D11" s="16">
        <v>0.173913043478261</v>
      </c>
      <c r="E11" s="16">
        <v>0.26315789473684198</v>
      </c>
      <c r="F11" s="16">
        <v>0.122222222222222</v>
      </c>
      <c r="G11" s="16">
        <v>0.13664596273291901</v>
      </c>
      <c r="H11" s="16">
        <v>0.14193548387096799</v>
      </c>
      <c r="I11" s="16"/>
      <c r="J11" s="16">
        <v>0.17407407407407399</v>
      </c>
      <c r="K11" s="16">
        <v>0.125581395348837</v>
      </c>
      <c r="L11" s="16"/>
      <c r="M11" s="16">
        <v>0.16262975778546701</v>
      </c>
      <c r="N11" s="16">
        <v>0.12</v>
      </c>
      <c r="O11" s="16">
        <v>0.203703703703704</v>
      </c>
      <c r="P11" s="16">
        <v>0.102564102564103</v>
      </c>
      <c r="Q11" s="16"/>
      <c r="R11" s="16">
        <v>0.16738197424892701</v>
      </c>
      <c r="S11" s="16">
        <v>0.128205128205128</v>
      </c>
      <c r="T11" s="16">
        <v>0.15231788079470199</v>
      </c>
      <c r="U11" s="16">
        <v>8.3333333333333301E-2</v>
      </c>
      <c r="V11" s="16"/>
      <c r="W11" s="16">
        <v>0.238805970149254</v>
      </c>
      <c r="X11" s="16">
        <v>8.5106382978723402E-2</v>
      </c>
      <c r="Y11" s="16">
        <v>0.23529411764705899</v>
      </c>
      <c r="Z11" s="16">
        <v>0.2</v>
      </c>
      <c r="AA11" s="16">
        <v>8.3333333333333301E-2</v>
      </c>
      <c r="AB11" s="16">
        <v>0.125</v>
      </c>
      <c r="AC11" s="16">
        <v>8.3333333333333301E-2</v>
      </c>
      <c r="AD11" s="16">
        <v>0.29411764705882398</v>
      </c>
      <c r="AE11" s="16">
        <v>0.18181818181818199</v>
      </c>
      <c r="AF11" s="16">
        <v>3.8461538461538498E-2</v>
      </c>
      <c r="AG11" s="16">
        <v>0.22222222222222199</v>
      </c>
      <c r="AH11" s="16">
        <v>0</v>
      </c>
      <c r="AI11" s="16"/>
      <c r="AJ11" s="16">
        <v>0.126984126984127</v>
      </c>
      <c r="AK11" s="16">
        <v>0.123287671232877</v>
      </c>
      <c r="AL11" s="16">
        <v>0.16374269005847999</v>
      </c>
      <c r="AM11" s="16">
        <v>0.15116279069767399</v>
      </c>
      <c r="AN11" s="16">
        <v>0.08</v>
      </c>
      <c r="AO11" s="16"/>
      <c r="AP11" s="16">
        <v>0.14326647564469899</v>
      </c>
      <c r="AQ11" s="16">
        <v>0.17948717948717899</v>
      </c>
      <c r="AR11" s="16">
        <v>0.15</v>
      </c>
      <c r="AS11" s="16"/>
      <c r="AT11" s="16">
        <v>0.18548387096774199</v>
      </c>
      <c r="AU11" s="16">
        <v>0.13666666666666699</v>
      </c>
      <c r="AV11" s="16">
        <v>0.14285714285714299</v>
      </c>
      <c r="AW11" s="16">
        <v>0.2</v>
      </c>
      <c r="AX11" s="16"/>
      <c r="AY11" s="16">
        <v>0.12121212121212099</v>
      </c>
      <c r="AZ11" s="16">
        <v>0.15452538631346599</v>
      </c>
      <c r="BA11" s="16"/>
      <c r="BB11" s="16">
        <v>0.12121212121212099</v>
      </c>
      <c r="BC11" s="16">
        <v>0.113924050632911</v>
      </c>
      <c r="BD11" s="16">
        <v>0.172077922077922</v>
      </c>
      <c r="BE11" s="16">
        <v>0.12121212121212099</v>
      </c>
      <c r="BF11" s="16"/>
      <c r="BG11" s="16">
        <v>0.12068965517241401</v>
      </c>
      <c r="BH11" s="16">
        <v>0.178260869565217</v>
      </c>
      <c r="BI11" s="16">
        <v>0.15172413793103401</v>
      </c>
      <c r="BJ11" s="16">
        <v>0.13043478260869601</v>
      </c>
      <c r="BK11" s="16">
        <v>3.7037037037037E-2</v>
      </c>
      <c r="BL11" s="16">
        <v>0</v>
      </c>
    </row>
    <row r="12" spans="2:64" x14ac:dyDescent="0.35">
      <c r="B12" s="17" t="s">
        <v>406</v>
      </c>
      <c r="C12" s="16">
        <v>0.563786008230453</v>
      </c>
      <c r="D12" s="16">
        <v>0.26086956521739102</v>
      </c>
      <c r="E12" s="16">
        <v>0.35087719298245601</v>
      </c>
      <c r="F12" s="16">
        <v>0.57777777777777795</v>
      </c>
      <c r="G12" s="16">
        <v>0.59627329192546596</v>
      </c>
      <c r="H12" s="16">
        <v>0.64516129032258096</v>
      </c>
      <c r="I12" s="16"/>
      <c r="J12" s="16">
        <v>0.55925925925925901</v>
      </c>
      <c r="K12" s="16">
        <v>0.57209302325581401</v>
      </c>
      <c r="L12" s="16"/>
      <c r="M12" s="16">
        <v>0.56055363321799301</v>
      </c>
      <c r="N12" s="16">
        <v>0.59</v>
      </c>
      <c r="O12" s="16">
        <v>0.5</v>
      </c>
      <c r="P12" s="16">
        <v>0.61538461538461497</v>
      </c>
      <c r="Q12" s="16"/>
      <c r="R12" s="16">
        <v>0.48927038626609398</v>
      </c>
      <c r="S12" s="16">
        <v>0.62820512820512797</v>
      </c>
      <c r="T12" s="16">
        <v>0.64238410596026496</v>
      </c>
      <c r="U12" s="16">
        <v>0.58333333333333304</v>
      </c>
      <c r="V12" s="16"/>
      <c r="W12" s="16">
        <v>0.44776119402985098</v>
      </c>
      <c r="X12" s="16">
        <v>0.70212765957446799</v>
      </c>
      <c r="Y12" s="16">
        <v>0.52941176470588203</v>
      </c>
      <c r="Z12" s="16">
        <v>0.64444444444444404</v>
      </c>
      <c r="AA12" s="16">
        <v>0.44444444444444398</v>
      </c>
      <c r="AB12" s="16">
        <v>0.58333333333333304</v>
      </c>
      <c r="AC12" s="16">
        <v>0.58333333333333304</v>
      </c>
      <c r="AD12" s="16">
        <v>0.41176470588235298</v>
      </c>
      <c r="AE12" s="16">
        <v>0.57575757575757602</v>
      </c>
      <c r="AF12" s="16">
        <v>0.65384615384615397</v>
      </c>
      <c r="AG12" s="16">
        <v>0.38888888888888901</v>
      </c>
      <c r="AH12" s="16">
        <v>0</v>
      </c>
      <c r="AI12" s="16"/>
      <c r="AJ12" s="16">
        <v>0.61904761904761896</v>
      </c>
      <c r="AK12" s="16">
        <v>0.52054794520547898</v>
      </c>
      <c r="AL12" s="16">
        <v>0.53801169590643305</v>
      </c>
      <c r="AM12" s="16">
        <v>0.59302325581395399</v>
      </c>
      <c r="AN12" s="16">
        <v>0.6</v>
      </c>
      <c r="AO12" s="16"/>
      <c r="AP12" s="16">
        <v>0.55873925501432697</v>
      </c>
      <c r="AQ12" s="16">
        <v>0.58119658119658102</v>
      </c>
      <c r="AR12" s="16">
        <v>0.55000000000000004</v>
      </c>
      <c r="AS12" s="16"/>
      <c r="AT12" s="16">
        <v>0.52419354838709697</v>
      </c>
      <c r="AU12" s="16">
        <v>0.61333333333333295</v>
      </c>
      <c r="AV12" s="16">
        <v>0.452380952380952</v>
      </c>
      <c r="AW12" s="16">
        <v>0.3</v>
      </c>
      <c r="AX12" s="16"/>
      <c r="AY12" s="16">
        <v>0.45454545454545497</v>
      </c>
      <c r="AZ12" s="16">
        <v>0.57174392935982299</v>
      </c>
      <c r="BA12" s="16"/>
      <c r="BB12" s="16">
        <v>0.39393939393939398</v>
      </c>
      <c r="BC12" s="16">
        <v>0.632911392405063</v>
      </c>
      <c r="BD12" s="16">
        <v>0.57792207792207795</v>
      </c>
      <c r="BE12" s="16">
        <v>0.5</v>
      </c>
      <c r="BF12" s="16"/>
      <c r="BG12" s="16">
        <v>0.51724137931034497</v>
      </c>
      <c r="BH12" s="16">
        <v>0.51304347826087005</v>
      </c>
      <c r="BI12" s="16">
        <v>0.59310344827586203</v>
      </c>
      <c r="BJ12" s="16">
        <v>0.65217391304347805</v>
      </c>
      <c r="BK12" s="16">
        <v>0.88888888888888895</v>
      </c>
      <c r="BL12" s="16">
        <v>0.33333333333333298</v>
      </c>
    </row>
    <row r="13" spans="2:64" x14ac:dyDescent="0.35">
      <c r="B13" s="17" t="s">
        <v>61</v>
      </c>
      <c r="C13" s="16">
        <v>3.9094650205761299E-2</v>
      </c>
      <c r="D13" s="16">
        <v>0</v>
      </c>
      <c r="E13" s="16">
        <v>1.7543859649122799E-2</v>
      </c>
      <c r="F13" s="16">
        <v>3.3333333333333298E-2</v>
      </c>
      <c r="G13" s="16">
        <v>6.8322981366459604E-2</v>
      </c>
      <c r="H13" s="16">
        <v>2.5806451612903201E-2</v>
      </c>
      <c r="I13" s="16"/>
      <c r="J13" s="16">
        <v>2.96296296296296E-2</v>
      </c>
      <c r="K13" s="16">
        <v>5.1162790697674397E-2</v>
      </c>
      <c r="L13" s="16"/>
      <c r="M13" s="16">
        <v>3.8062283737024201E-2</v>
      </c>
      <c r="N13" s="16">
        <v>0.04</v>
      </c>
      <c r="O13" s="16">
        <v>5.5555555555555601E-2</v>
      </c>
      <c r="P13" s="16">
        <v>2.5641025641025599E-2</v>
      </c>
      <c r="Q13" s="16"/>
      <c r="R13" s="16">
        <v>4.7210300429184601E-2</v>
      </c>
      <c r="S13" s="16">
        <v>2.5641025641025599E-2</v>
      </c>
      <c r="T13" s="16">
        <v>3.3112582781456998E-2</v>
      </c>
      <c r="U13" s="16">
        <v>4.1666666666666699E-2</v>
      </c>
      <c r="V13" s="16"/>
      <c r="W13" s="16">
        <v>1.49253731343284E-2</v>
      </c>
      <c r="X13" s="16">
        <v>2.1276595744680899E-2</v>
      </c>
      <c r="Y13" s="16">
        <v>1.9607843137254902E-2</v>
      </c>
      <c r="Z13" s="16">
        <v>0</v>
      </c>
      <c r="AA13" s="16">
        <v>2.7777777777777801E-2</v>
      </c>
      <c r="AB13" s="16">
        <v>0.125</v>
      </c>
      <c r="AC13" s="16">
        <v>4.1666666666666699E-2</v>
      </c>
      <c r="AD13" s="16">
        <v>5.8823529411764698E-2</v>
      </c>
      <c r="AE13" s="16">
        <v>0</v>
      </c>
      <c r="AF13" s="16">
        <v>0.115384615384615</v>
      </c>
      <c r="AG13" s="16">
        <v>0</v>
      </c>
      <c r="AH13" s="16">
        <v>0.66666666666666696</v>
      </c>
      <c r="AI13" s="16"/>
      <c r="AJ13" s="16">
        <v>4.7619047619047603E-2</v>
      </c>
      <c r="AK13" s="16">
        <v>6.8493150684931503E-2</v>
      </c>
      <c r="AL13" s="16">
        <v>5.2631578947368397E-2</v>
      </c>
      <c r="AM13" s="16">
        <v>1.16279069767442E-2</v>
      </c>
      <c r="AN13" s="16">
        <v>0</v>
      </c>
      <c r="AO13" s="16"/>
      <c r="AP13" s="16">
        <v>4.2979942693409698E-2</v>
      </c>
      <c r="AQ13" s="16">
        <v>2.5641025641025599E-2</v>
      </c>
      <c r="AR13" s="16">
        <v>0.05</v>
      </c>
      <c r="AS13" s="16"/>
      <c r="AT13" s="16">
        <v>1.6129032258064498E-2</v>
      </c>
      <c r="AU13" s="16">
        <v>4.33333333333333E-2</v>
      </c>
      <c r="AV13" s="16">
        <v>0</v>
      </c>
      <c r="AW13" s="16">
        <v>0.2</v>
      </c>
      <c r="AX13" s="16"/>
      <c r="AY13" s="16">
        <v>3.03030303030303E-2</v>
      </c>
      <c r="AZ13" s="16">
        <v>3.9735099337748297E-2</v>
      </c>
      <c r="BA13" s="16"/>
      <c r="BB13" s="16">
        <v>3.03030303030303E-2</v>
      </c>
      <c r="BC13" s="16">
        <v>1.26582278481013E-2</v>
      </c>
      <c r="BD13" s="16">
        <v>3.2467532467532499E-2</v>
      </c>
      <c r="BE13" s="16">
        <v>0.10606060606060599</v>
      </c>
      <c r="BF13" s="16"/>
      <c r="BG13" s="16">
        <v>8.6206896551724102E-2</v>
      </c>
      <c r="BH13" s="16">
        <v>2.1739130434782601E-2</v>
      </c>
      <c r="BI13" s="16">
        <v>5.5172413793103399E-2</v>
      </c>
      <c r="BJ13" s="16">
        <v>0</v>
      </c>
      <c r="BK13" s="16">
        <v>0</v>
      </c>
      <c r="BL13" s="16">
        <v>0.33333333333333298</v>
      </c>
    </row>
    <row r="14" spans="2:64" x14ac:dyDescent="0.35">
      <c r="B14" s="17" t="s">
        <v>407</v>
      </c>
      <c r="C14" s="20">
        <v>9.8765432098765399E-2</v>
      </c>
      <c r="D14" s="20">
        <v>0.34782608695652201</v>
      </c>
      <c r="E14" s="20">
        <v>0.19298245614035101</v>
      </c>
      <c r="F14" s="20">
        <v>0.133333333333333</v>
      </c>
      <c r="G14" s="20">
        <v>4.9689440993788803E-2</v>
      </c>
      <c r="H14" s="20">
        <v>5.8064516129032302E-2</v>
      </c>
      <c r="I14" s="20"/>
      <c r="J14" s="20">
        <v>8.5185185185185197E-2</v>
      </c>
      <c r="K14" s="20">
        <v>0.111627906976744</v>
      </c>
      <c r="L14" s="20"/>
      <c r="M14" s="20">
        <v>0.10726643598615899</v>
      </c>
      <c r="N14" s="20">
        <v>0.1</v>
      </c>
      <c r="O14" s="20">
        <v>3.7037037037037E-2</v>
      </c>
      <c r="P14" s="20">
        <v>0.102564102564103</v>
      </c>
      <c r="Q14" s="20"/>
      <c r="R14" s="20">
        <v>0.14163090128755401</v>
      </c>
      <c r="S14" s="20">
        <v>7.69230769230769E-2</v>
      </c>
      <c r="T14" s="20">
        <v>3.9735099337748297E-2</v>
      </c>
      <c r="U14" s="20">
        <v>0.125</v>
      </c>
      <c r="V14" s="20"/>
      <c r="W14" s="20">
        <v>0.119402985074627</v>
      </c>
      <c r="X14" s="20">
        <v>6.3829787234042507E-2</v>
      </c>
      <c r="Y14" s="20">
        <v>0.11764705882352899</v>
      </c>
      <c r="Z14" s="20">
        <v>4.4444444444444398E-2</v>
      </c>
      <c r="AA14" s="20">
        <v>0.16666666666666699</v>
      </c>
      <c r="AB14" s="20">
        <v>4.1666666666666699E-2</v>
      </c>
      <c r="AC14" s="20">
        <v>0.16666666666666699</v>
      </c>
      <c r="AD14" s="20">
        <v>5.8823529411764698E-2</v>
      </c>
      <c r="AE14" s="20">
        <v>9.0909090909090898E-2</v>
      </c>
      <c r="AF14" s="20">
        <v>7.69230769230769E-2</v>
      </c>
      <c r="AG14" s="20">
        <v>0.22222222222222199</v>
      </c>
      <c r="AH14" s="20">
        <v>0</v>
      </c>
      <c r="AI14" s="20"/>
      <c r="AJ14" s="20">
        <v>4.7619047619047603E-2</v>
      </c>
      <c r="AK14" s="20">
        <v>8.2191780821917804E-2</v>
      </c>
      <c r="AL14" s="20">
        <v>0.11111111111111099</v>
      </c>
      <c r="AM14" s="20">
        <v>0.127906976744186</v>
      </c>
      <c r="AN14" s="20">
        <v>0.16</v>
      </c>
      <c r="AO14" s="20"/>
      <c r="AP14" s="20">
        <v>0.10315186246418299</v>
      </c>
      <c r="AQ14" s="20">
        <v>8.54700854700855E-2</v>
      </c>
      <c r="AR14" s="20">
        <v>0.1</v>
      </c>
      <c r="AS14" s="20"/>
      <c r="AT14" s="20">
        <v>0.112903225806452</v>
      </c>
      <c r="AU14" s="20">
        <v>7.3333333333333306E-2</v>
      </c>
      <c r="AV14" s="20">
        <v>0.26190476190476197</v>
      </c>
      <c r="AW14" s="20">
        <v>0.05</v>
      </c>
      <c r="AX14" s="20"/>
      <c r="AY14" s="20">
        <v>0.21212121212121199</v>
      </c>
      <c r="AZ14" s="20">
        <v>9.0507726269315705E-2</v>
      </c>
      <c r="BA14" s="20"/>
      <c r="BB14" s="20">
        <v>0.30303030303030298</v>
      </c>
      <c r="BC14" s="20">
        <v>7.5949367088607597E-2</v>
      </c>
      <c r="BD14" s="20">
        <v>8.4415584415584402E-2</v>
      </c>
      <c r="BE14" s="20">
        <v>9.0909090909090898E-2</v>
      </c>
      <c r="BF14" s="20"/>
      <c r="BG14" s="20">
        <v>6.8965517241379296E-2</v>
      </c>
      <c r="BH14" s="20">
        <v>0.13478260869565201</v>
      </c>
      <c r="BI14" s="20">
        <v>6.2068965517241399E-2</v>
      </c>
      <c r="BJ14" s="20">
        <v>0.173913043478261</v>
      </c>
      <c r="BK14" s="20">
        <v>0</v>
      </c>
      <c r="BL14" s="20">
        <v>0</v>
      </c>
    </row>
    <row r="15" spans="2:64" x14ac:dyDescent="0.35">
      <c r="B15" s="17" t="s">
        <v>408</v>
      </c>
      <c r="C15" s="20">
        <v>0.71604938271604901</v>
      </c>
      <c r="D15" s="20">
        <v>0.434782608695652</v>
      </c>
      <c r="E15" s="20">
        <v>0.61403508771929804</v>
      </c>
      <c r="F15" s="20">
        <v>0.7</v>
      </c>
      <c r="G15" s="20">
        <v>0.73291925465838503</v>
      </c>
      <c r="H15" s="20">
        <v>0.78709677419354795</v>
      </c>
      <c r="I15" s="20"/>
      <c r="J15" s="20">
        <v>0.73333333333333295</v>
      </c>
      <c r="K15" s="20">
        <v>0.69767441860465096</v>
      </c>
      <c r="L15" s="20"/>
      <c r="M15" s="20">
        <v>0.72318339100345996</v>
      </c>
      <c r="N15" s="20">
        <v>0.71</v>
      </c>
      <c r="O15" s="20">
        <v>0.70370370370370405</v>
      </c>
      <c r="P15" s="20">
        <v>0.71794871794871795</v>
      </c>
      <c r="Q15" s="20"/>
      <c r="R15" s="20">
        <v>0.65665236051502096</v>
      </c>
      <c r="S15" s="20">
        <v>0.75641025641025605</v>
      </c>
      <c r="T15" s="20">
        <v>0.79470198675496695</v>
      </c>
      <c r="U15" s="20">
        <v>0.66666666666666696</v>
      </c>
      <c r="V15" s="20"/>
      <c r="W15" s="20">
        <v>0.68656716417910402</v>
      </c>
      <c r="X15" s="20">
        <v>0.78723404255319196</v>
      </c>
      <c r="Y15" s="20">
        <v>0.76470588235294101</v>
      </c>
      <c r="Z15" s="20">
        <v>0.844444444444445</v>
      </c>
      <c r="AA15" s="20">
        <v>0.52777777777777801</v>
      </c>
      <c r="AB15" s="20">
        <v>0.70833333333333304</v>
      </c>
      <c r="AC15" s="20">
        <v>0.66666666666666696</v>
      </c>
      <c r="AD15" s="20">
        <v>0.70588235294117596</v>
      </c>
      <c r="AE15" s="20">
        <v>0.75757575757575801</v>
      </c>
      <c r="AF15" s="20">
        <v>0.69230769230769196</v>
      </c>
      <c r="AG15" s="20">
        <v>0.61111111111111105</v>
      </c>
      <c r="AH15" s="20">
        <v>0</v>
      </c>
      <c r="AI15" s="20"/>
      <c r="AJ15" s="20">
        <v>0.74603174603174605</v>
      </c>
      <c r="AK15" s="20">
        <v>0.64383561643835596</v>
      </c>
      <c r="AL15" s="20">
        <v>0.70175438596491202</v>
      </c>
      <c r="AM15" s="20">
        <v>0.74418604651162801</v>
      </c>
      <c r="AN15" s="20">
        <v>0.68</v>
      </c>
      <c r="AO15" s="20"/>
      <c r="AP15" s="20">
        <v>0.70200573065902605</v>
      </c>
      <c r="AQ15" s="20">
        <v>0.76068376068376098</v>
      </c>
      <c r="AR15" s="20">
        <v>0.7</v>
      </c>
      <c r="AS15" s="20"/>
      <c r="AT15" s="20">
        <v>0.70967741935483897</v>
      </c>
      <c r="AU15" s="20">
        <v>0.75</v>
      </c>
      <c r="AV15" s="20">
        <v>0.59523809523809501</v>
      </c>
      <c r="AW15" s="20">
        <v>0.5</v>
      </c>
      <c r="AX15" s="20"/>
      <c r="AY15" s="20">
        <v>0.57575757575757602</v>
      </c>
      <c r="AZ15" s="20">
        <v>0.72626931567328901</v>
      </c>
      <c r="BA15" s="20"/>
      <c r="BB15" s="20">
        <v>0.51515151515151503</v>
      </c>
      <c r="BC15" s="20">
        <v>0.746835443037975</v>
      </c>
      <c r="BD15" s="20">
        <v>0.75</v>
      </c>
      <c r="BE15" s="20">
        <v>0.62121212121212099</v>
      </c>
      <c r="BF15" s="20"/>
      <c r="BG15" s="20">
        <v>0.63793103448275901</v>
      </c>
      <c r="BH15" s="20">
        <v>0.69130434782608696</v>
      </c>
      <c r="BI15" s="20">
        <v>0.74482758620689604</v>
      </c>
      <c r="BJ15" s="20">
        <v>0.78260869565217395</v>
      </c>
      <c r="BK15" s="20">
        <v>0.92592592592592604</v>
      </c>
      <c r="BL15" s="20">
        <v>0.33333333333333298</v>
      </c>
    </row>
    <row r="16" spans="2:64" x14ac:dyDescent="0.35">
      <c r="B16" s="17" t="s">
        <v>237</v>
      </c>
      <c r="C16" s="21">
        <v>-0.61728395061728403</v>
      </c>
      <c r="D16" s="21">
        <v>-8.6956521739130405E-2</v>
      </c>
      <c r="E16" s="21">
        <v>-0.42105263157894701</v>
      </c>
      <c r="F16" s="21">
        <v>-0.56666666666666698</v>
      </c>
      <c r="G16" s="21">
        <v>-0.68322981366459601</v>
      </c>
      <c r="H16" s="21">
        <v>-0.72903225806451599</v>
      </c>
      <c r="I16" s="21"/>
      <c r="J16" s="21">
        <v>-0.64814814814814803</v>
      </c>
      <c r="K16" s="21">
        <v>-0.586046511627907</v>
      </c>
      <c r="L16" s="21"/>
      <c r="M16" s="21">
        <v>-0.61591695501730104</v>
      </c>
      <c r="N16" s="21">
        <v>-0.61</v>
      </c>
      <c r="O16" s="21">
        <v>-0.66666666666666696</v>
      </c>
      <c r="P16" s="21">
        <v>-0.61538461538461497</v>
      </c>
      <c r="Q16" s="21"/>
      <c r="R16" s="21">
        <v>-0.515021459227468</v>
      </c>
      <c r="S16" s="21">
        <v>-0.67948717948717996</v>
      </c>
      <c r="T16" s="21">
        <v>-0.75496688741721896</v>
      </c>
      <c r="U16" s="21">
        <v>-0.54166666666666696</v>
      </c>
      <c r="V16" s="21"/>
      <c r="W16" s="21">
        <v>-0.56716417910447803</v>
      </c>
      <c r="X16" s="21">
        <v>-0.72340425531914898</v>
      </c>
      <c r="Y16" s="21">
        <v>-0.64705882352941202</v>
      </c>
      <c r="Z16" s="21">
        <v>-0.8</v>
      </c>
      <c r="AA16" s="21">
        <v>-0.36111111111111099</v>
      </c>
      <c r="AB16" s="21">
        <v>-0.66666666666666696</v>
      </c>
      <c r="AC16" s="21">
        <v>-0.5</v>
      </c>
      <c r="AD16" s="21">
        <v>-0.64705882352941202</v>
      </c>
      <c r="AE16" s="21">
        <v>-0.66666666666666696</v>
      </c>
      <c r="AF16" s="21">
        <v>-0.61538461538461497</v>
      </c>
      <c r="AG16" s="21">
        <v>-0.38888888888888901</v>
      </c>
      <c r="AH16" s="21">
        <v>0</v>
      </c>
      <c r="AI16" s="21"/>
      <c r="AJ16" s="21">
        <v>-0.69841269841269804</v>
      </c>
      <c r="AK16" s="21">
        <v>-0.56164383561643805</v>
      </c>
      <c r="AL16" s="21">
        <v>-0.59064327485380097</v>
      </c>
      <c r="AM16" s="21">
        <v>-0.61627906976744196</v>
      </c>
      <c r="AN16" s="21">
        <v>-0.52</v>
      </c>
      <c r="AO16" s="21"/>
      <c r="AP16" s="21">
        <v>-0.59885386819484199</v>
      </c>
      <c r="AQ16" s="21">
        <v>-0.67521367521367504</v>
      </c>
      <c r="AR16" s="21">
        <v>-0.6</v>
      </c>
      <c r="AS16" s="21"/>
      <c r="AT16" s="21">
        <v>-0.59677419354838701</v>
      </c>
      <c r="AU16" s="21">
        <v>-0.67666666666666697</v>
      </c>
      <c r="AV16" s="21">
        <v>-0.33333333333333298</v>
      </c>
      <c r="AW16" s="21">
        <v>-0.45</v>
      </c>
      <c r="AX16" s="21"/>
      <c r="AY16" s="21">
        <v>-0.36363636363636398</v>
      </c>
      <c r="AZ16" s="21">
        <v>-0.63576158940397398</v>
      </c>
      <c r="BA16" s="21"/>
      <c r="BB16" s="21">
        <v>-0.21212121212121199</v>
      </c>
      <c r="BC16" s="21">
        <v>-0.670886075949367</v>
      </c>
      <c r="BD16" s="21">
        <v>-0.66558441558441594</v>
      </c>
      <c r="BE16" s="21">
        <v>-0.53030303030303005</v>
      </c>
      <c r="BF16" s="21"/>
      <c r="BG16" s="21">
        <v>-0.568965517241379</v>
      </c>
      <c r="BH16" s="21">
        <v>-0.55652173913043501</v>
      </c>
      <c r="BI16" s="21">
        <v>-0.68275862068965498</v>
      </c>
      <c r="BJ16" s="21">
        <v>-0.60869565217391297</v>
      </c>
      <c r="BK16" s="21">
        <v>-0.92592592592592604</v>
      </c>
      <c r="BL16" s="21">
        <v>-0.33333333333333298</v>
      </c>
    </row>
    <row r="17" spans="2:2" x14ac:dyDescent="0.35">
      <c r="B17" s="15" t="s">
        <v>410</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427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324</v>
      </c>
      <c r="C8" s="16">
        <v>0.41732283464566899</v>
      </c>
      <c r="D8" s="16">
        <v>0.44827586206896602</v>
      </c>
      <c r="E8" s="16">
        <v>0.546875</v>
      </c>
      <c r="F8" s="16">
        <v>0.51063829787234005</v>
      </c>
      <c r="G8" s="16">
        <v>0.31901840490797501</v>
      </c>
      <c r="H8" s="16">
        <v>0.40506329113924</v>
      </c>
      <c r="I8" s="16"/>
      <c r="J8" s="16">
        <v>0.41958041958042003</v>
      </c>
      <c r="K8" s="16">
        <v>0.41176470588235298</v>
      </c>
      <c r="L8" s="16"/>
      <c r="M8" s="16">
        <v>0.45065789473684198</v>
      </c>
      <c r="N8" s="16">
        <v>0.38</v>
      </c>
      <c r="O8" s="16">
        <v>0.38333333333333303</v>
      </c>
      <c r="P8" s="16">
        <v>0.3</v>
      </c>
      <c r="Q8" s="16"/>
      <c r="R8" s="16">
        <v>0.45600000000000002</v>
      </c>
      <c r="S8" s="16">
        <v>0.44444444444444398</v>
      </c>
      <c r="T8" s="16">
        <v>0.34640522875816998</v>
      </c>
      <c r="U8" s="16">
        <v>0.375</v>
      </c>
      <c r="V8" s="16"/>
      <c r="W8" s="16">
        <v>0.43243243243243201</v>
      </c>
      <c r="X8" s="16">
        <v>0.37113402061855699</v>
      </c>
      <c r="Y8" s="16">
        <v>0.40384615384615402</v>
      </c>
      <c r="Z8" s="16">
        <v>0.434782608695652</v>
      </c>
      <c r="AA8" s="16">
        <v>0.37837837837837801</v>
      </c>
      <c r="AB8" s="16">
        <v>0.40816326530612201</v>
      </c>
      <c r="AC8" s="16">
        <v>0.469387755102041</v>
      </c>
      <c r="AD8" s="16">
        <v>0.38888888888888901</v>
      </c>
      <c r="AE8" s="16">
        <v>0.51428571428571401</v>
      </c>
      <c r="AF8" s="16">
        <v>0.25</v>
      </c>
      <c r="AG8" s="16">
        <v>0.55000000000000004</v>
      </c>
      <c r="AH8" s="16">
        <v>1</v>
      </c>
      <c r="AI8" s="16"/>
      <c r="AJ8" s="16">
        <v>0.38805970149253699</v>
      </c>
      <c r="AK8" s="16">
        <v>0.33333333333333298</v>
      </c>
      <c r="AL8" s="16">
        <v>0.46551724137931</v>
      </c>
      <c r="AM8" s="16">
        <v>0.42553191489361702</v>
      </c>
      <c r="AN8" s="16">
        <v>0.407407407407407</v>
      </c>
      <c r="AO8" s="16"/>
      <c r="AP8" s="16">
        <v>0.39502762430939198</v>
      </c>
      <c r="AQ8" s="16">
        <v>0.48</v>
      </c>
      <c r="AR8" s="16">
        <v>0.42857142857142899</v>
      </c>
      <c r="AS8" s="16"/>
      <c r="AT8" s="16">
        <v>0.41666666666666702</v>
      </c>
      <c r="AU8" s="16">
        <v>0.41157556270096501</v>
      </c>
      <c r="AV8" s="16">
        <v>0.53333333333333299</v>
      </c>
      <c r="AW8" s="16">
        <v>0.25</v>
      </c>
      <c r="AX8" s="16"/>
      <c r="AY8" s="16">
        <v>0.48648648648648701</v>
      </c>
      <c r="AZ8" s="16">
        <v>0.41188959660297197</v>
      </c>
      <c r="BA8" s="16"/>
      <c r="BB8" s="16">
        <v>0.47222222222222199</v>
      </c>
      <c r="BC8" s="16">
        <v>0.34523809523809501</v>
      </c>
      <c r="BD8" s="16">
        <v>0.451713395638629</v>
      </c>
      <c r="BE8" s="16">
        <v>0.31343283582089598</v>
      </c>
      <c r="BF8" s="16"/>
      <c r="BG8" s="16">
        <v>0.41935483870967699</v>
      </c>
      <c r="BH8" s="16">
        <v>0.469387755102041</v>
      </c>
      <c r="BI8" s="16">
        <v>0.40540540540540498</v>
      </c>
      <c r="BJ8" s="16">
        <v>0.30434782608695699</v>
      </c>
      <c r="BK8" s="16">
        <v>0.11111111111111099</v>
      </c>
      <c r="BL8" s="16">
        <v>0.33333333333333298</v>
      </c>
    </row>
    <row r="9" spans="2:64" x14ac:dyDescent="0.35">
      <c r="B9" s="17" t="s">
        <v>325</v>
      </c>
      <c r="C9" s="16">
        <v>0.303149606299213</v>
      </c>
      <c r="D9" s="16">
        <v>0.17241379310344801</v>
      </c>
      <c r="E9" s="16">
        <v>0.34375</v>
      </c>
      <c r="F9" s="16">
        <v>0.30851063829787201</v>
      </c>
      <c r="G9" s="16">
        <v>0.28220858895705497</v>
      </c>
      <c r="H9" s="16">
        <v>0.329113924050633</v>
      </c>
      <c r="I9" s="16"/>
      <c r="J9" s="16">
        <v>0.31818181818181801</v>
      </c>
      <c r="K9" s="16">
        <v>0.28054298642533898</v>
      </c>
      <c r="L9" s="16"/>
      <c r="M9" s="16">
        <v>0.35855263157894701</v>
      </c>
      <c r="N9" s="16">
        <v>0.23</v>
      </c>
      <c r="O9" s="16">
        <v>0.233333333333333</v>
      </c>
      <c r="P9" s="16">
        <v>0.17499999999999999</v>
      </c>
      <c r="Q9" s="16"/>
      <c r="R9" s="16">
        <v>0.312</v>
      </c>
      <c r="S9" s="16">
        <v>0.24691358024691401</v>
      </c>
      <c r="T9" s="16">
        <v>0.32679738562091498</v>
      </c>
      <c r="U9" s="16">
        <v>0.25</v>
      </c>
      <c r="V9" s="16"/>
      <c r="W9" s="16">
        <v>0.337837837837838</v>
      </c>
      <c r="X9" s="16">
        <v>0.28865979381443302</v>
      </c>
      <c r="Y9" s="16">
        <v>0.269230769230769</v>
      </c>
      <c r="Z9" s="16">
        <v>0.282608695652174</v>
      </c>
      <c r="AA9" s="16">
        <v>0.40540540540540498</v>
      </c>
      <c r="AB9" s="16">
        <v>0.22448979591836701</v>
      </c>
      <c r="AC9" s="16">
        <v>0.40816326530612201</v>
      </c>
      <c r="AD9" s="16">
        <v>0.27777777777777801</v>
      </c>
      <c r="AE9" s="16">
        <v>0.17142857142857101</v>
      </c>
      <c r="AF9" s="16">
        <v>0.32142857142857101</v>
      </c>
      <c r="AG9" s="16">
        <v>0.4</v>
      </c>
      <c r="AH9" s="16">
        <v>0</v>
      </c>
      <c r="AI9" s="16"/>
      <c r="AJ9" s="16">
        <v>0.238805970149254</v>
      </c>
      <c r="AK9" s="16">
        <v>0.28000000000000003</v>
      </c>
      <c r="AL9" s="16">
        <v>0.35057471264367801</v>
      </c>
      <c r="AM9" s="16">
        <v>0.340425531914894</v>
      </c>
      <c r="AN9" s="16">
        <v>0.37037037037037002</v>
      </c>
      <c r="AO9" s="16"/>
      <c r="AP9" s="16">
        <v>0.262430939226519</v>
      </c>
      <c r="AQ9" s="16">
        <v>0.35199999999999998</v>
      </c>
      <c r="AR9" s="16">
        <v>0.71428571428571397</v>
      </c>
      <c r="AS9" s="16"/>
      <c r="AT9" s="16">
        <v>0.29545454545454503</v>
      </c>
      <c r="AU9" s="16">
        <v>0.331189710610932</v>
      </c>
      <c r="AV9" s="16">
        <v>0.24444444444444399</v>
      </c>
      <c r="AW9" s="16">
        <v>0.05</v>
      </c>
      <c r="AX9" s="16"/>
      <c r="AY9" s="16">
        <v>0.32432432432432401</v>
      </c>
      <c r="AZ9" s="16">
        <v>0.30148619957537198</v>
      </c>
      <c r="BA9" s="16"/>
      <c r="BB9" s="16">
        <v>0.36111111111111099</v>
      </c>
      <c r="BC9" s="16">
        <v>0.226190476190476</v>
      </c>
      <c r="BD9" s="16">
        <v>0.34267912772585701</v>
      </c>
      <c r="BE9" s="16">
        <v>0.17910447761194001</v>
      </c>
      <c r="BF9" s="16"/>
      <c r="BG9" s="16">
        <v>0.35483870967741898</v>
      </c>
      <c r="BH9" s="16">
        <v>0.314285714285714</v>
      </c>
      <c r="BI9" s="16">
        <v>0.28378378378378399</v>
      </c>
      <c r="BJ9" s="16">
        <v>0.217391304347826</v>
      </c>
      <c r="BK9" s="16">
        <v>0.296296296296296</v>
      </c>
      <c r="BL9" s="16">
        <v>0</v>
      </c>
    </row>
    <row r="10" spans="2:64" x14ac:dyDescent="0.35">
      <c r="B10" s="17" t="s">
        <v>421</v>
      </c>
      <c r="C10" s="16">
        <v>0.208661417322835</v>
      </c>
      <c r="D10" s="16">
        <v>0.10344827586206901</v>
      </c>
      <c r="E10" s="16">
        <v>7.8125E-2</v>
      </c>
      <c r="F10" s="16">
        <v>0.12765957446808501</v>
      </c>
      <c r="G10" s="16">
        <v>0.251533742331288</v>
      </c>
      <c r="H10" s="16">
        <v>0.284810126582278</v>
      </c>
      <c r="I10" s="16"/>
      <c r="J10" s="16">
        <v>0.22027972027972001</v>
      </c>
      <c r="K10" s="16">
        <v>0.194570135746606</v>
      </c>
      <c r="L10" s="16"/>
      <c r="M10" s="16">
        <v>0.1875</v>
      </c>
      <c r="N10" s="16">
        <v>0.25</v>
      </c>
      <c r="O10" s="16">
        <v>0.2</v>
      </c>
      <c r="P10" s="16">
        <v>0.27500000000000002</v>
      </c>
      <c r="Q10" s="16"/>
      <c r="R10" s="16">
        <v>0.13200000000000001</v>
      </c>
      <c r="S10" s="16">
        <v>0.19753086419753099</v>
      </c>
      <c r="T10" s="16">
        <v>0.33333333333333298</v>
      </c>
      <c r="U10" s="16">
        <v>0.25</v>
      </c>
      <c r="V10" s="16"/>
      <c r="W10" s="16">
        <v>8.1081081081081099E-2</v>
      </c>
      <c r="X10" s="16">
        <v>0.28865979381443302</v>
      </c>
      <c r="Y10" s="16">
        <v>0.30769230769230799</v>
      </c>
      <c r="Z10" s="16">
        <v>0.217391304347826</v>
      </c>
      <c r="AA10" s="16">
        <v>0.108108108108108</v>
      </c>
      <c r="AB10" s="16">
        <v>0.20408163265306101</v>
      </c>
      <c r="AC10" s="16">
        <v>0.183673469387755</v>
      </c>
      <c r="AD10" s="16">
        <v>0.33333333333333298</v>
      </c>
      <c r="AE10" s="16">
        <v>0.17142857142857101</v>
      </c>
      <c r="AF10" s="16">
        <v>0.32142857142857101</v>
      </c>
      <c r="AG10" s="16">
        <v>0.1</v>
      </c>
      <c r="AH10" s="16">
        <v>0</v>
      </c>
      <c r="AI10" s="16"/>
      <c r="AJ10" s="16">
        <v>0.28358208955223901</v>
      </c>
      <c r="AK10" s="16">
        <v>0.266666666666667</v>
      </c>
      <c r="AL10" s="16">
        <v>0.16666666666666699</v>
      </c>
      <c r="AM10" s="16">
        <v>0.180851063829787</v>
      </c>
      <c r="AN10" s="16">
        <v>0.148148148148148</v>
      </c>
      <c r="AO10" s="16"/>
      <c r="AP10" s="16">
        <v>0.23480662983425399</v>
      </c>
      <c r="AQ10" s="16">
        <v>0.16</v>
      </c>
      <c r="AR10" s="16">
        <v>4.7619047619047603E-2</v>
      </c>
      <c r="AS10" s="16"/>
      <c r="AT10" s="16">
        <v>0.174242424242424</v>
      </c>
      <c r="AU10" s="16">
        <v>0.23794212218649499</v>
      </c>
      <c r="AV10" s="16">
        <v>0.11111111111111099</v>
      </c>
      <c r="AW10" s="16">
        <v>0.2</v>
      </c>
      <c r="AX10" s="16"/>
      <c r="AY10" s="16">
        <v>0.108108108108108</v>
      </c>
      <c r="AZ10" s="16">
        <v>0.21656050955414</v>
      </c>
      <c r="BA10" s="16"/>
      <c r="BB10" s="16">
        <v>8.3333333333333301E-2</v>
      </c>
      <c r="BC10" s="16">
        <v>0.34523809523809501</v>
      </c>
      <c r="BD10" s="16">
        <v>0.18691588785046701</v>
      </c>
      <c r="BE10" s="16">
        <v>0.20895522388059701</v>
      </c>
      <c r="BF10" s="16"/>
      <c r="BG10" s="16">
        <v>0.19354838709677399</v>
      </c>
      <c r="BH10" s="16">
        <v>0.2</v>
      </c>
      <c r="BI10" s="16">
        <v>0.20270270270270299</v>
      </c>
      <c r="BJ10" s="16">
        <v>0.173913043478261</v>
      </c>
      <c r="BK10" s="16">
        <v>0.37037037037037002</v>
      </c>
      <c r="BL10" s="16">
        <v>0.33333333333333298</v>
      </c>
    </row>
    <row r="11" spans="2:64" x14ac:dyDescent="0.35">
      <c r="B11" s="17" t="s">
        <v>422</v>
      </c>
      <c r="C11" s="16">
        <v>0.15551181102362199</v>
      </c>
      <c r="D11" s="16">
        <v>0.37931034482758602</v>
      </c>
      <c r="E11" s="16">
        <v>0.15625</v>
      </c>
      <c r="F11" s="16">
        <v>0.13829787234042601</v>
      </c>
      <c r="G11" s="16">
        <v>0.153374233128834</v>
      </c>
      <c r="H11" s="16">
        <v>0.126582278481013</v>
      </c>
      <c r="I11" s="16"/>
      <c r="J11" s="16">
        <v>0.15384615384615399</v>
      </c>
      <c r="K11" s="16">
        <v>0.158371040723982</v>
      </c>
      <c r="L11" s="16"/>
      <c r="M11" s="16">
        <v>0.16447368421052599</v>
      </c>
      <c r="N11" s="16">
        <v>0.13</v>
      </c>
      <c r="O11" s="16">
        <v>0.18333333333333299</v>
      </c>
      <c r="P11" s="16">
        <v>0.125</v>
      </c>
      <c r="Q11" s="16"/>
      <c r="R11" s="16">
        <v>0.184</v>
      </c>
      <c r="S11" s="16">
        <v>0.16049382716049401</v>
      </c>
      <c r="T11" s="16">
        <v>0.12418300653594801</v>
      </c>
      <c r="U11" s="16">
        <v>4.1666666666666699E-2</v>
      </c>
      <c r="V11" s="16"/>
      <c r="W11" s="16">
        <v>0.18918918918918901</v>
      </c>
      <c r="X11" s="16">
        <v>0.15463917525773199</v>
      </c>
      <c r="Y11" s="16">
        <v>0.15384615384615399</v>
      </c>
      <c r="Z11" s="16">
        <v>0.217391304347826</v>
      </c>
      <c r="AA11" s="16">
        <v>0.135135135135135</v>
      </c>
      <c r="AB11" s="16">
        <v>0.14285714285714299</v>
      </c>
      <c r="AC11" s="16">
        <v>8.1632653061224497E-2</v>
      </c>
      <c r="AD11" s="16">
        <v>0.22222222222222199</v>
      </c>
      <c r="AE11" s="16">
        <v>5.7142857142857099E-2</v>
      </c>
      <c r="AF11" s="16">
        <v>0.214285714285714</v>
      </c>
      <c r="AG11" s="16">
        <v>0.15</v>
      </c>
      <c r="AH11" s="16">
        <v>0.33333333333333298</v>
      </c>
      <c r="AI11" s="16"/>
      <c r="AJ11" s="16">
        <v>8.9552238805970102E-2</v>
      </c>
      <c r="AK11" s="16">
        <v>0.133333333333333</v>
      </c>
      <c r="AL11" s="16">
        <v>0.160919540229885</v>
      </c>
      <c r="AM11" s="16">
        <v>0.180851063829787</v>
      </c>
      <c r="AN11" s="16">
        <v>0.148148148148148</v>
      </c>
      <c r="AO11" s="16"/>
      <c r="AP11" s="16">
        <v>0.15745856353591201</v>
      </c>
      <c r="AQ11" s="16">
        <v>0.14399999999999999</v>
      </c>
      <c r="AR11" s="16">
        <v>0.19047619047618999</v>
      </c>
      <c r="AS11" s="16"/>
      <c r="AT11" s="16">
        <v>0.21212121212121199</v>
      </c>
      <c r="AU11" s="16">
        <v>0.131832797427653</v>
      </c>
      <c r="AV11" s="16">
        <v>0.155555555555556</v>
      </c>
      <c r="AW11" s="16">
        <v>0.15</v>
      </c>
      <c r="AX11" s="16"/>
      <c r="AY11" s="16">
        <v>0.24324324324324301</v>
      </c>
      <c r="AZ11" s="16">
        <v>0.14861995753715501</v>
      </c>
      <c r="BA11" s="16"/>
      <c r="BB11" s="16">
        <v>0.194444444444444</v>
      </c>
      <c r="BC11" s="16">
        <v>0.16666666666666699</v>
      </c>
      <c r="BD11" s="16">
        <v>0.146417445482866</v>
      </c>
      <c r="BE11" s="16">
        <v>0.164179104477612</v>
      </c>
      <c r="BF11" s="16"/>
      <c r="BG11" s="16">
        <v>0.12903225806451599</v>
      </c>
      <c r="BH11" s="16">
        <v>0.14693877551020401</v>
      </c>
      <c r="BI11" s="16">
        <v>0.18918918918918901</v>
      </c>
      <c r="BJ11" s="16">
        <v>8.6956521739130405E-2</v>
      </c>
      <c r="BK11" s="16">
        <v>0.18518518518518501</v>
      </c>
      <c r="BL11" s="16">
        <v>0</v>
      </c>
    </row>
    <row r="12" spans="2:64" x14ac:dyDescent="0.35">
      <c r="B12" s="17" t="s">
        <v>423</v>
      </c>
      <c r="C12" s="16">
        <v>0.11220472440944899</v>
      </c>
      <c r="D12" s="16">
        <v>0.13793103448275901</v>
      </c>
      <c r="E12" s="16">
        <v>0.125</v>
      </c>
      <c r="F12" s="16">
        <v>0.13829787234042601</v>
      </c>
      <c r="G12" s="16">
        <v>0.11656441717791401</v>
      </c>
      <c r="H12" s="16">
        <v>8.2278481012658194E-2</v>
      </c>
      <c r="I12" s="16"/>
      <c r="J12" s="16">
        <v>9.7902097902097904E-2</v>
      </c>
      <c r="K12" s="16">
        <v>0.131221719457014</v>
      </c>
      <c r="L12" s="16"/>
      <c r="M12" s="16">
        <v>0.10197368421052599</v>
      </c>
      <c r="N12" s="16">
        <v>0.12</v>
      </c>
      <c r="O12" s="16">
        <v>0.116666666666667</v>
      </c>
      <c r="P12" s="16">
        <v>0.17499999999999999</v>
      </c>
      <c r="Q12" s="16"/>
      <c r="R12" s="16">
        <v>0.11600000000000001</v>
      </c>
      <c r="S12" s="16">
        <v>0.148148148148148</v>
      </c>
      <c r="T12" s="16">
        <v>7.8431372549019607E-2</v>
      </c>
      <c r="U12" s="16">
        <v>0.16666666666666699</v>
      </c>
      <c r="V12" s="16"/>
      <c r="W12" s="16">
        <v>9.45945945945946E-2</v>
      </c>
      <c r="X12" s="16">
        <v>0.10309278350515499</v>
      </c>
      <c r="Y12" s="16">
        <v>0.115384615384615</v>
      </c>
      <c r="Z12" s="16">
        <v>8.6956521739130405E-2</v>
      </c>
      <c r="AA12" s="16">
        <v>8.1081081081081099E-2</v>
      </c>
      <c r="AB12" s="16">
        <v>0.102040816326531</v>
      </c>
      <c r="AC12" s="16">
        <v>0.122448979591837</v>
      </c>
      <c r="AD12" s="16">
        <v>0.22222222222222199</v>
      </c>
      <c r="AE12" s="16">
        <v>0.14285714285714299</v>
      </c>
      <c r="AF12" s="16">
        <v>0.107142857142857</v>
      </c>
      <c r="AG12" s="16">
        <v>0.15</v>
      </c>
      <c r="AH12" s="16">
        <v>0.33333333333333298</v>
      </c>
      <c r="AI12" s="16"/>
      <c r="AJ12" s="16">
        <v>0.104477611940299</v>
      </c>
      <c r="AK12" s="16">
        <v>0.10666666666666701</v>
      </c>
      <c r="AL12" s="16">
        <v>0.109195402298851</v>
      </c>
      <c r="AM12" s="16">
        <v>0.10638297872340401</v>
      </c>
      <c r="AN12" s="16">
        <v>7.4074074074074098E-2</v>
      </c>
      <c r="AO12" s="16"/>
      <c r="AP12" s="16">
        <v>0.124309392265193</v>
      </c>
      <c r="AQ12" s="16">
        <v>7.1999999999999995E-2</v>
      </c>
      <c r="AR12" s="16">
        <v>0.14285714285714299</v>
      </c>
      <c r="AS12" s="16"/>
      <c r="AT12" s="16">
        <v>0.12878787878787901</v>
      </c>
      <c r="AU12" s="16">
        <v>9.9678456591639902E-2</v>
      </c>
      <c r="AV12" s="16">
        <v>0.11111111111111099</v>
      </c>
      <c r="AW12" s="16">
        <v>0.2</v>
      </c>
      <c r="AX12" s="16"/>
      <c r="AY12" s="16">
        <v>0.135135135135135</v>
      </c>
      <c r="AZ12" s="16">
        <v>0.11040339702760101</v>
      </c>
      <c r="BA12" s="16"/>
      <c r="BB12" s="16">
        <v>0.13888888888888901</v>
      </c>
      <c r="BC12" s="16">
        <v>7.1428571428571397E-2</v>
      </c>
      <c r="BD12" s="16">
        <v>0.109034267912773</v>
      </c>
      <c r="BE12" s="16">
        <v>0.164179104477612</v>
      </c>
      <c r="BF12" s="16"/>
      <c r="BG12" s="16">
        <v>0.112903225806452</v>
      </c>
      <c r="BH12" s="16">
        <v>0.130612244897959</v>
      </c>
      <c r="BI12" s="16">
        <v>0.114864864864865</v>
      </c>
      <c r="BJ12" s="16">
        <v>4.3478260869565202E-2</v>
      </c>
      <c r="BK12" s="16">
        <v>0</v>
      </c>
      <c r="BL12" s="16">
        <v>0</v>
      </c>
    </row>
    <row r="13" spans="2:64" x14ac:dyDescent="0.35">
      <c r="B13" s="17" t="s">
        <v>322</v>
      </c>
      <c r="C13" s="16">
        <v>4.9212598425196902E-2</v>
      </c>
      <c r="D13" s="16">
        <v>0</v>
      </c>
      <c r="E13" s="16">
        <v>7.8125E-2</v>
      </c>
      <c r="F13" s="16">
        <v>3.1914893617021302E-2</v>
      </c>
      <c r="G13" s="16">
        <v>6.7484662576687102E-2</v>
      </c>
      <c r="H13" s="16">
        <v>3.7974683544303799E-2</v>
      </c>
      <c r="I13" s="16"/>
      <c r="J13" s="16">
        <v>3.8461538461538498E-2</v>
      </c>
      <c r="K13" s="16">
        <v>6.3348416289592799E-2</v>
      </c>
      <c r="L13" s="16"/>
      <c r="M13" s="16">
        <v>2.6315789473684199E-2</v>
      </c>
      <c r="N13" s="16">
        <v>0.09</v>
      </c>
      <c r="O13" s="16">
        <v>8.3333333333333301E-2</v>
      </c>
      <c r="P13" s="16">
        <v>7.4999999999999997E-2</v>
      </c>
      <c r="Q13" s="16"/>
      <c r="R13" s="16">
        <v>0.04</v>
      </c>
      <c r="S13" s="16">
        <v>9.8765432098765399E-2</v>
      </c>
      <c r="T13" s="16">
        <v>3.9215686274509803E-2</v>
      </c>
      <c r="U13" s="16">
        <v>4.1666666666666699E-2</v>
      </c>
      <c r="V13" s="16"/>
      <c r="W13" s="16">
        <v>8.1081081081081099E-2</v>
      </c>
      <c r="X13" s="16">
        <v>2.06185567010309E-2</v>
      </c>
      <c r="Y13" s="16">
        <v>1.9230769230769201E-2</v>
      </c>
      <c r="Z13" s="16">
        <v>6.5217391304347797E-2</v>
      </c>
      <c r="AA13" s="16">
        <v>5.4054054054054099E-2</v>
      </c>
      <c r="AB13" s="16">
        <v>0.102040816326531</v>
      </c>
      <c r="AC13" s="16">
        <v>4.08163265306122E-2</v>
      </c>
      <c r="AD13" s="16">
        <v>5.5555555555555601E-2</v>
      </c>
      <c r="AE13" s="16">
        <v>2.8571428571428598E-2</v>
      </c>
      <c r="AF13" s="16">
        <v>3.5714285714285698E-2</v>
      </c>
      <c r="AG13" s="16">
        <v>0.05</v>
      </c>
      <c r="AH13" s="16">
        <v>0</v>
      </c>
      <c r="AI13" s="16"/>
      <c r="AJ13" s="16">
        <v>5.9701492537313397E-2</v>
      </c>
      <c r="AK13" s="16">
        <v>9.3333333333333296E-2</v>
      </c>
      <c r="AL13" s="16">
        <v>4.0229885057471299E-2</v>
      </c>
      <c r="AM13" s="16">
        <v>3.1914893617021302E-2</v>
      </c>
      <c r="AN13" s="16">
        <v>3.7037037037037E-2</v>
      </c>
      <c r="AO13" s="16"/>
      <c r="AP13" s="16">
        <v>5.5248618784530398E-2</v>
      </c>
      <c r="AQ13" s="16">
        <v>0.04</v>
      </c>
      <c r="AR13" s="16">
        <v>0</v>
      </c>
      <c r="AS13" s="16"/>
      <c r="AT13" s="16">
        <v>2.27272727272727E-2</v>
      </c>
      <c r="AU13" s="16">
        <v>4.1800643086816698E-2</v>
      </c>
      <c r="AV13" s="16">
        <v>6.6666666666666693E-2</v>
      </c>
      <c r="AW13" s="16">
        <v>0.3</v>
      </c>
      <c r="AX13" s="16"/>
      <c r="AY13" s="16">
        <v>2.7027027027027001E-2</v>
      </c>
      <c r="AZ13" s="16">
        <v>5.0955414012738898E-2</v>
      </c>
      <c r="BA13" s="16"/>
      <c r="BB13" s="16">
        <v>0</v>
      </c>
      <c r="BC13" s="16">
        <v>1.1904761904761901E-2</v>
      </c>
      <c r="BD13" s="16">
        <v>3.4267912772585701E-2</v>
      </c>
      <c r="BE13" s="16">
        <v>0.19402985074626899</v>
      </c>
      <c r="BF13" s="16"/>
      <c r="BG13" s="16">
        <v>1.6129032258064498E-2</v>
      </c>
      <c r="BH13" s="16">
        <v>5.7142857142857099E-2</v>
      </c>
      <c r="BI13" s="16">
        <v>4.0540540540540501E-2</v>
      </c>
      <c r="BJ13" s="16">
        <v>8.6956521739130405E-2</v>
      </c>
      <c r="BK13" s="16">
        <v>3.7037037037037E-2</v>
      </c>
      <c r="BL13" s="16">
        <v>0.33333333333333298</v>
      </c>
    </row>
    <row r="14" spans="2:64" x14ac:dyDescent="0.35">
      <c r="B14" s="17" t="s">
        <v>424</v>
      </c>
      <c r="C14" s="16">
        <v>4.5275590551181098E-2</v>
      </c>
      <c r="D14" s="16">
        <v>0.10344827586206901</v>
      </c>
      <c r="E14" s="16">
        <v>0.109375</v>
      </c>
      <c r="F14" s="16">
        <v>6.3829787234042507E-2</v>
      </c>
      <c r="G14" s="16">
        <v>3.0674846625766899E-2</v>
      </c>
      <c r="H14" s="16">
        <v>1.26582278481013E-2</v>
      </c>
      <c r="I14" s="16"/>
      <c r="J14" s="16">
        <v>4.1958041958042001E-2</v>
      </c>
      <c r="K14" s="16">
        <v>4.9773755656108601E-2</v>
      </c>
      <c r="L14" s="16"/>
      <c r="M14" s="16">
        <v>4.2763157894736802E-2</v>
      </c>
      <c r="N14" s="16">
        <v>0.05</v>
      </c>
      <c r="O14" s="16">
        <v>6.6666666666666693E-2</v>
      </c>
      <c r="P14" s="16">
        <v>2.5000000000000001E-2</v>
      </c>
      <c r="Q14" s="16"/>
      <c r="R14" s="16">
        <v>6.4000000000000001E-2</v>
      </c>
      <c r="S14" s="16">
        <v>6.1728395061728399E-2</v>
      </c>
      <c r="T14" s="16">
        <v>6.5359477124183E-3</v>
      </c>
      <c r="U14" s="16">
        <v>4.1666666666666699E-2</v>
      </c>
      <c r="V14" s="16"/>
      <c r="W14" s="16">
        <v>9.45945945945946E-2</v>
      </c>
      <c r="X14" s="16">
        <v>4.1237113402061903E-2</v>
      </c>
      <c r="Y14" s="16">
        <v>0</v>
      </c>
      <c r="Z14" s="16">
        <v>4.3478260869565202E-2</v>
      </c>
      <c r="AA14" s="16">
        <v>2.7027027027027001E-2</v>
      </c>
      <c r="AB14" s="16">
        <v>6.1224489795918401E-2</v>
      </c>
      <c r="AC14" s="16">
        <v>4.08163265306122E-2</v>
      </c>
      <c r="AD14" s="16">
        <v>5.5555555555555601E-2</v>
      </c>
      <c r="AE14" s="16">
        <v>5.7142857142857099E-2</v>
      </c>
      <c r="AF14" s="16">
        <v>3.5714285714285698E-2</v>
      </c>
      <c r="AG14" s="16">
        <v>0</v>
      </c>
      <c r="AH14" s="16">
        <v>0</v>
      </c>
      <c r="AI14" s="16"/>
      <c r="AJ14" s="16">
        <v>0</v>
      </c>
      <c r="AK14" s="16">
        <v>2.66666666666667E-2</v>
      </c>
      <c r="AL14" s="16">
        <v>4.5977011494252901E-2</v>
      </c>
      <c r="AM14" s="16">
        <v>6.3829787234042507E-2</v>
      </c>
      <c r="AN14" s="16">
        <v>3.7037037037037E-2</v>
      </c>
      <c r="AO14" s="16"/>
      <c r="AP14" s="16">
        <v>4.6961325966850799E-2</v>
      </c>
      <c r="AQ14" s="16">
        <v>4.8000000000000001E-2</v>
      </c>
      <c r="AR14" s="16">
        <v>0</v>
      </c>
      <c r="AS14" s="16"/>
      <c r="AT14" s="16">
        <v>9.8484848484848495E-2</v>
      </c>
      <c r="AU14" s="16">
        <v>9.6463022508038593E-3</v>
      </c>
      <c r="AV14" s="16">
        <v>0.11111111111111099</v>
      </c>
      <c r="AW14" s="16">
        <v>0.1</v>
      </c>
      <c r="AX14" s="16"/>
      <c r="AY14" s="16">
        <v>0.108108108108108</v>
      </c>
      <c r="AZ14" s="16">
        <v>4.0339702760084903E-2</v>
      </c>
      <c r="BA14" s="16"/>
      <c r="BB14" s="16">
        <v>8.3333333333333301E-2</v>
      </c>
      <c r="BC14" s="16">
        <v>5.95238095238095E-2</v>
      </c>
      <c r="BD14" s="16">
        <v>3.1152647975077899E-2</v>
      </c>
      <c r="BE14" s="16">
        <v>7.4626865671641798E-2</v>
      </c>
      <c r="BF14" s="16"/>
      <c r="BG14" s="16">
        <v>3.2258064516128997E-2</v>
      </c>
      <c r="BH14" s="16">
        <v>4.08163265306122E-2</v>
      </c>
      <c r="BI14" s="16">
        <v>6.08108108108108E-2</v>
      </c>
      <c r="BJ14" s="16">
        <v>8.6956521739130405E-2</v>
      </c>
      <c r="BK14" s="16">
        <v>0</v>
      </c>
      <c r="BL14" s="16">
        <v>0</v>
      </c>
    </row>
    <row r="15" spans="2:64" x14ac:dyDescent="0.35">
      <c r="B15" s="17" t="s">
        <v>425</v>
      </c>
      <c r="C15" s="16">
        <v>4.5275590551181098E-2</v>
      </c>
      <c r="D15" s="16">
        <v>6.8965517241379296E-2</v>
      </c>
      <c r="E15" s="16">
        <v>9.375E-2</v>
      </c>
      <c r="F15" s="16">
        <v>6.3829787234042507E-2</v>
      </c>
      <c r="G15" s="16">
        <v>3.6809815950920199E-2</v>
      </c>
      <c r="H15" s="16">
        <v>1.8987341772151899E-2</v>
      </c>
      <c r="I15" s="16"/>
      <c r="J15" s="16">
        <v>4.1958041958042001E-2</v>
      </c>
      <c r="K15" s="16">
        <v>4.9773755656108601E-2</v>
      </c>
      <c r="L15" s="16"/>
      <c r="M15" s="16">
        <v>4.6052631578947401E-2</v>
      </c>
      <c r="N15" s="16">
        <v>0.04</v>
      </c>
      <c r="O15" s="16">
        <v>3.3333333333333298E-2</v>
      </c>
      <c r="P15" s="16">
        <v>7.4999999999999997E-2</v>
      </c>
      <c r="Q15" s="16"/>
      <c r="R15" s="16">
        <v>6.8000000000000005E-2</v>
      </c>
      <c r="S15" s="16">
        <v>6.1728395061728399E-2</v>
      </c>
      <c r="T15" s="16">
        <v>6.5359477124183E-3</v>
      </c>
      <c r="U15" s="16">
        <v>0</v>
      </c>
      <c r="V15" s="16"/>
      <c r="W15" s="16">
        <v>8.1081081081081099E-2</v>
      </c>
      <c r="X15" s="16">
        <v>6.18556701030928E-2</v>
      </c>
      <c r="Y15" s="16">
        <v>1.9230769230769201E-2</v>
      </c>
      <c r="Z15" s="16">
        <v>2.1739130434782601E-2</v>
      </c>
      <c r="AA15" s="16">
        <v>5.4054054054054099E-2</v>
      </c>
      <c r="AB15" s="16">
        <v>4.08163265306122E-2</v>
      </c>
      <c r="AC15" s="16">
        <v>2.04081632653061E-2</v>
      </c>
      <c r="AD15" s="16">
        <v>5.5555555555555601E-2</v>
      </c>
      <c r="AE15" s="16">
        <v>2.8571428571428598E-2</v>
      </c>
      <c r="AF15" s="16">
        <v>0</v>
      </c>
      <c r="AG15" s="16">
        <v>0.1</v>
      </c>
      <c r="AH15" s="16">
        <v>0</v>
      </c>
      <c r="AI15" s="16"/>
      <c r="AJ15" s="16">
        <v>1.49253731343284E-2</v>
      </c>
      <c r="AK15" s="16">
        <v>5.3333333333333302E-2</v>
      </c>
      <c r="AL15" s="16">
        <v>3.4482758620689703E-2</v>
      </c>
      <c r="AM15" s="16">
        <v>4.2553191489361701E-2</v>
      </c>
      <c r="AN15" s="16">
        <v>7.4074074074074098E-2</v>
      </c>
      <c r="AO15" s="16"/>
      <c r="AP15" s="16">
        <v>4.9723756906077297E-2</v>
      </c>
      <c r="AQ15" s="16">
        <v>3.2000000000000001E-2</v>
      </c>
      <c r="AR15" s="16">
        <v>4.7619047619047603E-2</v>
      </c>
      <c r="AS15" s="16"/>
      <c r="AT15" s="16">
        <v>7.5757575757575801E-2</v>
      </c>
      <c r="AU15" s="16">
        <v>2.57234726688103E-2</v>
      </c>
      <c r="AV15" s="16">
        <v>0.11111111111111099</v>
      </c>
      <c r="AW15" s="16">
        <v>0</v>
      </c>
      <c r="AX15" s="16"/>
      <c r="AY15" s="16">
        <v>0.135135135135135</v>
      </c>
      <c r="AZ15" s="16">
        <v>3.8216560509554097E-2</v>
      </c>
      <c r="BA15" s="16"/>
      <c r="BB15" s="16">
        <v>0.16666666666666699</v>
      </c>
      <c r="BC15" s="16">
        <v>4.7619047619047603E-2</v>
      </c>
      <c r="BD15" s="16">
        <v>3.7383177570093497E-2</v>
      </c>
      <c r="BE15" s="16">
        <v>1.49253731343284E-2</v>
      </c>
      <c r="BF15" s="16"/>
      <c r="BG15" s="16">
        <v>3.2258064516128997E-2</v>
      </c>
      <c r="BH15" s="16">
        <v>4.8979591836734698E-2</v>
      </c>
      <c r="BI15" s="16">
        <v>3.37837837837838E-2</v>
      </c>
      <c r="BJ15" s="16">
        <v>4.3478260869565202E-2</v>
      </c>
      <c r="BK15" s="16">
        <v>0.11111111111111099</v>
      </c>
      <c r="BL15" s="16">
        <v>0</v>
      </c>
    </row>
    <row r="16" spans="2:64" x14ac:dyDescent="0.35">
      <c r="B16" s="17" t="s">
        <v>332</v>
      </c>
      <c r="C16" s="16">
        <v>4.1338582677165399E-2</v>
      </c>
      <c r="D16" s="16">
        <v>0</v>
      </c>
      <c r="E16" s="16">
        <v>0.125</v>
      </c>
      <c r="F16" s="16">
        <v>7.4468085106383003E-2</v>
      </c>
      <c r="G16" s="16">
        <v>6.13496932515337E-3</v>
      </c>
      <c r="H16" s="16">
        <v>3.1645569620253201E-2</v>
      </c>
      <c r="I16" s="16"/>
      <c r="J16" s="16">
        <v>3.4965034965035002E-2</v>
      </c>
      <c r="K16" s="16">
        <v>4.9773755656108601E-2</v>
      </c>
      <c r="L16" s="16"/>
      <c r="M16" s="16">
        <v>4.6052631578947401E-2</v>
      </c>
      <c r="N16" s="16">
        <v>0.03</v>
      </c>
      <c r="O16" s="16">
        <v>3.3333333333333298E-2</v>
      </c>
      <c r="P16" s="16">
        <v>0.05</v>
      </c>
      <c r="Q16" s="16"/>
      <c r="R16" s="16">
        <v>6.4000000000000001E-2</v>
      </c>
      <c r="S16" s="16">
        <v>4.9382716049382699E-2</v>
      </c>
      <c r="T16" s="16">
        <v>0</v>
      </c>
      <c r="U16" s="16">
        <v>4.1666666666666699E-2</v>
      </c>
      <c r="V16" s="16"/>
      <c r="W16" s="16">
        <v>8.1081081081081099E-2</v>
      </c>
      <c r="X16" s="16">
        <v>2.06185567010309E-2</v>
      </c>
      <c r="Y16" s="16">
        <v>3.8461538461538498E-2</v>
      </c>
      <c r="Z16" s="16">
        <v>2.1739130434782601E-2</v>
      </c>
      <c r="AA16" s="16">
        <v>8.1081081081081099E-2</v>
      </c>
      <c r="AB16" s="16">
        <v>2.04081632653061E-2</v>
      </c>
      <c r="AC16" s="16">
        <v>2.04081632653061E-2</v>
      </c>
      <c r="AD16" s="16">
        <v>5.5555555555555601E-2</v>
      </c>
      <c r="AE16" s="16">
        <v>5.7142857142857099E-2</v>
      </c>
      <c r="AF16" s="16">
        <v>3.5714285714285698E-2</v>
      </c>
      <c r="AG16" s="16">
        <v>0.05</v>
      </c>
      <c r="AH16" s="16">
        <v>0</v>
      </c>
      <c r="AI16" s="16"/>
      <c r="AJ16" s="16">
        <v>0</v>
      </c>
      <c r="AK16" s="16">
        <v>0.04</v>
      </c>
      <c r="AL16" s="16">
        <v>4.5977011494252901E-2</v>
      </c>
      <c r="AM16" s="16">
        <v>5.31914893617021E-2</v>
      </c>
      <c r="AN16" s="16">
        <v>0</v>
      </c>
      <c r="AO16" s="16"/>
      <c r="AP16" s="16">
        <v>3.5911602209944701E-2</v>
      </c>
      <c r="AQ16" s="16">
        <v>5.6000000000000001E-2</v>
      </c>
      <c r="AR16" s="16">
        <v>4.7619047619047603E-2</v>
      </c>
      <c r="AS16" s="16"/>
      <c r="AT16" s="16">
        <v>0.11363636363636399</v>
      </c>
      <c r="AU16" s="16">
        <v>3.21543408360129E-3</v>
      </c>
      <c r="AV16" s="16">
        <v>8.8888888888888906E-2</v>
      </c>
      <c r="AW16" s="16">
        <v>0.05</v>
      </c>
      <c r="AX16" s="16"/>
      <c r="AY16" s="16">
        <v>8.1081081081081099E-2</v>
      </c>
      <c r="AZ16" s="16">
        <v>3.8216560509554097E-2</v>
      </c>
      <c r="BA16" s="16"/>
      <c r="BB16" s="16">
        <v>0.13888888888888901</v>
      </c>
      <c r="BC16" s="16">
        <v>8.3333333333333301E-2</v>
      </c>
      <c r="BD16" s="16">
        <v>2.1806853582554499E-2</v>
      </c>
      <c r="BE16" s="16">
        <v>2.9850746268656699E-2</v>
      </c>
      <c r="BF16" s="16"/>
      <c r="BG16" s="16">
        <v>3.2258064516128997E-2</v>
      </c>
      <c r="BH16" s="16">
        <v>6.1224489795918401E-2</v>
      </c>
      <c r="BI16" s="16">
        <v>2.0270270270270299E-2</v>
      </c>
      <c r="BJ16" s="16">
        <v>0</v>
      </c>
      <c r="BK16" s="16">
        <v>3.7037037037037E-2</v>
      </c>
      <c r="BL16" s="16">
        <v>0</v>
      </c>
    </row>
    <row r="17" spans="2:64" x14ac:dyDescent="0.35">
      <c r="B17" s="17" t="s">
        <v>426</v>
      </c>
      <c r="C17" s="16">
        <v>1.7716535433070901E-2</v>
      </c>
      <c r="D17" s="16">
        <v>0.10344827586206901</v>
      </c>
      <c r="E17" s="16">
        <v>1.5625E-2</v>
      </c>
      <c r="F17" s="16">
        <v>4.2553191489361701E-2</v>
      </c>
      <c r="G17" s="16">
        <v>0</v>
      </c>
      <c r="H17" s="16">
        <v>6.3291139240506302E-3</v>
      </c>
      <c r="I17" s="16"/>
      <c r="J17" s="16">
        <v>1.04895104895105E-2</v>
      </c>
      <c r="K17" s="16">
        <v>2.7149321266968299E-2</v>
      </c>
      <c r="L17" s="16"/>
      <c r="M17" s="16">
        <v>1.3157894736842099E-2</v>
      </c>
      <c r="N17" s="16">
        <v>0.03</v>
      </c>
      <c r="O17" s="16">
        <v>1.6666666666666701E-2</v>
      </c>
      <c r="P17" s="16">
        <v>2.5000000000000001E-2</v>
      </c>
      <c r="Q17" s="16"/>
      <c r="R17" s="16">
        <v>2.8000000000000001E-2</v>
      </c>
      <c r="S17" s="16">
        <v>2.4691358024691398E-2</v>
      </c>
      <c r="T17" s="16">
        <v>0</v>
      </c>
      <c r="U17" s="16">
        <v>0</v>
      </c>
      <c r="V17" s="16"/>
      <c r="W17" s="16">
        <v>1.35135135135135E-2</v>
      </c>
      <c r="X17" s="16">
        <v>2.06185567010309E-2</v>
      </c>
      <c r="Y17" s="16">
        <v>0</v>
      </c>
      <c r="Z17" s="16">
        <v>0</v>
      </c>
      <c r="AA17" s="16">
        <v>5.4054054054054099E-2</v>
      </c>
      <c r="AB17" s="16">
        <v>0</v>
      </c>
      <c r="AC17" s="16">
        <v>6.1224489795918401E-2</v>
      </c>
      <c r="AD17" s="16">
        <v>0</v>
      </c>
      <c r="AE17" s="16">
        <v>2.8571428571428598E-2</v>
      </c>
      <c r="AF17" s="16">
        <v>0</v>
      </c>
      <c r="AG17" s="16">
        <v>0</v>
      </c>
      <c r="AH17" s="16">
        <v>0</v>
      </c>
      <c r="AI17" s="16"/>
      <c r="AJ17" s="16">
        <v>0</v>
      </c>
      <c r="AK17" s="16">
        <v>1.3333333333333299E-2</v>
      </c>
      <c r="AL17" s="16">
        <v>1.1494252873563199E-2</v>
      </c>
      <c r="AM17" s="16">
        <v>1.0638297872340399E-2</v>
      </c>
      <c r="AN17" s="16">
        <v>7.4074074074074098E-2</v>
      </c>
      <c r="AO17" s="16"/>
      <c r="AP17" s="16">
        <v>2.2099447513812199E-2</v>
      </c>
      <c r="AQ17" s="16">
        <v>8.0000000000000002E-3</v>
      </c>
      <c r="AR17" s="16">
        <v>0</v>
      </c>
      <c r="AS17" s="16"/>
      <c r="AT17" s="16">
        <v>1.5151515151515201E-2</v>
      </c>
      <c r="AU17" s="16">
        <v>9.6463022508038593E-3</v>
      </c>
      <c r="AV17" s="16">
        <v>8.8888888888888906E-2</v>
      </c>
      <c r="AW17" s="16">
        <v>0</v>
      </c>
      <c r="AX17" s="16"/>
      <c r="AY17" s="16">
        <v>8.1081081081081099E-2</v>
      </c>
      <c r="AZ17" s="16">
        <v>1.27388535031847E-2</v>
      </c>
      <c r="BA17" s="16"/>
      <c r="BB17" s="16">
        <v>2.7777777777777801E-2</v>
      </c>
      <c r="BC17" s="16">
        <v>3.5714285714285698E-2</v>
      </c>
      <c r="BD17" s="16">
        <v>1.2461059190031199E-2</v>
      </c>
      <c r="BE17" s="16">
        <v>1.49253731343284E-2</v>
      </c>
      <c r="BF17" s="16"/>
      <c r="BG17" s="16">
        <v>1.6129032258064498E-2</v>
      </c>
      <c r="BH17" s="16">
        <v>2.4489795918367301E-2</v>
      </c>
      <c r="BI17" s="16">
        <v>1.35135135135135E-2</v>
      </c>
      <c r="BJ17" s="16">
        <v>0</v>
      </c>
      <c r="BK17" s="16">
        <v>0</v>
      </c>
      <c r="BL17" s="16">
        <v>0</v>
      </c>
    </row>
    <row r="18" spans="2:64" x14ac:dyDescent="0.35">
      <c r="B18" s="17" t="s">
        <v>143</v>
      </c>
      <c r="C18" s="18">
        <v>5.9055118110236202E-3</v>
      </c>
      <c r="D18" s="18">
        <v>0</v>
      </c>
      <c r="E18" s="18">
        <v>0</v>
      </c>
      <c r="F18" s="18">
        <v>0</v>
      </c>
      <c r="G18" s="18">
        <v>1.22699386503067E-2</v>
      </c>
      <c r="H18" s="18">
        <v>6.3291139240506302E-3</v>
      </c>
      <c r="I18" s="18"/>
      <c r="J18" s="18">
        <v>0</v>
      </c>
      <c r="K18" s="18">
        <v>1.35746606334842E-2</v>
      </c>
      <c r="L18" s="18"/>
      <c r="M18" s="18">
        <v>3.28947368421053E-3</v>
      </c>
      <c r="N18" s="18">
        <v>0.02</v>
      </c>
      <c r="O18" s="18">
        <v>0</v>
      </c>
      <c r="P18" s="18">
        <v>0</v>
      </c>
      <c r="Q18" s="18"/>
      <c r="R18" s="18">
        <v>4.0000000000000001E-3</v>
      </c>
      <c r="S18" s="18">
        <v>1.2345679012345699E-2</v>
      </c>
      <c r="T18" s="18">
        <v>6.5359477124183E-3</v>
      </c>
      <c r="U18" s="18">
        <v>0</v>
      </c>
      <c r="V18" s="18"/>
      <c r="W18" s="18">
        <v>0</v>
      </c>
      <c r="X18" s="18">
        <v>0</v>
      </c>
      <c r="Y18" s="18">
        <v>1.9230769230769201E-2</v>
      </c>
      <c r="Z18" s="18">
        <v>0</v>
      </c>
      <c r="AA18" s="18">
        <v>2.7027027027027001E-2</v>
      </c>
      <c r="AB18" s="18">
        <v>0</v>
      </c>
      <c r="AC18" s="18">
        <v>2.04081632653061E-2</v>
      </c>
      <c r="AD18" s="18">
        <v>0</v>
      </c>
      <c r="AE18" s="18">
        <v>0</v>
      </c>
      <c r="AF18" s="18">
        <v>0</v>
      </c>
      <c r="AG18" s="18">
        <v>0</v>
      </c>
      <c r="AH18" s="18">
        <v>0</v>
      </c>
      <c r="AI18" s="18"/>
      <c r="AJ18" s="18">
        <v>1.49253731343284E-2</v>
      </c>
      <c r="AK18" s="18">
        <v>1.3333333333333299E-2</v>
      </c>
      <c r="AL18" s="18">
        <v>0</v>
      </c>
      <c r="AM18" s="18">
        <v>0</v>
      </c>
      <c r="AN18" s="18">
        <v>0</v>
      </c>
      <c r="AO18" s="18"/>
      <c r="AP18" s="18">
        <v>5.5248618784530402E-3</v>
      </c>
      <c r="AQ18" s="18">
        <v>8.0000000000000002E-3</v>
      </c>
      <c r="AR18" s="18">
        <v>0</v>
      </c>
      <c r="AS18" s="18"/>
      <c r="AT18" s="18">
        <v>0</v>
      </c>
      <c r="AU18" s="18">
        <v>6.4308681672025697E-3</v>
      </c>
      <c r="AV18" s="18">
        <v>2.2222222222222199E-2</v>
      </c>
      <c r="AW18" s="18">
        <v>0</v>
      </c>
      <c r="AX18" s="18"/>
      <c r="AY18" s="18">
        <v>0</v>
      </c>
      <c r="AZ18" s="18">
        <v>6.3694267515923596E-3</v>
      </c>
      <c r="BA18" s="18"/>
      <c r="BB18" s="18">
        <v>0</v>
      </c>
      <c r="BC18" s="18">
        <v>0</v>
      </c>
      <c r="BD18" s="18">
        <v>9.3457943925233603E-3</v>
      </c>
      <c r="BE18" s="18">
        <v>0</v>
      </c>
      <c r="BF18" s="18"/>
      <c r="BG18" s="18">
        <v>0</v>
      </c>
      <c r="BH18" s="18">
        <v>4.0816326530612197E-3</v>
      </c>
      <c r="BI18" s="18">
        <v>6.7567567567567597E-3</v>
      </c>
      <c r="BJ18" s="18">
        <v>4.3478260869565202E-2</v>
      </c>
      <c r="BK18" s="18">
        <v>0</v>
      </c>
      <c r="BL18" s="18">
        <v>0</v>
      </c>
    </row>
    <row r="19" spans="2:64" x14ac:dyDescent="0.35">
      <c r="B19" s="15"/>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431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104</v>
      </c>
      <c r="D7" s="9">
        <v>15</v>
      </c>
      <c r="E7" s="9">
        <v>20</v>
      </c>
      <c r="F7" s="9">
        <v>20</v>
      </c>
      <c r="G7" s="9">
        <v>27</v>
      </c>
      <c r="H7" s="9">
        <v>22</v>
      </c>
      <c r="I7" s="9"/>
      <c r="J7" s="9">
        <v>57</v>
      </c>
      <c r="K7" s="9">
        <v>46</v>
      </c>
      <c r="L7" s="9"/>
      <c r="M7" s="9">
        <v>68</v>
      </c>
      <c r="N7" s="9">
        <v>14</v>
      </c>
      <c r="O7" s="9">
        <v>13</v>
      </c>
      <c r="P7" s="9">
        <v>8</v>
      </c>
      <c r="Q7" s="9"/>
      <c r="R7" s="9">
        <v>70</v>
      </c>
      <c r="S7" s="9">
        <v>15</v>
      </c>
      <c r="T7" s="9">
        <v>15</v>
      </c>
      <c r="U7" s="9">
        <v>4</v>
      </c>
      <c r="V7" s="9"/>
      <c r="W7" s="9">
        <v>25</v>
      </c>
      <c r="X7" s="9">
        <v>13</v>
      </c>
      <c r="Y7" s="9">
        <v>8</v>
      </c>
      <c r="Z7" s="9">
        <v>6</v>
      </c>
      <c r="AA7" s="9">
        <v>9</v>
      </c>
      <c r="AB7" s="9">
        <v>9</v>
      </c>
      <c r="AC7" s="9">
        <v>13</v>
      </c>
      <c r="AD7" s="9">
        <v>5</v>
      </c>
      <c r="AE7" s="9">
        <v>5</v>
      </c>
      <c r="AF7" s="9">
        <v>3</v>
      </c>
      <c r="AG7" s="9">
        <v>7</v>
      </c>
      <c r="AH7" s="9">
        <v>1</v>
      </c>
      <c r="AI7" s="9"/>
      <c r="AJ7" s="9">
        <v>10</v>
      </c>
      <c r="AK7" s="9">
        <v>15</v>
      </c>
      <c r="AL7" s="9">
        <v>36</v>
      </c>
      <c r="AM7" s="9">
        <v>26</v>
      </c>
      <c r="AN7" s="9">
        <v>6</v>
      </c>
      <c r="AO7" s="9"/>
      <c r="AP7" s="9">
        <v>70</v>
      </c>
      <c r="AQ7" s="9">
        <v>30</v>
      </c>
      <c r="AR7" s="9">
        <v>4</v>
      </c>
      <c r="AS7" s="9"/>
      <c r="AT7" s="9">
        <v>32</v>
      </c>
      <c r="AU7" s="9">
        <v>50</v>
      </c>
      <c r="AV7" s="9">
        <v>19</v>
      </c>
      <c r="AW7" s="9">
        <v>3</v>
      </c>
      <c r="AX7" s="9"/>
      <c r="AY7" s="9">
        <v>12</v>
      </c>
      <c r="AZ7" s="9">
        <v>92</v>
      </c>
      <c r="BA7" s="9"/>
      <c r="BB7" s="9">
        <v>15</v>
      </c>
      <c r="BC7" s="9">
        <v>15</v>
      </c>
      <c r="BD7" s="9">
        <v>62</v>
      </c>
      <c r="BE7" s="9">
        <v>12</v>
      </c>
      <c r="BF7" s="9"/>
      <c r="BG7" s="9">
        <v>14</v>
      </c>
      <c r="BH7" s="9">
        <v>64</v>
      </c>
      <c r="BI7" s="9">
        <v>22</v>
      </c>
      <c r="BJ7" s="9">
        <v>4</v>
      </c>
      <c r="BK7" s="9" t="s">
        <v>78</v>
      </c>
      <c r="BL7" s="9" t="s">
        <v>78</v>
      </c>
    </row>
    <row r="8" spans="2:64" x14ac:dyDescent="0.35">
      <c r="B8" s="17" t="s">
        <v>428</v>
      </c>
      <c r="C8" s="16">
        <v>0.38461538461538503</v>
      </c>
      <c r="D8" s="16">
        <v>0.2</v>
      </c>
      <c r="E8" s="16">
        <v>0.55000000000000004</v>
      </c>
      <c r="F8" s="16">
        <v>0.35</v>
      </c>
      <c r="G8" s="16">
        <v>0.33333333333333298</v>
      </c>
      <c r="H8" s="16">
        <v>0.45454545454545497</v>
      </c>
      <c r="I8" s="16"/>
      <c r="J8" s="16">
        <v>0.38596491228070201</v>
      </c>
      <c r="K8" s="16">
        <v>0.39130434782608697</v>
      </c>
      <c r="L8" s="16"/>
      <c r="M8" s="16">
        <v>0.41176470588235298</v>
      </c>
      <c r="N8" s="16">
        <v>0.28571428571428598</v>
      </c>
      <c r="O8" s="16">
        <v>0.38461538461538503</v>
      </c>
      <c r="P8" s="16">
        <v>0.375</v>
      </c>
      <c r="Q8" s="16"/>
      <c r="R8" s="16">
        <v>0.35714285714285698</v>
      </c>
      <c r="S8" s="16">
        <v>0.46666666666666701</v>
      </c>
      <c r="T8" s="16">
        <v>0.33333333333333298</v>
      </c>
      <c r="U8" s="16">
        <v>0.75</v>
      </c>
      <c r="V8" s="16"/>
      <c r="W8" s="16">
        <v>0.24</v>
      </c>
      <c r="X8" s="16">
        <v>0.46153846153846201</v>
      </c>
      <c r="Y8" s="16">
        <v>0.125</v>
      </c>
      <c r="Z8" s="16">
        <v>0.33333333333333298</v>
      </c>
      <c r="AA8" s="16">
        <v>0.33333333333333298</v>
      </c>
      <c r="AB8" s="16">
        <v>0.66666666666666696</v>
      </c>
      <c r="AC8" s="16">
        <v>0.46153846153846201</v>
      </c>
      <c r="AD8" s="16">
        <v>0.8</v>
      </c>
      <c r="AE8" s="16">
        <v>0.4</v>
      </c>
      <c r="AF8" s="16">
        <v>0</v>
      </c>
      <c r="AG8" s="16">
        <v>0.57142857142857095</v>
      </c>
      <c r="AH8" s="16">
        <v>0</v>
      </c>
      <c r="AI8" s="16"/>
      <c r="AJ8" s="16">
        <v>0.4</v>
      </c>
      <c r="AK8" s="16">
        <v>0.2</v>
      </c>
      <c r="AL8" s="16">
        <v>0.38888888888888901</v>
      </c>
      <c r="AM8" s="16">
        <v>0.42307692307692302</v>
      </c>
      <c r="AN8" s="16">
        <v>0.33333333333333298</v>
      </c>
      <c r="AO8" s="16"/>
      <c r="AP8" s="16">
        <v>0.38571428571428601</v>
      </c>
      <c r="AQ8" s="16">
        <v>0.4</v>
      </c>
      <c r="AR8" s="16">
        <v>0.25</v>
      </c>
      <c r="AS8" s="16"/>
      <c r="AT8" s="16">
        <v>0.375</v>
      </c>
      <c r="AU8" s="16">
        <v>0.32</v>
      </c>
      <c r="AV8" s="16">
        <v>0.47368421052631599</v>
      </c>
      <c r="AW8" s="16">
        <v>1</v>
      </c>
      <c r="AX8" s="16"/>
      <c r="AY8" s="16">
        <v>0.25</v>
      </c>
      <c r="AZ8" s="16">
        <v>0.40217391304347799</v>
      </c>
      <c r="BA8" s="16"/>
      <c r="BB8" s="16">
        <v>0.4</v>
      </c>
      <c r="BC8" s="16">
        <v>0.46666666666666701</v>
      </c>
      <c r="BD8" s="16">
        <v>0.33870967741935498</v>
      </c>
      <c r="BE8" s="16">
        <v>0.5</v>
      </c>
      <c r="BF8" s="16"/>
      <c r="BG8" s="16">
        <v>0.14285714285714299</v>
      </c>
      <c r="BH8" s="16">
        <v>0.453125</v>
      </c>
      <c r="BI8" s="16">
        <v>0.36363636363636398</v>
      </c>
      <c r="BJ8" s="16">
        <v>0.25</v>
      </c>
      <c r="BK8" s="16" t="s">
        <v>80</v>
      </c>
      <c r="BL8" s="16" t="s">
        <v>80</v>
      </c>
    </row>
    <row r="9" spans="2:64" x14ac:dyDescent="0.35">
      <c r="B9" s="17" t="s">
        <v>350</v>
      </c>
      <c r="C9" s="16">
        <v>0.36538461538461497</v>
      </c>
      <c r="D9" s="16">
        <v>0.33333333333333298</v>
      </c>
      <c r="E9" s="16">
        <v>0.4</v>
      </c>
      <c r="F9" s="16">
        <v>0.5</v>
      </c>
      <c r="G9" s="16">
        <v>0.37037037037037002</v>
      </c>
      <c r="H9" s="16">
        <v>0.22727272727272699</v>
      </c>
      <c r="I9" s="16"/>
      <c r="J9" s="16">
        <v>0.42105263157894701</v>
      </c>
      <c r="K9" s="16">
        <v>0.30434782608695699</v>
      </c>
      <c r="L9" s="16"/>
      <c r="M9" s="16">
        <v>0.32352941176470601</v>
      </c>
      <c r="N9" s="16">
        <v>0.57142857142857095</v>
      </c>
      <c r="O9" s="16">
        <v>0.38461538461538503</v>
      </c>
      <c r="P9" s="16">
        <v>0.375</v>
      </c>
      <c r="Q9" s="16"/>
      <c r="R9" s="16">
        <v>0.38571428571428601</v>
      </c>
      <c r="S9" s="16">
        <v>0.46666666666666701</v>
      </c>
      <c r="T9" s="16">
        <v>0.133333333333333</v>
      </c>
      <c r="U9" s="16">
        <v>0.5</v>
      </c>
      <c r="V9" s="16"/>
      <c r="W9" s="16">
        <v>0.36</v>
      </c>
      <c r="X9" s="16">
        <v>0.30769230769230799</v>
      </c>
      <c r="Y9" s="16">
        <v>0.25</v>
      </c>
      <c r="Z9" s="16">
        <v>0.33333333333333298</v>
      </c>
      <c r="AA9" s="16">
        <v>0.44444444444444398</v>
      </c>
      <c r="AB9" s="16">
        <v>0.22222222222222199</v>
      </c>
      <c r="AC9" s="16">
        <v>0.38461538461538503</v>
      </c>
      <c r="AD9" s="16">
        <v>0.6</v>
      </c>
      <c r="AE9" s="16">
        <v>0.4</v>
      </c>
      <c r="AF9" s="16">
        <v>0.66666666666666696</v>
      </c>
      <c r="AG9" s="16">
        <v>0.42857142857142899</v>
      </c>
      <c r="AH9" s="16">
        <v>0</v>
      </c>
      <c r="AI9" s="16"/>
      <c r="AJ9" s="16">
        <v>0.4</v>
      </c>
      <c r="AK9" s="16">
        <v>0.4</v>
      </c>
      <c r="AL9" s="16">
        <v>0.38888888888888901</v>
      </c>
      <c r="AM9" s="16">
        <v>0.34615384615384598</v>
      </c>
      <c r="AN9" s="16">
        <v>0.16666666666666699</v>
      </c>
      <c r="AO9" s="16"/>
      <c r="AP9" s="16">
        <v>0.4</v>
      </c>
      <c r="AQ9" s="16">
        <v>0.33333333333333298</v>
      </c>
      <c r="AR9" s="16">
        <v>0</v>
      </c>
      <c r="AS9" s="16"/>
      <c r="AT9" s="16">
        <v>0.46875</v>
      </c>
      <c r="AU9" s="16">
        <v>0.26</v>
      </c>
      <c r="AV9" s="16">
        <v>0.52631578947368396</v>
      </c>
      <c r="AW9" s="16">
        <v>0</v>
      </c>
      <c r="AX9" s="16"/>
      <c r="AY9" s="16">
        <v>0.41666666666666702</v>
      </c>
      <c r="AZ9" s="16">
        <v>0.35869565217391303</v>
      </c>
      <c r="BA9" s="16"/>
      <c r="BB9" s="16">
        <v>0.33333333333333298</v>
      </c>
      <c r="BC9" s="16">
        <v>0.4</v>
      </c>
      <c r="BD9" s="16">
        <v>0.37096774193548399</v>
      </c>
      <c r="BE9" s="16">
        <v>0.33333333333333298</v>
      </c>
      <c r="BF9" s="16"/>
      <c r="BG9" s="16">
        <v>7.1428571428571397E-2</v>
      </c>
      <c r="BH9" s="16">
        <v>0.359375</v>
      </c>
      <c r="BI9" s="16">
        <v>0.59090909090909105</v>
      </c>
      <c r="BJ9" s="16">
        <v>0.25</v>
      </c>
      <c r="BK9" s="16" t="s">
        <v>80</v>
      </c>
      <c r="BL9" s="16" t="s">
        <v>80</v>
      </c>
    </row>
    <row r="10" spans="2:64" x14ac:dyDescent="0.35">
      <c r="B10" s="17" t="s">
        <v>346</v>
      </c>
      <c r="C10" s="16">
        <v>0.355769230769231</v>
      </c>
      <c r="D10" s="16">
        <v>0.133333333333333</v>
      </c>
      <c r="E10" s="16">
        <v>0.3</v>
      </c>
      <c r="F10" s="16">
        <v>0.6</v>
      </c>
      <c r="G10" s="16">
        <v>0.25925925925925902</v>
      </c>
      <c r="H10" s="16">
        <v>0.45454545454545497</v>
      </c>
      <c r="I10" s="16"/>
      <c r="J10" s="16">
        <v>0.36842105263157898</v>
      </c>
      <c r="K10" s="16">
        <v>0.34782608695652201</v>
      </c>
      <c r="L10" s="16"/>
      <c r="M10" s="16">
        <v>0.35294117647058798</v>
      </c>
      <c r="N10" s="16">
        <v>0.35714285714285698</v>
      </c>
      <c r="O10" s="16">
        <v>0.30769230769230799</v>
      </c>
      <c r="P10" s="16">
        <v>0.375</v>
      </c>
      <c r="Q10" s="16"/>
      <c r="R10" s="16">
        <v>0.34285714285714303</v>
      </c>
      <c r="S10" s="16">
        <v>0.33333333333333298</v>
      </c>
      <c r="T10" s="16">
        <v>0.46666666666666701</v>
      </c>
      <c r="U10" s="16">
        <v>0.25</v>
      </c>
      <c r="V10" s="16"/>
      <c r="W10" s="16">
        <v>0.16</v>
      </c>
      <c r="X10" s="16">
        <v>0.46153846153846201</v>
      </c>
      <c r="Y10" s="16">
        <v>0.25</v>
      </c>
      <c r="Z10" s="16">
        <v>0.66666666666666696</v>
      </c>
      <c r="AA10" s="16">
        <v>0.44444444444444398</v>
      </c>
      <c r="AB10" s="16">
        <v>0.22222222222222199</v>
      </c>
      <c r="AC10" s="16">
        <v>0.61538461538461497</v>
      </c>
      <c r="AD10" s="16">
        <v>0</v>
      </c>
      <c r="AE10" s="16">
        <v>0.4</v>
      </c>
      <c r="AF10" s="16">
        <v>0.33333333333333298</v>
      </c>
      <c r="AG10" s="16">
        <v>0.57142857142857095</v>
      </c>
      <c r="AH10" s="16">
        <v>0</v>
      </c>
      <c r="AI10" s="16"/>
      <c r="AJ10" s="16">
        <v>0.5</v>
      </c>
      <c r="AK10" s="16">
        <v>0.266666666666667</v>
      </c>
      <c r="AL10" s="16">
        <v>0.36111111111111099</v>
      </c>
      <c r="AM10" s="16">
        <v>0.34615384615384598</v>
      </c>
      <c r="AN10" s="16">
        <v>0.33333333333333298</v>
      </c>
      <c r="AO10" s="16"/>
      <c r="AP10" s="16">
        <v>0.38571428571428601</v>
      </c>
      <c r="AQ10" s="16">
        <v>0.3</v>
      </c>
      <c r="AR10" s="16">
        <v>0.25</v>
      </c>
      <c r="AS10" s="16"/>
      <c r="AT10" s="16">
        <v>0.28125</v>
      </c>
      <c r="AU10" s="16">
        <v>0.34</v>
      </c>
      <c r="AV10" s="16">
        <v>0.52631578947368396</v>
      </c>
      <c r="AW10" s="16">
        <v>0.33333333333333298</v>
      </c>
      <c r="AX10" s="16"/>
      <c r="AY10" s="16">
        <v>0.25</v>
      </c>
      <c r="AZ10" s="16">
        <v>0.36956521739130399</v>
      </c>
      <c r="BA10" s="16"/>
      <c r="BB10" s="16">
        <v>0.33333333333333298</v>
      </c>
      <c r="BC10" s="16">
        <v>0.266666666666667</v>
      </c>
      <c r="BD10" s="16">
        <v>0.40322580645161299</v>
      </c>
      <c r="BE10" s="16">
        <v>0.25</v>
      </c>
      <c r="BF10" s="16"/>
      <c r="BG10" s="16">
        <v>0.214285714285714</v>
      </c>
      <c r="BH10" s="16">
        <v>0.453125</v>
      </c>
      <c r="BI10" s="16">
        <v>0.18181818181818199</v>
      </c>
      <c r="BJ10" s="16">
        <v>0.25</v>
      </c>
      <c r="BK10" s="16" t="s">
        <v>80</v>
      </c>
      <c r="BL10" s="16" t="s">
        <v>80</v>
      </c>
    </row>
    <row r="11" spans="2:64" x14ac:dyDescent="0.35">
      <c r="B11" s="17" t="s">
        <v>348</v>
      </c>
      <c r="C11" s="16">
        <v>0.29807692307692302</v>
      </c>
      <c r="D11" s="16">
        <v>0.133333333333333</v>
      </c>
      <c r="E11" s="16">
        <v>0.2</v>
      </c>
      <c r="F11" s="16">
        <v>0.45</v>
      </c>
      <c r="G11" s="16">
        <v>0.37037037037037002</v>
      </c>
      <c r="H11" s="16">
        <v>0.27272727272727298</v>
      </c>
      <c r="I11" s="16"/>
      <c r="J11" s="16">
        <v>0.28070175438596501</v>
      </c>
      <c r="K11" s="16">
        <v>0.30434782608695699</v>
      </c>
      <c r="L11" s="16"/>
      <c r="M11" s="16">
        <v>0.29411764705882398</v>
      </c>
      <c r="N11" s="16">
        <v>0.35714285714285698</v>
      </c>
      <c r="O11" s="16">
        <v>0.38461538461538503</v>
      </c>
      <c r="P11" s="16">
        <v>0</v>
      </c>
      <c r="Q11" s="16"/>
      <c r="R11" s="16">
        <v>0.22857142857142901</v>
      </c>
      <c r="S11" s="16">
        <v>0.6</v>
      </c>
      <c r="T11" s="16">
        <v>0.33333333333333298</v>
      </c>
      <c r="U11" s="16">
        <v>0.25</v>
      </c>
      <c r="V11" s="16"/>
      <c r="W11" s="16">
        <v>0.16</v>
      </c>
      <c r="X11" s="16">
        <v>0.46153846153846201</v>
      </c>
      <c r="Y11" s="16">
        <v>0.25</v>
      </c>
      <c r="Z11" s="16">
        <v>0.33333333333333298</v>
      </c>
      <c r="AA11" s="16">
        <v>0.22222222222222199</v>
      </c>
      <c r="AB11" s="16">
        <v>0.22222222222222199</v>
      </c>
      <c r="AC11" s="16">
        <v>0.38461538461538503</v>
      </c>
      <c r="AD11" s="16">
        <v>0.2</v>
      </c>
      <c r="AE11" s="16">
        <v>0.6</v>
      </c>
      <c r="AF11" s="16">
        <v>0.33333333333333298</v>
      </c>
      <c r="AG11" s="16">
        <v>0.28571428571428598</v>
      </c>
      <c r="AH11" s="16">
        <v>1</v>
      </c>
      <c r="AI11" s="16"/>
      <c r="AJ11" s="16">
        <v>0.1</v>
      </c>
      <c r="AK11" s="16">
        <v>0.2</v>
      </c>
      <c r="AL11" s="16">
        <v>0.30555555555555602</v>
      </c>
      <c r="AM11" s="16">
        <v>0.34615384615384598</v>
      </c>
      <c r="AN11" s="16">
        <v>0.5</v>
      </c>
      <c r="AO11" s="16"/>
      <c r="AP11" s="16">
        <v>0.3</v>
      </c>
      <c r="AQ11" s="16">
        <v>0.33333333333333298</v>
      </c>
      <c r="AR11" s="16">
        <v>0</v>
      </c>
      <c r="AS11" s="16"/>
      <c r="AT11" s="16">
        <v>0.125</v>
      </c>
      <c r="AU11" s="16">
        <v>0.38</v>
      </c>
      <c r="AV11" s="16">
        <v>0.42105263157894701</v>
      </c>
      <c r="AW11" s="16">
        <v>0</v>
      </c>
      <c r="AX11" s="16"/>
      <c r="AY11" s="16">
        <v>0.41666666666666702</v>
      </c>
      <c r="AZ11" s="16">
        <v>0.282608695652174</v>
      </c>
      <c r="BA11" s="16"/>
      <c r="BB11" s="16">
        <v>0.4</v>
      </c>
      <c r="BC11" s="16">
        <v>0.2</v>
      </c>
      <c r="BD11" s="16">
        <v>0.33870967741935498</v>
      </c>
      <c r="BE11" s="16">
        <v>8.3333333333333301E-2</v>
      </c>
      <c r="BF11" s="16"/>
      <c r="BG11" s="16">
        <v>0.5</v>
      </c>
      <c r="BH11" s="16">
        <v>0.34375</v>
      </c>
      <c r="BI11" s="16">
        <v>9.0909090909090898E-2</v>
      </c>
      <c r="BJ11" s="16">
        <v>0</v>
      </c>
      <c r="BK11" s="16" t="s">
        <v>80</v>
      </c>
      <c r="BL11" s="16" t="s">
        <v>80</v>
      </c>
    </row>
    <row r="12" spans="2:64" x14ac:dyDescent="0.35">
      <c r="B12" s="17" t="s">
        <v>349</v>
      </c>
      <c r="C12" s="16">
        <v>0.28846153846153799</v>
      </c>
      <c r="D12" s="16">
        <v>0.2</v>
      </c>
      <c r="E12" s="16">
        <v>0.25</v>
      </c>
      <c r="F12" s="16">
        <v>0.3</v>
      </c>
      <c r="G12" s="16">
        <v>0.407407407407407</v>
      </c>
      <c r="H12" s="16">
        <v>0.22727272727272699</v>
      </c>
      <c r="I12" s="16"/>
      <c r="J12" s="16">
        <v>0.24561403508771901</v>
      </c>
      <c r="K12" s="16">
        <v>0.34782608695652201</v>
      </c>
      <c r="L12" s="16"/>
      <c r="M12" s="16">
        <v>0.27941176470588203</v>
      </c>
      <c r="N12" s="16">
        <v>0.42857142857142899</v>
      </c>
      <c r="O12" s="16">
        <v>0.230769230769231</v>
      </c>
      <c r="P12" s="16">
        <v>0.125</v>
      </c>
      <c r="Q12" s="16"/>
      <c r="R12" s="16">
        <v>0.25714285714285701</v>
      </c>
      <c r="S12" s="16">
        <v>0.33333333333333298</v>
      </c>
      <c r="T12" s="16">
        <v>0.33333333333333298</v>
      </c>
      <c r="U12" s="16">
        <v>0.5</v>
      </c>
      <c r="V12" s="16"/>
      <c r="W12" s="16">
        <v>0.28000000000000003</v>
      </c>
      <c r="X12" s="16">
        <v>0.230769230769231</v>
      </c>
      <c r="Y12" s="16">
        <v>0.125</v>
      </c>
      <c r="Z12" s="16">
        <v>0.5</v>
      </c>
      <c r="AA12" s="16">
        <v>0.33333333333333298</v>
      </c>
      <c r="AB12" s="16">
        <v>0.33333333333333298</v>
      </c>
      <c r="AC12" s="16">
        <v>0.30769230769230799</v>
      </c>
      <c r="AD12" s="16">
        <v>0.2</v>
      </c>
      <c r="AE12" s="16">
        <v>0.4</v>
      </c>
      <c r="AF12" s="16">
        <v>0</v>
      </c>
      <c r="AG12" s="16">
        <v>0.42857142857142899</v>
      </c>
      <c r="AH12" s="16">
        <v>0</v>
      </c>
      <c r="AI12" s="16"/>
      <c r="AJ12" s="16">
        <v>0.4</v>
      </c>
      <c r="AK12" s="16">
        <v>0.2</v>
      </c>
      <c r="AL12" s="16">
        <v>0.30555555555555602</v>
      </c>
      <c r="AM12" s="16">
        <v>0.269230769230769</v>
      </c>
      <c r="AN12" s="16">
        <v>0.33333333333333298</v>
      </c>
      <c r="AO12" s="16"/>
      <c r="AP12" s="16">
        <v>0.27142857142857102</v>
      </c>
      <c r="AQ12" s="16">
        <v>0.33333333333333298</v>
      </c>
      <c r="AR12" s="16">
        <v>0.25</v>
      </c>
      <c r="AS12" s="16"/>
      <c r="AT12" s="16">
        <v>0.28125</v>
      </c>
      <c r="AU12" s="16">
        <v>0.3</v>
      </c>
      <c r="AV12" s="16">
        <v>0.31578947368421101</v>
      </c>
      <c r="AW12" s="16">
        <v>0</v>
      </c>
      <c r="AX12" s="16"/>
      <c r="AY12" s="16">
        <v>0.41666666666666702</v>
      </c>
      <c r="AZ12" s="16">
        <v>0.27173913043478298</v>
      </c>
      <c r="BA12" s="16"/>
      <c r="BB12" s="16">
        <v>0.33333333333333298</v>
      </c>
      <c r="BC12" s="16">
        <v>0.4</v>
      </c>
      <c r="BD12" s="16">
        <v>0.27419354838709697</v>
      </c>
      <c r="BE12" s="16">
        <v>0.16666666666666699</v>
      </c>
      <c r="BF12" s="16"/>
      <c r="BG12" s="16">
        <v>0.5</v>
      </c>
      <c r="BH12" s="16">
        <v>0.265625</v>
      </c>
      <c r="BI12" s="16">
        <v>0.27272727272727298</v>
      </c>
      <c r="BJ12" s="16">
        <v>0</v>
      </c>
      <c r="BK12" s="16" t="s">
        <v>80</v>
      </c>
      <c r="BL12" s="16" t="s">
        <v>80</v>
      </c>
    </row>
    <row r="13" spans="2:64" x14ac:dyDescent="0.35">
      <c r="B13" s="17" t="s">
        <v>351</v>
      </c>
      <c r="C13" s="16">
        <v>0.269230769230769</v>
      </c>
      <c r="D13" s="16">
        <v>0.4</v>
      </c>
      <c r="E13" s="16">
        <v>0.25</v>
      </c>
      <c r="F13" s="16">
        <v>0.35</v>
      </c>
      <c r="G13" s="16">
        <v>0.22222222222222199</v>
      </c>
      <c r="H13" s="16">
        <v>0.18181818181818199</v>
      </c>
      <c r="I13" s="16"/>
      <c r="J13" s="16">
        <v>0.24561403508771901</v>
      </c>
      <c r="K13" s="16">
        <v>0.30434782608695699</v>
      </c>
      <c r="L13" s="16"/>
      <c r="M13" s="16">
        <v>0.25</v>
      </c>
      <c r="N13" s="16">
        <v>0.35714285714285698</v>
      </c>
      <c r="O13" s="16">
        <v>0.30769230769230799</v>
      </c>
      <c r="P13" s="16">
        <v>0.25</v>
      </c>
      <c r="Q13" s="16"/>
      <c r="R13" s="16">
        <v>0.27142857142857102</v>
      </c>
      <c r="S13" s="16">
        <v>0.266666666666667</v>
      </c>
      <c r="T13" s="16">
        <v>0.2</v>
      </c>
      <c r="U13" s="16">
        <v>0.5</v>
      </c>
      <c r="V13" s="16"/>
      <c r="W13" s="16">
        <v>0.32</v>
      </c>
      <c r="X13" s="16">
        <v>0.230769230769231</v>
      </c>
      <c r="Y13" s="16">
        <v>0.25</v>
      </c>
      <c r="Z13" s="16">
        <v>0.33333333333333298</v>
      </c>
      <c r="AA13" s="16">
        <v>0.11111111111111099</v>
      </c>
      <c r="AB13" s="16">
        <v>0.11111111111111099</v>
      </c>
      <c r="AC13" s="16">
        <v>0.30769230769230799</v>
      </c>
      <c r="AD13" s="16">
        <v>0.2</v>
      </c>
      <c r="AE13" s="16">
        <v>0.2</v>
      </c>
      <c r="AF13" s="16">
        <v>0.66666666666666696</v>
      </c>
      <c r="AG13" s="16">
        <v>0.28571428571428598</v>
      </c>
      <c r="AH13" s="16">
        <v>1</v>
      </c>
      <c r="AI13" s="16"/>
      <c r="AJ13" s="16">
        <v>0.3</v>
      </c>
      <c r="AK13" s="16">
        <v>6.6666666666666693E-2</v>
      </c>
      <c r="AL13" s="16">
        <v>0.36111111111111099</v>
      </c>
      <c r="AM13" s="16">
        <v>0.230769230769231</v>
      </c>
      <c r="AN13" s="16">
        <v>0.16666666666666699</v>
      </c>
      <c r="AO13" s="16"/>
      <c r="AP13" s="16">
        <v>0.28571428571428598</v>
      </c>
      <c r="AQ13" s="16">
        <v>0.233333333333333</v>
      </c>
      <c r="AR13" s="16">
        <v>0.25</v>
      </c>
      <c r="AS13" s="16"/>
      <c r="AT13" s="16">
        <v>0.21875</v>
      </c>
      <c r="AU13" s="16">
        <v>0.26</v>
      </c>
      <c r="AV13" s="16">
        <v>0.42105263157894701</v>
      </c>
      <c r="AW13" s="16">
        <v>0</v>
      </c>
      <c r="AX13" s="16"/>
      <c r="AY13" s="16">
        <v>0.25</v>
      </c>
      <c r="AZ13" s="16">
        <v>0.27173913043478298</v>
      </c>
      <c r="BA13" s="16"/>
      <c r="BB13" s="16">
        <v>0.33333333333333298</v>
      </c>
      <c r="BC13" s="16">
        <v>0.2</v>
      </c>
      <c r="BD13" s="16">
        <v>0.241935483870968</v>
      </c>
      <c r="BE13" s="16">
        <v>0.41666666666666702</v>
      </c>
      <c r="BF13" s="16"/>
      <c r="BG13" s="16">
        <v>0.35714285714285698</v>
      </c>
      <c r="BH13" s="16">
        <v>0.265625</v>
      </c>
      <c r="BI13" s="16">
        <v>0.22727272727272699</v>
      </c>
      <c r="BJ13" s="16">
        <v>0.25</v>
      </c>
      <c r="BK13" s="16" t="s">
        <v>80</v>
      </c>
      <c r="BL13" s="16" t="s">
        <v>80</v>
      </c>
    </row>
    <row r="14" spans="2:64" x14ac:dyDescent="0.35">
      <c r="B14" s="17" t="s">
        <v>352</v>
      </c>
      <c r="C14" s="16">
        <v>0.25961538461538503</v>
      </c>
      <c r="D14" s="16">
        <v>0.33333333333333298</v>
      </c>
      <c r="E14" s="16">
        <v>0.2</v>
      </c>
      <c r="F14" s="16">
        <v>0.4</v>
      </c>
      <c r="G14" s="16">
        <v>0.18518518518518501</v>
      </c>
      <c r="H14" s="16">
        <v>0.22727272727272699</v>
      </c>
      <c r="I14" s="16"/>
      <c r="J14" s="16">
        <v>0.19298245614035101</v>
      </c>
      <c r="K14" s="16">
        <v>0.34782608695652201</v>
      </c>
      <c r="L14" s="16"/>
      <c r="M14" s="16">
        <v>0.26470588235294101</v>
      </c>
      <c r="N14" s="16">
        <v>0.214285714285714</v>
      </c>
      <c r="O14" s="16">
        <v>0.230769230769231</v>
      </c>
      <c r="P14" s="16">
        <v>0.375</v>
      </c>
      <c r="Q14" s="16"/>
      <c r="R14" s="16">
        <v>0.25714285714285701</v>
      </c>
      <c r="S14" s="16">
        <v>0.2</v>
      </c>
      <c r="T14" s="16">
        <v>0.266666666666667</v>
      </c>
      <c r="U14" s="16">
        <v>0.5</v>
      </c>
      <c r="V14" s="16"/>
      <c r="W14" s="16">
        <v>0.2</v>
      </c>
      <c r="X14" s="16">
        <v>0.230769230769231</v>
      </c>
      <c r="Y14" s="16">
        <v>0.375</v>
      </c>
      <c r="Z14" s="16">
        <v>0.33333333333333298</v>
      </c>
      <c r="AA14" s="16">
        <v>0.33333333333333298</v>
      </c>
      <c r="AB14" s="16">
        <v>0.11111111111111099</v>
      </c>
      <c r="AC14" s="16">
        <v>0.15384615384615399</v>
      </c>
      <c r="AD14" s="16">
        <v>0.2</v>
      </c>
      <c r="AE14" s="16">
        <v>0.6</v>
      </c>
      <c r="AF14" s="16">
        <v>0.33333333333333298</v>
      </c>
      <c r="AG14" s="16">
        <v>0.42857142857142899</v>
      </c>
      <c r="AH14" s="16">
        <v>0</v>
      </c>
      <c r="AI14" s="16"/>
      <c r="AJ14" s="16">
        <v>0.2</v>
      </c>
      <c r="AK14" s="16">
        <v>0.2</v>
      </c>
      <c r="AL14" s="16">
        <v>0.27777777777777801</v>
      </c>
      <c r="AM14" s="16">
        <v>0.269230769230769</v>
      </c>
      <c r="AN14" s="16">
        <v>0.33333333333333298</v>
      </c>
      <c r="AO14" s="16"/>
      <c r="AP14" s="16">
        <v>0.214285714285714</v>
      </c>
      <c r="AQ14" s="16">
        <v>0.36666666666666697</v>
      </c>
      <c r="AR14" s="16">
        <v>0.25</v>
      </c>
      <c r="AS14" s="16"/>
      <c r="AT14" s="16">
        <v>0.1875</v>
      </c>
      <c r="AU14" s="16">
        <v>0.3</v>
      </c>
      <c r="AV14" s="16">
        <v>0.31578947368421101</v>
      </c>
      <c r="AW14" s="16">
        <v>0</v>
      </c>
      <c r="AX14" s="16"/>
      <c r="AY14" s="16">
        <v>0.33333333333333298</v>
      </c>
      <c r="AZ14" s="16">
        <v>0.25</v>
      </c>
      <c r="BA14" s="16"/>
      <c r="BB14" s="16">
        <v>0.46666666666666701</v>
      </c>
      <c r="BC14" s="16">
        <v>0.133333333333333</v>
      </c>
      <c r="BD14" s="16">
        <v>0.25806451612903197</v>
      </c>
      <c r="BE14" s="16">
        <v>0.16666666666666699</v>
      </c>
      <c r="BF14" s="16"/>
      <c r="BG14" s="16">
        <v>0.28571428571428598</v>
      </c>
      <c r="BH14" s="16">
        <v>0.265625</v>
      </c>
      <c r="BI14" s="16">
        <v>0.18181818181818199</v>
      </c>
      <c r="BJ14" s="16">
        <v>0.5</v>
      </c>
      <c r="BK14" s="16" t="s">
        <v>80</v>
      </c>
      <c r="BL14" s="16" t="s">
        <v>80</v>
      </c>
    </row>
    <row r="15" spans="2:64" x14ac:dyDescent="0.35">
      <c r="B15" s="17" t="s">
        <v>429</v>
      </c>
      <c r="C15" s="16">
        <v>0.25</v>
      </c>
      <c r="D15" s="16">
        <v>0.2</v>
      </c>
      <c r="E15" s="16">
        <v>0.15</v>
      </c>
      <c r="F15" s="16">
        <v>0.45</v>
      </c>
      <c r="G15" s="16">
        <v>0.407407407407407</v>
      </c>
      <c r="H15" s="16">
        <v>0</v>
      </c>
      <c r="I15" s="16"/>
      <c r="J15" s="16">
        <v>0.19298245614035101</v>
      </c>
      <c r="K15" s="16">
        <v>0.32608695652173902</v>
      </c>
      <c r="L15" s="16"/>
      <c r="M15" s="16">
        <v>0.27941176470588203</v>
      </c>
      <c r="N15" s="16">
        <v>0.214285714285714</v>
      </c>
      <c r="O15" s="16">
        <v>0.230769230769231</v>
      </c>
      <c r="P15" s="16">
        <v>0.125</v>
      </c>
      <c r="Q15" s="16"/>
      <c r="R15" s="16">
        <v>0.25714285714285701</v>
      </c>
      <c r="S15" s="16">
        <v>0.33333333333333298</v>
      </c>
      <c r="T15" s="16">
        <v>0.133333333333333</v>
      </c>
      <c r="U15" s="16">
        <v>0.25</v>
      </c>
      <c r="V15" s="16"/>
      <c r="W15" s="16">
        <v>0.16</v>
      </c>
      <c r="X15" s="16">
        <v>0.30769230769230799</v>
      </c>
      <c r="Y15" s="16">
        <v>0.125</v>
      </c>
      <c r="Z15" s="16">
        <v>0.16666666666666699</v>
      </c>
      <c r="AA15" s="16">
        <v>0.33333333333333298</v>
      </c>
      <c r="AB15" s="16">
        <v>0</v>
      </c>
      <c r="AC15" s="16">
        <v>0.46153846153846201</v>
      </c>
      <c r="AD15" s="16">
        <v>0</v>
      </c>
      <c r="AE15" s="16">
        <v>0.6</v>
      </c>
      <c r="AF15" s="16">
        <v>0.33333333333333298</v>
      </c>
      <c r="AG15" s="16">
        <v>0.28571428571428598</v>
      </c>
      <c r="AH15" s="16">
        <v>1</v>
      </c>
      <c r="AI15" s="16"/>
      <c r="AJ15" s="16">
        <v>0.1</v>
      </c>
      <c r="AK15" s="16">
        <v>0.266666666666667</v>
      </c>
      <c r="AL15" s="16">
        <v>0.194444444444444</v>
      </c>
      <c r="AM15" s="16">
        <v>0.230769230769231</v>
      </c>
      <c r="AN15" s="16">
        <v>0.66666666666666696</v>
      </c>
      <c r="AO15" s="16"/>
      <c r="AP15" s="16">
        <v>0.3</v>
      </c>
      <c r="AQ15" s="16">
        <v>0.133333333333333</v>
      </c>
      <c r="AR15" s="16">
        <v>0.25</v>
      </c>
      <c r="AS15" s="16"/>
      <c r="AT15" s="16">
        <v>0.125</v>
      </c>
      <c r="AU15" s="16">
        <v>0.34</v>
      </c>
      <c r="AV15" s="16">
        <v>0.26315789473684198</v>
      </c>
      <c r="AW15" s="16">
        <v>0</v>
      </c>
      <c r="AX15" s="16"/>
      <c r="AY15" s="16">
        <v>0.33333333333333298</v>
      </c>
      <c r="AZ15" s="16">
        <v>0.23913043478260901</v>
      </c>
      <c r="BA15" s="16"/>
      <c r="BB15" s="16">
        <v>0.266666666666667</v>
      </c>
      <c r="BC15" s="16">
        <v>0.133333333333333</v>
      </c>
      <c r="BD15" s="16">
        <v>0.30645161290322598</v>
      </c>
      <c r="BE15" s="16">
        <v>8.3333333333333301E-2</v>
      </c>
      <c r="BF15" s="16"/>
      <c r="BG15" s="16">
        <v>0.64285714285714302</v>
      </c>
      <c r="BH15" s="16">
        <v>0.21875</v>
      </c>
      <c r="BI15" s="16">
        <v>0.13636363636363599</v>
      </c>
      <c r="BJ15" s="16">
        <v>0</v>
      </c>
      <c r="BK15" s="16" t="s">
        <v>80</v>
      </c>
      <c r="BL15" s="16" t="s">
        <v>80</v>
      </c>
    </row>
    <row r="16" spans="2:64" x14ac:dyDescent="0.35">
      <c r="B16" s="17" t="s">
        <v>430</v>
      </c>
      <c r="C16" s="16">
        <v>0.15384615384615399</v>
      </c>
      <c r="D16" s="16">
        <v>0.133333333333333</v>
      </c>
      <c r="E16" s="16">
        <v>0.25</v>
      </c>
      <c r="F16" s="16">
        <v>0.25</v>
      </c>
      <c r="G16" s="16">
        <v>7.4074074074074098E-2</v>
      </c>
      <c r="H16" s="16">
        <v>9.0909090909090898E-2</v>
      </c>
      <c r="I16" s="16"/>
      <c r="J16" s="16">
        <v>0.157894736842105</v>
      </c>
      <c r="K16" s="16">
        <v>0.15217391304347799</v>
      </c>
      <c r="L16" s="16"/>
      <c r="M16" s="16">
        <v>0.13235294117647101</v>
      </c>
      <c r="N16" s="16">
        <v>0.14285714285714299</v>
      </c>
      <c r="O16" s="16">
        <v>0.30769230769230799</v>
      </c>
      <c r="P16" s="16">
        <v>0.125</v>
      </c>
      <c r="Q16" s="16"/>
      <c r="R16" s="16">
        <v>0.185714285714286</v>
      </c>
      <c r="S16" s="16">
        <v>6.6666666666666693E-2</v>
      </c>
      <c r="T16" s="16">
        <v>0.133333333333333</v>
      </c>
      <c r="U16" s="16">
        <v>0</v>
      </c>
      <c r="V16" s="16"/>
      <c r="W16" s="16">
        <v>0.24</v>
      </c>
      <c r="X16" s="16">
        <v>0.230769230769231</v>
      </c>
      <c r="Y16" s="16">
        <v>0.125</v>
      </c>
      <c r="Z16" s="16">
        <v>0.33333333333333298</v>
      </c>
      <c r="AA16" s="16">
        <v>0.11111111111111099</v>
      </c>
      <c r="AB16" s="16">
        <v>0.11111111111111099</v>
      </c>
      <c r="AC16" s="16">
        <v>7.69230769230769E-2</v>
      </c>
      <c r="AD16" s="16">
        <v>0</v>
      </c>
      <c r="AE16" s="16">
        <v>0.2</v>
      </c>
      <c r="AF16" s="16">
        <v>0</v>
      </c>
      <c r="AG16" s="16">
        <v>0</v>
      </c>
      <c r="AH16" s="16">
        <v>0</v>
      </c>
      <c r="AI16" s="16"/>
      <c r="AJ16" s="16">
        <v>0.1</v>
      </c>
      <c r="AK16" s="16">
        <v>0.133333333333333</v>
      </c>
      <c r="AL16" s="16">
        <v>0.22222222222222199</v>
      </c>
      <c r="AM16" s="16">
        <v>0.115384615384615</v>
      </c>
      <c r="AN16" s="16">
        <v>0</v>
      </c>
      <c r="AO16" s="16"/>
      <c r="AP16" s="16">
        <v>0.14285714285714299</v>
      </c>
      <c r="AQ16" s="16">
        <v>0.2</v>
      </c>
      <c r="AR16" s="16">
        <v>0</v>
      </c>
      <c r="AS16" s="16"/>
      <c r="AT16" s="16">
        <v>0.125</v>
      </c>
      <c r="AU16" s="16">
        <v>0.14000000000000001</v>
      </c>
      <c r="AV16" s="16">
        <v>0.26315789473684198</v>
      </c>
      <c r="AW16" s="16">
        <v>0</v>
      </c>
      <c r="AX16" s="16"/>
      <c r="AY16" s="16">
        <v>0.25</v>
      </c>
      <c r="AZ16" s="16">
        <v>0.141304347826087</v>
      </c>
      <c r="BA16" s="16"/>
      <c r="BB16" s="16">
        <v>0.4</v>
      </c>
      <c r="BC16" s="16">
        <v>0.266666666666667</v>
      </c>
      <c r="BD16" s="16">
        <v>6.4516129032258104E-2</v>
      </c>
      <c r="BE16" s="16">
        <v>0.16666666666666699</v>
      </c>
      <c r="BF16" s="16"/>
      <c r="BG16" s="16">
        <v>0.14285714285714299</v>
      </c>
      <c r="BH16" s="16">
        <v>0.15625</v>
      </c>
      <c r="BI16" s="16">
        <v>0.18181818181818199</v>
      </c>
      <c r="BJ16" s="16">
        <v>0</v>
      </c>
      <c r="BK16" s="16" t="s">
        <v>80</v>
      </c>
      <c r="BL16" s="16" t="s">
        <v>80</v>
      </c>
    </row>
    <row r="17" spans="2:64" x14ac:dyDescent="0.35">
      <c r="B17" s="17" t="s">
        <v>159</v>
      </c>
      <c r="C17" s="18">
        <v>9.6153846153846194E-3</v>
      </c>
      <c r="D17" s="18">
        <v>0</v>
      </c>
      <c r="E17" s="18">
        <v>0</v>
      </c>
      <c r="F17" s="18">
        <v>0</v>
      </c>
      <c r="G17" s="18">
        <v>0</v>
      </c>
      <c r="H17" s="18">
        <v>4.5454545454545497E-2</v>
      </c>
      <c r="I17" s="18"/>
      <c r="J17" s="18">
        <v>1.7543859649122799E-2</v>
      </c>
      <c r="K17" s="18">
        <v>0</v>
      </c>
      <c r="L17" s="18"/>
      <c r="M17" s="18">
        <v>1.4705882352941201E-2</v>
      </c>
      <c r="N17" s="18">
        <v>0</v>
      </c>
      <c r="O17" s="18">
        <v>0</v>
      </c>
      <c r="P17" s="18">
        <v>0</v>
      </c>
      <c r="Q17" s="18"/>
      <c r="R17" s="18">
        <v>1.4285714285714299E-2</v>
      </c>
      <c r="S17" s="18">
        <v>0</v>
      </c>
      <c r="T17" s="18">
        <v>0</v>
      </c>
      <c r="U17" s="18">
        <v>0</v>
      </c>
      <c r="V17" s="18"/>
      <c r="W17" s="18">
        <v>0.04</v>
      </c>
      <c r="X17" s="18">
        <v>0</v>
      </c>
      <c r="Y17" s="18">
        <v>0</v>
      </c>
      <c r="Z17" s="18">
        <v>0</v>
      </c>
      <c r="AA17" s="18">
        <v>0</v>
      </c>
      <c r="AB17" s="18">
        <v>0</v>
      </c>
      <c r="AC17" s="18">
        <v>0</v>
      </c>
      <c r="AD17" s="18">
        <v>0</v>
      </c>
      <c r="AE17" s="18">
        <v>0</v>
      </c>
      <c r="AF17" s="18">
        <v>0</v>
      </c>
      <c r="AG17" s="18">
        <v>0</v>
      </c>
      <c r="AH17" s="18">
        <v>0</v>
      </c>
      <c r="AI17" s="18"/>
      <c r="AJ17" s="18">
        <v>0</v>
      </c>
      <c r="AK17" s="18">
        <v>0</v>
      </c>
      <c r="AL17" s="18">
        <v>0</v>
      </c>
      <c r="AM17" s="18">
        <v>3.8461538461538498E-2</v>
      </c>
      <c r="AN17" s="18">
        <v>0</v>
      </c>
      <c r="AO17" s="18"/>
      <c r="AP17" s="18">
        <v>0</v>
      </c>
      <c r="AQ17" s="18">
        <v>3.3333333333333298E-2</v>
      </c>
      <c r="AR17" s="18">
        <v>0</v>
      </c>
      <c r="AS17" s="18"/>
      <c r="AT17" s="18">
        <v>3.125E-2</v>
      </c>
      <c r="AU17" s="18">
        <v>0</v>
      </c>
      <c r="AV17" s="18">
        <v>0</v>
      </c>
      <c r="AW17" s="18">
        <v>0</v>
      </c>
      <c r="AX17" s="18"/>
      <c r="AY17" s="18">
        <v>0</v>
      </c>
      <c r="AZ17" s="18">
        <v>1.0869565217391301E-2</v>
      </c>
      <c r="BA17" s="18"/>
      <c r="BB17" s="18">
        <v>0</v>
      </c>
      <c r="BC17" s="18">
        <v>0</v>
      </c>
      <c r="BD17" s="18">
        <v>1.6129032258064498E-2</v>
      </c>
      <c r="BE17" s="18">
        <v>0</v>
      </c>
      <c r="BF17" s="18"/>
      <c r="BG17" s="18">
        <v>0</v>
      </c>
      <c r="BH17" s="18">
        <v>1.5625E-2</v>
      </c>
      <c r="BI17" s="18">
        <v>0</v>
      </c>
      <c r="BJ17" s="18">
        <v>0</v>
      </c>
      <c r="BK17" s="18" t="s">
        <v>80</v>
      </c>
      <c r="BL17" s="18" t="s">
        <v>80</v>
      </c>
    </row>
    <row r="18" spans="2:64" x14ac:dyDescent="0.35">
      <c r="B18" s="15" t="s">
        <v>432</v>
      </c>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433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138</v>
      </c>
      <c r="D7" s="9">
        <v>16</v>
      </c>
      <c r="E7" s="9">
        <v>21</v>
      </c>
      <c r="F7" s="9">
        <v>24</v>
      </c>
      <c r="G7" s="9">
        <v>32</v>
      </c>
      <c r="H7" s="9">
        <v>45</v>
      </c>
      <c r="I7" s="9"/>
      <c r="J7" s="9">
        <v>86</v>
      </c>
      <c r="K7" s="9">
        <v>52</v>
      </c>
      <c r="L7" s="9"/>
      <c r="M7" s="9">
        <v>86</v>
      </c>
      <c r="N7" s="9">
        <v>17</v>
      </c>
      <c r="O7" s="9">
        <v>22</v>
      </c>
      <c r="P7" s="9">
        <v>10</v>
      </c>
      <c r="Q7" s="9"/>
      <c r="R7" s="9">
        <v>81</v>
      </c>
      <c r="S7" s="9">
        <v>17</v>
      </c>
      <c r="T7" s="9">
        <v>36</v>
      </c>
      <c r="U7" s="9">
        <v>4</v>
      </c>
      <c r="V7" s="9"/>
      <c r="W7" s="9">
        <v>35</v>
      </c>
      <c r="X7" s="9">
        <v>19</v>
      </c>
      <c r="Y7" s="9">
        <v>15</v>
      </c>
      <c r="Z7" s="9">
        <v>7</v>
      </c>
      <c r="AA7" s="9">
        <v>13</v>
      </c>
      <c r="AB7" s="9">
        <v>10</v>
      </c>
      <c r="AC7" s="9">
        <v>17</v>
      </c>
      <c r="AD7" s="9">
        <v>1</v>
      </c>
      <c r="AE7" s="9">
        <v>7</v>
      </c>
      <c r="AF7" s="9">
        <v>5</v>
      </c>
      <c r="AG7" s="9">
        <v>8</v>
      </c>
      <c r="AH7" s="9">
        <v>1</v>
      </c>
      <c r="AI7" s="9"/>
      <c r="AJ7" s="9">
        <v>16</v>
      </c>
      <c r="AK7" s="9">
        <v>20</v>
      </c>
      <c r="AL7" s="9">
        <v>45</v>
      </c>
      <c r="AM7" s="9">
        <v>36</v>
      </c>
      <c r="AN7" s="9">
        <v>5</v>
      </c>
      <c r="AO7" s="9"/>
      <c r="AP7" s="9">
        <v>98</v>
      </c>
      <c r="AQ7" s="9">
        <v>35</v>
      </c>
      <c r="AR7" s="9">
        <v>5</v>
      </c>
      <c r="AS7" s="9"/>
      <c r="AT7" s="9">
        <v>42</v>
      </c>
      <c r="AU7" s="9">
        <v>67</v>
      </c>
      <c r="AV7" s="9">
        <v>24</v>
      </c>
      <c r="AW7" s="9">
        <v>5</v>
      </c>
      <c r="AX7" s="9"/>
      <c r="AY7" s="9">
        <v>11</v>
      </c>
      <c r="AZ7" s="9">
        <v>127</v>
      </c>
      <c r="BA7" s="9"/>
      <c r="BB7" s="9">
        <v>17</v>
      </c>
      <c r="BC7" s="9">
        <v>27</v>
      </c>
      <c r="BD7" s="9">
        <v>82</v>
      </c>
      <c r="BE7" s="9">
        <v>12</v>
      </c>
      <c r="BF7" s="9"/>
      <c r="BG7" s="9">
        <v>24</v>
      </c>
      <c r="BH7" s="9">
        <v>79</v>
      </c>
      <c r="BI7" s="9">
        <v>30</v>
      </c>
      <c r="BJ7" s="9">
        <v>4</v>
      </c>
      <c r="BK7" s="9">
        <v>1</v>
      </c>
      <c r="BL7" s="9" t="s">
        <v>78</v>
      </c>
    </row>
    <row r="8" spans="2:64" x14ac:dyDescent="0.35">
      <c r="B8" s="17" t="s">
        <v>346</v>
      </c>
      <c r="C8" s="16">
        <v>0.376811594202899</v>
      </c>
      <c r="D8" s="16">
        <v>6.25E-2</v>
      </c>
      <c r="E8" s="16">
        <v>0.38095238095238099</v>
      </c>
      <c r="F8" s="16">
        <v>0.33333333333333298</v>
      </c>
      <c r="G8" s="16">
        <v>0.3125</v>
      </c>
      <c r="H8" s="16">
        <v>0.55555555555555602</v>
      </c>
      <c r="I8" s="16"/>
      <c r="J8" s="16">
        <v>0.39534883720930197</v>
      </c>
      <c r="K8" s="16">
        <v>0.34615384615384598</v>
      </c>
      <c r="L8" s="16"/>
      <c r="M8" s="16">
        <v>0.418604651162791</v>
      </c>
      <c r="N8" s="16">
        <v>0.41176470588235298</v>
      </c>
      <c r="O8" s="16">
        <v>0.22727272727272699</v>
      </c>
      <c r="P8" s="16">
        <v>0.2</v>
      </c>
      <c r="Q8" s="16"/>
      <c r="R8" s="16">
        <v>0.296296296296296</v>
      </c>
      <c r="S8" s="16">
        <v>0.41176470588235298</v>
      </c>
      <c r="T8" s="16">
        <v>0.52777777777777801</v>
      </c>
      <c r="U8" s="16">
        <v>0.5</v>
      </c>
      <c r="V8" s="16"/>
      <c r="W8" s="16">
        <v>0.34285714285714303</v>
      </c>
      <c r="X8" s="16">
        <v>0.42105263157894701</v>
      </c>
      <c r="Y8" s="16">
        <v>0.46666666666666701</v>
      </c>
      <c r="Z8" s="16">
        <v>0.42857142857142899</v>
      </c>
      <c r="AA8" s="16">
        <v>0.30769230769230799</v>
      </c>
      <c r="AB8" s="16">
        <v>0.2</v>
      </c>
      <c r="AC8" s="16">
        <v>0.41176470588235298</v>
      </c>
      <c r="AD8" s="16">
        <v>0</v>
      </c>
      <c r="AE8" s="16">
        <v>0.42857142857142899</v>
      </c>
      <c r="AF8" s="16">
        <v>0.6</v>
      </c>
      <c r="AG8" s="16">
        <v>0.375</v>
      </c>
      <c r="AH8" s="16">
        <v>0</v>
      </c>
      <c r="AI8" s="16"/>
      <c r="AJ8" s="16">
        <v>0.625</v>
      </c>
      <c r="AK8" s="16">
        <v>0.35</v>
      </c>
      <c r="AL8" s="16">
        <v>0.37777777777777799</v>
      </c>
      <c r="AM8" s="16">
        <v>0.36111111111111099</v>
      </c>
      <c r="AN8" s="16">
        <v>0.4</v>
      </c>
      <c r="AO8" s="16"/>
      <c r="AP8" s="16">
        <v>0.41836734693877597</v>
      </c>
      <c r="AQ8" s="16">
        <v>0.25714285714285701</v>
      </c>
      <c r="AR8" s="16">
        <v>0.4</v>
      </c>
      <c r="AS8" s="16"/>
      <c r="AT8" s="16">
        <v>0.28571428571428598</v>
      </c>
      <c r="AU8" s="16">
        <v>0.44776119402985098</v>
      </c>
      <c r="AV8" s="16">
        <v>0.33333333333333298</v>
      </c>
      <c r="AW8" s="16">
        <v>0.4</v>
      </c>
      <c r="AX8" s="16"/>
      <c r="AY8" s="16">
        <v>0.36363636363636398</v>
      </c>
      <c r="AZ8" s="16">
        <v>0.37795275590551197</v>
      </c>
      <c r="BA8" s="16"/>
      <c r="BB8" s="16">
        <v>0.35294117647058798</v>
      </c>
      <c r="BC8" s="16">
        <v>0.33333333333333298</v>
      </c>
      <c r="BD8" s="16">
        <v>0.37804878048780499</v>
      </c>
      <c r="BE8" s="16">
        <v>0.5</v>
      </c>
      <c r="BF8" s="16"/>
      <c r="BG8" s="16">
        <v>0.41666666666666702</v>
      </c>
      <c r="BH8" s="16">
        <v>0.40506329113924</v>
      </c>
      <c r="BI8" s="16">
        <v>0.266666666666667</v>
      </c>
      <c r="BJ8" s="16">
        <v>0.5</v>
      </c>
      <c r="BK8" s="16">
        <v>0</v>
      </c>
      <c r="BL8" s="16" t="s">
        <v>80</v>
      </c>
    </row>
    <row r="9" spans="2:64" x14ac:dyDescent="0.35">
      <c r="B9" s="17" t="s">
        <v>352</v>
      </c>
      <c r="C9" s="16">
        <v>0.33333333333333298</v>
      </c>
      <c r="D9" s="16">
        <v>0.1875</v>
      </c>
      <c r="E9" s="16">
        <v>0.42857142857142899</v>
      </c>
      <c r="F9" s="16">
        <v>0.29166666666666702</v>
      </c>
      <c r="G9" s="16">
        <v>0.3125</v>
      </c>
      <c r="H9" s="16">
        <v>0.37777777777777799</v>
      </c>
      <c r="I9" s="16"/>
      <c r="J9" s="16">
        <v>0.337209302325581</v>
      </c>
      <c r="K9" s="16">
        <v>0.32692307692307698</v>
      </c>
      <c r="L9" s="16"/>
      <c r="M9" s="16">
        <v>0.372093023255814</v>
      </c>
      <c r="N9" s="16">
        <v>0.47058823529411797</v>
      </c>
      <c r="O9" s="16">
        <v>0.18181818181818199</v>
      </c>
      <c r="P9" s="16">
        <v>0.2</v>
      </c>
      <c r="Q9" s="16"/>
      <c r="R9" s="16">
        <v>0.32098765432098803</v>
      </c>
      <c r="S9" s="16">
        <v>0.35294117647058798</v>
      </c>
      <c r="T9" s="16">
        <v>0.33333333333333298</v>
      </c>
      <c r="U9" s="16">
        <v>0.5</v>
      </c>
      <c r="V9" s="16"/>
      <c r="W9" s="16">
        <v>0.34285714285714303</v>
      </c>
      <c r="X9" s="16">
        <v>0.36842105263157898</v>
      </c>
      <c r="Y9" s="16">
        <v>0.266666666666667</v>
      </c>
      <c r="Z9" s="16">
        <v>0.28571428571428598</v>
      </c>
      <c r="AA9" s="16">
        <v>0.61538461538461497</v>
      </c>
      <c r="AB9" s="16">
        <v>0.1</v>
      </c>
      <c r="AC9" s="16">
        <v>0.23529411764705899</v>
      </c>
      <c r="AD9" s="16">
        <v>1</v>
      </c>
      <c r="AE9" s="16">
        <v>0.28571428571428598</v>
      </c>
      <c r="AF9" s="16">
        <v>0.2</v>
      </c>
      <c r="AG9" s="16">
        <v>0.5</v>
      </c>
      <c r="AH9" s="16">
        <v>0</v>
      </c>
      <c r="AI9" s="16"/>
      <c r="AJ9" s="16">
        <v>0.375</v>
      </c>
      <c r="AK9" s="16">
        <v>0.3</v>
      </c>
      <c r="AL9" s="16">
        <v>0.4</v>
      </c>
      <c r="AM9" s="16">
        <v>0.27777777777777801</v>
      </c>
      <c r="AN9" s="16">
        <v>0.2</v>
      </c>
      <c r="AO9" s="16"/>
      <c r="AP9" s="16">
        <v>0.37755102040816302</v>
      </c>
      <c r="AQ9" s="16">
        <v>0.22857142857142901</v>
      </c>
      <c r="AR9" s="16">
        <v>0.2</v>
      </c>
      <c r="AS9" s="16"/>
      <c r="AT9" s="16">
        <v>0.26190476190476197</v>
      </c>
      <c r="AU9" s="16">
        <v>0.37313432835820898</v>
      </c>
      <c r="AV9" s="16">
        <v>0.375</v>
      </c>
      <c r="AW9" s="16">
        <v>0.2</v>
      </c>
      <c r="AX9" s="16"/>
      <c r="AY9" s="16">
        <v>0.54545454545454497</v>
      </c>
      <c r="AZ9" s="16">
        <v>0.31496062992126</v>
      </c>
      <c r="BA9" s="16"/>
      <c r="BB9" s="16">
        <v>0.29411764705882398</v>
      </c>
      <c r="BC9" s="16">
        <v>0.296296296296296</v>
      </c>
      <c r="BD9" s="16">
        <v>0.37804878048780499</v>
      </c>
      <c r="BE9" s="16">
        <v>0.16666666666666699</v>
      </c>
      <c r="BF9" s="16"/>
      <c r="BG9" s="16">
        <v>0.29166666666666702</v>
      </c>
      <c r="BH9" s="16">
        <v>0.392405063291139</v>
      </c>
      <c r="BI9" s="16">
        <v>0.266666666666667</v>
      </c>
      <c r="BJ9" s="16">
        <v>0</v>
      </c>
      <c r="BK9" s="16">
        <v>0</v>
      </c>
      <c r="BL9" s="16" t="s">
        <v>80</v>
      </c>
    </row>
    <row r="10" spans="2:64" x14ac:dyDescent="0.35">
      <c r="B10" s="17" t="s">
        <v>351</v>
      </c>
      <c r="C10" s="16">
        <v>0.32608695652173902</v>
      </c>
      <c r="D10" s="16">
        <v>0.3125</v>
      </c>
      <c r="E10" s="16">
        <v>0.42857142857142899</v>
      </c>
      <c r="F10" s="16">
        <v>0.29166666666666702</v>
      </c>
      <c r="G10" s="16">
        <v>0.34375</v>
      </c>
      <c r="H10" s="16">
        <v>0.28888888888888897</v>
      </c>
      <c r="I10" s="16"/>
      <c r="J10" s="16">
        <v>0.36046511627907002</v>
      </c>
      <c r="K10" s="16">
        <v>0.269230769230769</v>
      </c>
      <c r="L10" s="16"/>
      <c r="M10" s="16">
        <v>0.372093023255814</v>
      </c>
      <c r="N10" s="16">
        <v>0.23529411764705899</v>
      </c>
      <c r="O10" s="16">
        <v>0.18181818181818199</v>
      </c>
      <c r="P10" s="16">
        <v>0.3</v>
      </c>
      <c r="Q10" s="16"/>
      <c r="R10" s="16">
        <v>0.34567901234567899</v>
      </c>
      <c r="S10" s="16">
        <v>0.23529411764705899</v>
      </c>
      <c r="T10" s="16">
        <v>0.30555555555555602</v>
      </c>
      <c r="U10" s="16">
        <v>0.5</v>
      </c>
      <c r="V10" s="16"/>
      <c r="W10" s="16">
        <v>0.25714285714285701</v>
      </c>
      <c r="X10" s="16">
        <v>0.21052631578947401</v>
      </c>
      <c r="Y10" s="16">
        <v>0.33333333333333298</v>
      </c>
      <c r="Z10" s="16">
        <v>0.14285714285714299</v>
      </c>
      <c r="AA10" s="16">
        <v>0.69230769230769196</v>
      </c>
      <c r="AB10" s="16">
        <v>0.4</v>
      </c>
      <c r="AC10" s="16">
        <v>0.23529411764705899</v>
      </c>
      <c r="AD10" s="16">
        <v>0</v>
      </c>
      <c r="AE10" s="16">
        <v>0.42857142857142899</v>
      </c>
      <c r="AF10" s="16">
        <v>0.2</v>
      </c>
      <c r="AG10" s="16">
        <v>0.5</v>
      </c>
      <c r="AH10" s="16">
        <v>1</v>
      </c>
      <c r="AI10" s="16"/>
      <c r="AJ10" s="16">
        <v>0.375</v>
      </c>
      <c r="AK10" s="16">
        <v>0.2</v>
      </c>
      <c r="AL10" s="16">
        <v>0.31111111111111101</v>
      </c>
      <c r="AM10" s="16">
        <v>0.33333333333333298</v>
      </c>
      <c r="AN10" s="16">
        <v>0.4</v>
      </c>
      <c r="AO10" s="16"/>
      <c r="AP10" s="16">
        <v>0.33673469387755101</v>
      </c>
      <c r="AQ10" s="16">
        <v>0.314285714285714</v>
      </c>
      <c r="AR10" s="16">
        <v>0.2</v>
      </c>
      <c r="AS10" s="16"/>
      <c r="AT10" s="16">
        <v>0.33333333333333298</v>
      </c>
      <c r="AU10" s="16">
        <v>0.31343283582089598</v>
      </c>
      <c r="AV10" s="16">
        <v>0.33333333333333298</v>
      </c>
      <c r="AW10" s="16">
        <v>0.4</v>
      </c>
      <c r="AX10" s="16"/>
      <c r="AY10" s="16">
        <v>0.27272727272727298</v>
      </c>
      <c r="AZ10" s="16">
        <v>0.33070866141732302</v>
      </c>
      <c r="BA10" s="16"/>
      <c r="BB10" s="16">
        <v>0.17647058823529399</v>
      </c>
      <c r="BC10" s="16">
        <v>0.37037037037037002</v>
      </c>
      <c r="BD10" s="16">
        <v>0.353658536585366</v>
      </c>
      <c r="BE10" s="16">
        <v>0.25</v>
      </c>
      <c r="BF10" s="16"/>
      <c r="BG10" s="16">
        <v>0.33333333333333298</v>
      </c>
      <c r="BH10" s="16">
        <v>0.291139240506329</v>
      </c>
      <c r="BI10" s="16">
        <v>0.43333333333333302</v>
      </c>
      <c r="BJ10" s="16">
        <v>0.25</v>
      </c>
      <c r="BK10" s="16">
        <v>0</v>
      </c>
      <c r="BL10" s="16" t="s">
        <v>80</v>
      </c>
    </row>
    <row r="11" spans="2:64" x14ac:dyDescent="0.35">
      <c r="B11" s="17" t="s">
        <v>348</v>
      </c>
      <c r="C11" s="16">
        <v>0.282608695652174</v>
      </c>
      <c r="D11" s="16">
        <v>0</v>
      </c>
      <c r="E11" s="16">
        <v>0.19047619047618999</v>
      </c>
      <c r="F11" s="16">
        <v>0.29166666666666702</v>
      </c>
      <c r="G11" s="16">
        <v>0.375</v>
      </c>
      <c r="H11" s="16">
        <v>0.35555555555555601</v>
      </c>
      <c r="I11" s="16"/>
      <c r="J11" s="16">
        <v>0.27906976744186002</v>
      </c>
      <c r="K11" s="16">
        <v>0.28846153846153799</v>
      </c>
      <c r="L11" s="16"/>
      <c r="M11" s="16">
        <v>0.36046511627907002</v>
      </c>
      <c r="N11" s="16">
        <v>0.11764705882352899</v>
      </c>
      <c r="O11" s="16">
        <v>0.13636363636363599</v>
      </c>
      <c r="P11" s="16">
        <v>0.3</v>
      </c>
      <c r="Q11" s="16"/>
      <c r="R11" s="16">
        <v>0.172839506172839</v>
      </c>
      <c r="S11" s="16">
        <v>0.47058823529411797</v>
      </c>
      <c r="T11" s="16">
        <v>0.41666666666666702</v>
      </c>
      <c r="U11" s="16">
        <v>0.5</v>
      </c>
      <c r="V11" s="16"/>
      <c r="W11" s="16">
        <v>0.22857142857142901</v>
      </c>
      <c r="X11" s="16">
        <v>0.42105263157894701</v>
      </c>
      <c r="Y11" s="16">
        <v>0.33333333333333298</v>
      </c>
      <c r="Z11" s="16">
        <v>0.28571428571428598</v>
      </c>
      <c r="AA11" s="16">
        <v>0.230769230769231</v>
      </c>
      <c r="AB11" s="16">
        <v>0.3</v>
      </c>
      <c r="AC11" s="16">
        <v>0.17647058823529399</v>
      </c>
      <c r="AD11" s="16">
        <v>0</v>
      </c>
      <c r="AE11" s="16">
        <v>0.28571428571428598</v>
      </c>
      <c r="AF11" s="16">
        <v>0.4</v>
      </c>
      <c r="AG11" s="16">
        <v>0.25</v>
      </c>
      <c r="AH11" s="16">
        <v>1</v>
      </c>
      <c r="AI11" s="16"/>
      <c r="AJ11" s="16">
        <v>0.25</v>
      </c>
      <c r="AK11" s="16">
        <v>0.3</v>
      </c>
      <c r="AL11" s="16">
        <v>0.33333333333333298</v>
      </c>
      <c r="AM11" s="16">
        <v>0.33333333333333298</v>
      </c>
      <c r="AN11" s="16">
        <v>0.2</v>
      </c>
      <c r="AO11" s="16"/>
      <c r="AP11" s="16">
        <v>0.27551020408163301</v>
      </c>
      <c r="AQ11" s="16">
        <v>0.314285714285714</v>
      </c>
      <c r="AR11" s="16">
        <v>0.2</v>
      </c>
      <c r="AS11" s="16"/>
      <c r="AT11" s="16">
        <v>0.119047619047619</v>
      </c>
      <c r="AU11" s="16">
        <v>0.43283582089552203</v>
      </c>
      <c r="AV11" s="16">
        <v>0.20833333333333301</v>
      </c>
      <c r="AW11" s="16">
        <v>0</v>
      </c>
      <c r="AX11" s="16"/>
      <c r="AY11" s="16">
        <v>0</v>
      </c>
      <c r="AZ11" s="16">
        <v>0.30708661417322802</v>
      </c>
      <c r="BA11" s="16"/>
      <c r="BB11" s="16">
        <v>0.29411764705882398</v>
      </c>
      <c r="BC11" s="16">
        <v>0.22222222222222199</v>
      </c>
      <c r="BD11" s="16">
        <v>0.31707317073170699</v>
      </c>
      <c r="BE11" s="16">
        <v>0.16666666666666699</v>
      </c>
      <c r="BF11" s="16"/>
      <c r="BG11" s="16">
        <v>0.375</v>
      </c>
      <c r="BH11" s="16">
        <v>0.354430379746835</v>
      </c>
      <c r="BI11" s="16">
        <v>6.6666666666666693E-2</v>
      </c>
      <c r="BJ11" s="16">
        <v>0</v>
      </c>
      <c r="BK11" s="16">
        <v>0</v>
      </c>
      <c r="BL11" s="16" t="s">
        <v>80</v>
      </c>
    </row>
    <row r="12" spans="2:64" x14ac:dyDescent="0.35">
      <c r="B12" s="17" t="s">
        <v>350</v>
      </c>
      <c r="C12" s="16">
        <v>0.26811594202898598</v>
      </c>
      <c r="D12" s="16">
        <v>0.1875</v>
      </c>
      <c r="E12" s="16">
        <v>0.38095238095238099</v>
      </c>
      <c r="F12" s="16">
        <v>0.33333333333333298</v>
      </c>
      <c r="G12" s="16">
        <v>0.28125</v>
      </c>
      <c r="H12" s="16">
        <v>0.2</v>
      </c>
      <c r="I12" s="16"/>
      <c r="J12" s="16">
        <v>0.27906976744186002</v>
      </c>
      <c r="K12" s="16">
        <v>0.25</v>
      </c>
      <c r="L12" s="16"/>
      <c r="M12" s="16">
        <v>0.34883720930232598</v>
      </c>
      <c r="N12" s="16">
        <v>0.23529411764705899</v>
      </c>
      <c r="O12" s="16">
        <v>9.0909090909090898E-2</v>
      </c>
      <c r="P12" s="16">
        <v>0.1</v>
      </c>
      <c r="Q12" s="16"/>
      <c r="R12" s="16">
        <v>0.28395061728395099</v>
      </c>
      <c r="S12" s="16">
        <v>0.41176470588235298</v>
      </c>
      <c r="T12" s="16">
        <v>0.13888888888888901</v>
      </c>
      <c r="U12" s="16">
        <v>0.5</v>
      </c>
      <c r="V12" s="16"/>
      <c r="W12" s="16">
        <v>0.114285714285714</v>
      </c>
      <c r="X12" s="16">
        <v>0.31578947368421101</v>
      </c>
      <c r="Y12" s="16">
        <v>0.2</v>
      </c>
      <c r="Z12" s="16">
        <v>0.42857142857142899</v>
      </c>
      <c r="AA12" s="16">
        <v>0.15384615384615399</v>
      </c>
      <c r="AB12" s="16">
        <v>0.4</v>
      </c>
      <c r="AC12" s="16">
        <v>0.35294117647058798</v>
      </c>
      <c r="AD12" s="16">
        <v>1</v>
      </c>
      <c r="AE12" s="16">
        <v>0</v>
      </c>
      <c r="AF12" s="16">
        <v>0.4</v>
      </c>
      <c r="AG12" s="16">
        <v>0.625</v>
      </c>
      <c r="AH12" s="16">
        <v>1</v>
      </c>
      <c r="AI12" s="16"/>
      <c r="AJ12" s="16">
        <v>0.1875</v>
      </c>
      <c r="AK12" s="16">
        <v>0.25</v>
      </c>
      <c r="AL12" s="16">
        <v>0.31111111111111101</v>
      </c>
      <c r="AM12" s="16">
        <v>0.25</v>
      </c>
      <c r="AN12" s="16">
        <v>0.2</v>
      </c>
      <c r="AO12" s="16"/>
      <c r="AP12" s="16">
        <v>0.24489795918367299</v>
      </c>
      <c r="AQ12" s="16">
        <v>0.314285714285714</v>
      </c>
      <c r="AR12" s="16">
        <v>0.4</v>
      </c>
      <c r="AS12" s="16"/>
      <c r="AT12" s="16">
        <v>0.30952380952380998</v>
      </c>
      <c r="AU12" s="16">
        <v>0.25373134328358199</v>
      </c>
      <c r="AV12" s="16">
        <v>0.29166666666666702</v>
      </c>
      <c r="AW12" s="16">
        <v>0</v>
      </c>
      <c r="AX12" s="16"/>
      <c r="AY12" s="16">
        <v>0.27272727272727298</v>
      </c>
      <c r="AZ12" s="16">
        <v>0.267716535433071</v>
      </c>
      <c r="BA12" s="16"/>
      <c r="BB12" s="16">
        <v>0.29411764705882398</v>
      </c>
      <c r="BC12" s="16">
        <v>0.37037037037037002</v>
      </c>
      <c r="BD12" s="16">
        <v>0.23170731707317099</v>
      </c>
      <c r="BE12" s="16">
        <v>0.25</v>
      </c>
      <c r="BF12" s="16"/>
      <c r="BG12" s="16">
        <v>0.25</v>
      </c>
      <c r="BH12" s="16">
        <v>0.329113924050633</v>
      </c>
      <c r="BI12" s="16">
        <v>0.16666666666666699</v>
      </c>
      <c r="BJ12" s="16">
        <v>0</v>
      </c>
      <c r="BK12" s="16">
        <v>0</v>
      </c>
      <c r="BL12" s="16" t="s">
        <v>80</v>
      </c>
    </row>
    <row r="13" spans="2:64" x14ac:dyDescent="0.35">
      <c r="B13" s="17" t="s">
        <v>428</v>
      </c>
      <c r="C13" s="16">
        <v>0.23913043478260901</v>
      </c>
      <c r="D13" s="16">
        <v>6.25E-2</v>
      </c>
      <c r="E13" s="16">
        <v>0.19047619047618999</v>
      </c>
      <c r="F13" s="16">
        <v>0.33333333333333298</v>
      </c>
      <c r="G13" s="16">
        <v>0.21875</v>
      </c>
      <c r="H13" s="16">
        <v>0.28888888888888897</v>
      </c>
      <c r="I13" s="16"/>
      <c r="J13" s="16">
        <v>0.24418604651162801</v>
      </c>
      <c r="K13" s="16">
        <v>0.230769230769231</v>
      </c>
      <c r="L13" s="16"/>
      <c r="M13" s="16">
        <v>0.24418604651162801</v>
      </c>
      <c r="N13" s="16">
        <v>0.23529411764705899</v>
      </c>
      <c r="O13" s="16">
        <v>0.22727272727272699</v>
      </c>
      <c r="P13" s="16">
        <v>0.1</v>
      </c>
      <c r="Q13" s="16"/>
      <c r="R13" s="16">
        <v>0.209876543209877</v>
      </c>
      <c r="S13" s="16">
        <v>0.29411764705882398</v>
      </c>
      <c r="T13" s="16">
        <v>0.25</v>
      </c>
      <c r="U13" s="16">
        <v>0.5</v>
      </c>
      <c r="V13" s="16"/>
      <c r="W13" s="16">
        <v>0.28571428571428598</v>
      </c>
      <c r="X13" s="16">
        <v>0.21052631578947401</v>
      </c>
      <c r="Y13" s="16">
        <v>0.266666666666667</v>
      </c>
      <c r="Z13" s="16">
        <v>0.28571428571428598</v>
      </c>
      <c r="AA13" s="16">
        <v>0.15384615384615399</v>
      </c>
      <c r="AB13" s="16">
        <v>0.1</v>
      </c>
      <c r="AC13" s="16">
        <v>0.17647058823529399</v>
      </c>
      <c r="AD13" s="16">
        <v>0</v>
      </c>
      <c r="AE13" s="16">
        <v>0.28571428571428598</v>
      </c>
      <c r="AF13" s="16">
        <v>0.4</v>
      </c>
      <c r="AG13" s="16">
        <v>0.375</v>
      </c>
      <c r="AH13" s="16">
        <v>0</v>
      </c>
      <c r="AI13" s="16"/>
      <c r="AJ13" s="16">
        <v>0.3125</v>
      </c>
      <c r="AK13" s="16">
        <v>0.3</v>
      </c>
      <c r="AL13" s="16">
        <v>0.28888888888888897</v>
      </c>
      <c r="AM13" s="16">
        <v>0.194444444444444</v>
      </c>
      <c r="AN13" s="16">
        <v>0</v>
      </c>
      <c r="AO13" s="16"/>
      <c r="AP13" s="16">
        <v>0.26530612244898</v>
      </c>
      <c r="AQ13" s="16">
        <v>0.2</v>
      </c>
      <c r="AR13" s="16">
        <v>0</v>
      </c>
      <c r="AS13" s="16"/>
      <c r="AT13" s="16">
        <v>0.26190476190476197</v>
      </c>
      <c r="AU13" s="16">
        <v>0.28358208955223901</v>
      </c>
      <c r="AV13" s="16">
        <v>8.3333333333333301E-2</v>
      </c>
      <c r="AW13" s="16">
        <v>0.2</v>
      </c>
      <c r="AX13" s="16"/>
      <c r="AY13" s="16">
        <v>0</v>
      </c>
      <c r="AZ13" s="16">
        <v>0.25984251968503902</v>
      </c>
      <c r="BA13" s="16"/>
      <c r="BB13" s="16">
        <v>0.23529411764705899</v>
      </c>
      <c r="BC13" s="16">
        <v>0.148148148148148</v>
      </c>
      <c r="BD13" s="16">
        <v>0.25609756097560998</v>
      </c>
      <c r="BE13" s="16">
        <v>0.33333333333333298</v>
      </c>
      <c r="BF13" s="16"/>
      <c r="BG13" s="16">
        <v>0.41666666666666702</v>
      </c>
      <c r="BH13" s="16">
        <v>0.278481012658228</v>
      </c>
      <c r="BI13" s="16">
        <v>3.3333333333333298E-2</v>
      </c>
      <c r="BJ13" s="16">
        <v>0</v>
      </c>
      <c r="BK13" s="16">
        <v>0</v>
      </c>
      <c r="BL13" s="16" t="s">
        <v>80</v>
      </c>
    </row>
    <row r="14" spans="2:64" x14ac:dyDescent="0.35">
      <c r="B14" s="17" t="s">
        <v>429</v>
      </c>
      <c r="C14" s="16">
        <v>0.231884057971014</v>
      </c>
      <c r="D14" s="16">
        <v>0.25</v>
      </c>
      <c r="E14" s="16">
        <v>0.28571428571428598</v>
      </c>
      <c r="F14" s="16">
        <v>0.125</v>
      </c>
      <c r="G14" s="16">
        <v>0.25</v>
      </c>
      <c r="H14" s="16">
        <v>0.24444444444444399</v>
      </c>
      <c r="I14" s="16"/>
      <c r="J14" s="16">
        <v>0.232558139534884</v>
      </c>
      <c r="K14" s="16">
        <v>0.230769230769231</v>
      </c>
      <c r="L14" s="16"/>
      <c r="M14" s="16">
        <v>0.232558139534884</v>
      </c>
      <c r="N14" s="16">
        <v>0.23529411764705899</v>
      </c>
      <c r="O14" s="16">
        <v>0.27272727272727298</v>
      </c>
      <c r="P14" s="16">
        <v>0.2</v>
      </c>
      <c r="Q14" s="16"/>
      <c r="R14" s="16">
        <v>0.172839506172839</v>
      </c>
      <c r="S14" s="16">
        <v>0.23529411764705899</v>
      </c>
      <c r="T14" s="16">
        <v>0.33333333333333298</v>
      </c>
      <c r="U14" s="16">
        <v>0.5</v>
      </c>
      <c r="V14" s="16"/>
      <c r="W14" s="16">
        <v>0.114285714285714</v>
      </c>
      <c r="X14" s="16">
        <v>0.21052631578947401</v>
      </c>
      <c r="Y14" s="16">
        <v>0.46666666666666701</v>
      </c>
      <c r="Z14" s="16">
        <v>0.28571428571428598</v>
      </c>
      <c r="AA14" s="16">
        <v>0.230769230769231</v>
      </c>
      <c r="AB14" s="16">
        <v>0.1</v>
      </c>
      <c r="AC14" s="16">
        <v>0.29411764705882398</v>
      </c>
      <c r="AD14" s="16">
        <v>1</v>
      </c>
      <c r="AE14" s="16">
        <v>0.14285714285714299</v>
      </c>
      <c r="AF14" s="16">
        <v>0.2</v>
      </c>
      <c r="AG14" s="16">
        <v>0.25</v>
      </c>
      <c r="AH14" s="16">
        <v>1</v>
      </c>
      <c r="AI14" s="16"/>
      <c r="AJ14" s="16">
        <v>0.1875</v>
      </c>
      <c r="AK14" s="16">
        <v>0.25</v>
      </c>
      <c r="AL14" s="16">
        <v>0.2</v>
      </c>
      <c r="AM14" s="16">
        <v>0.22222222222222199</v>
      </c>
      <c r="AN14" s="16">
        <v>0.4</v>
      </c>
      <c r="AO14" s="16"/>
      <c r="AP14" s="16">
        <v>0.26530612244898</v>
      </c>
      <c r="AQ14" s="16">
        <v>0.17142857142857101</v>
      </c>
      <c r="AR14" s="16">
        <v>0</v>
      </c>
      <c r="AS14" s="16"/>
      <c r="AT14" s="16">
        <v>9.5238095238095205E-2</v>
      </c>
      <c r="AU14" s="16">
        <v>0.29850746268656703</v>
      </c>
      <c r="AV14" s="16">
        <v>0.25</v>
      </c>
      <c r="AW14" s="16">
        <v>0.4</v>
      </c>
      <c r="AX14" s="16"/>
      <c r="AY14" s="16">
        <v>0.27272727272727298</v>
      </c>
      <c r="AZ14" s="16">
        <v>0.22834645669291301</v>
      </c>
      <c r="BA14" s="16"/>
      <c r="BB14" s="16">
        <v>0.17647058823529399</v>
      </c>
      <c r="BC14" s="16">
        <v>0.18518518518518501</v>
      </c>
      <c r="BD14" s="16">
        <v>0.26829268292682901</v>
      </c>
      <c r="BE14" s="16">
        <v>0.16666666666666699</v>
      </c>
      <c r="BF14" s="16"/>
      <c r="BG14" s="16">
        <v>0.33333333333333298</v>
      </c>
      <c r="BH14" s="16">
        <v>0.240506329113924</v>
      </c>
      <c r="BI14" s="16">
        <v>0.133333333333333</v>
      </c>
      <c r="BJ14" s="16">
        <v>0.25</v>
      </c>
      <c r="BK14" s="16">
        <v>0</v>
      </c>
      <c r="BL14" s="16" t="s">
        <v>80</v>
      </c>
    </row>
    <row r="15" spans="2:64" x14ac:dyDescent="0.35">
      <c r="B15" s="17" t="s">
        <v>349</v>
      </c>
      <c r="C15" s="16">
        <v>0.231884057971014</v>
      </c>
      <c r="D15" s="16">
        <v>0.375</v>
      </c>
      <c r="E15" s="16">
        <v>0.19047619047618999</v>
      </c>
      <c r="F15" s="16">
        <v>0.16666666666666699</v>
      </c>
      <c r="G15" s="16">
        <v>0.3125</v>
      </c>
      <c r="H15" s="16">
        <v>0.17777777777777801</v>
      </c>
      <c r="I15" s="16"/>
      <c r="J15" s="16">
        <v>0.17441860465116299</v>
      </c>
      <c r="K15" s="16">
        <v>0.32692307692307698</v>
      </c>
      <c r="L15" s="16"/>
      <c r="M15" s="16">
        <v>0.232558139534884</v>
      </c>
      <c r="N15" s="16">
        <v>0.17647058823529399</v>
      </c>
      <c r="O15" s="16">
        <v>0.18181818181818199</v>
      </c>
      <c r="P15" s="16">
        <v>0.5</v>
      </c>
      <c r="Q15" s="16"/>
      <c r="R15" s="16">
        <v>0.24691358024691401</v>
      </c>
      <c r="S15" s="16">
        <v>0.17647058823529399</v>
      </c>
      <c r="T15" s="16">
        <v>0.22222222222222199</v>
      </c>
      <c r="U15" s="16">
        <v>0.25</v>
      </c>
      <c r="V15" s="16"/>
      <c r="W15" s="16">
        <v>0.22857142857142901</v>
      </c>
      <c r="X15" s="16">
        <v>0.21052631578947401</v>
      </c>
      <c r="Y15" s="16">
        <v>0.133333333333333</v>
      </c>
      <c r="Z15" s="16">
        <v>0.42857142857142899</v>
      </c>
      <c r="AA15" s="16">
        <v>0.38461538461538503</v>
      </c>
      <c r="AB15" s="16">
        <v>0.2</v>
      </c>
      <c r="AC15" s="16">
        <v>0.17647058823529399</v>
      </c>
      <c r="AD15" s="16">
        <v>0</v>
      </c>
      <c r="AE15" s="16">
        <v>0.28571428571428598</v>
      </c>
      <c r="AF15" s="16">
        <v>0.2</v>
      </c>
      <c r="AG15" s="16">
        <v>0.25</v>
      </c>
      <c r="AH15" s="16">
        <v>0</v>
      </c>
      <c r="AI15" s="16"/>
      <c r="AJ15" s="16">
        <v>0.125</v>
      </c>
      <c r="AK15" s="16">
        <v>0.15</v>
      </c>
      <c r="AL15" s="16">
        <v>0.24444444444444399</v>
      </c>
      <c r="AM15" s="16">
        <v>0.22222222222222199</v>
      </c>
      <c r="AN15" s="16">
        <v>0.6</v>
      </c>
      <c r="AO15" s="16"/>
      <c r="AP15" s="16">
        <v>0.23469387755102</v>
      </c>
      <c r="AQ15" s="16">
        <v>0.2</v>
      </c>
      <c r="AR15" s="16">
        <v>0.4</v>
      </c>
      <c r="AS15" s="16"/>
      <c r="AT15" s="16">
        <v>0.214285714285714</v>
      </c>
      <c r="AU15" s="16">
        <v>0.25373134328358199</v>
      </c>
      <c r="AV15" s="16">
        <v>0.25</v>
      </c>
      <c r="AW15" s="16">
        <v>0</v>
      </c>
      <c r="AX15" s="16"/>
      <c r="AY15" s="16">
        <v>0.36363636363636398</v>
      </c>
      <c r="AZ15" s="16">
        <v>0.220472440944882</v>
      </c>
      <c r="BA15" s="16"/>
      <c r="BB15" s="16">
        <v>0.29411764705882398</v>
      </c>
      <c r="BC15" s="16">
        <v>0.37037037037037002</v>
      </c>
      <c r="BD15" s="16">
        <v>0.207317073170732</v>
      </c>
      <c r="BE15" s="16">
        <v>0</v>
      </c>
      <c r="BF15" s="16"/>
      <c r="BG15" s="16">
        <v>0.25</v>
      </c>
      <c r="BH15" s="16">
        <v>0.240506329113924</v>
      </c>
      <c r="BI15" s="16">
        <v>0.16666666666666699</v>
      </c>
      <c r="BJ15" s="16">
        <v>0.25</v>
      </c>
      <c r="BK15" s="16">
        <v>1</v>
      </c>
      <c r="BL15" s="16" t="s">
        <v>80</v>
      </c>
    </row>
    <row r="16" spans="2:64" x14ac:dyDescent="0.35">
      <c r="B16" s="17" t="s">
        <v>430</v>
      </c>
      <c r="C16" s="16">
        <v>8.6956521739130405E-2</v>
      </c>
      <c r="D16" s="16">
        <v>0.25</v>
      </c>
      <c r="E16" s="16">
        <v>4.7619047619047603E-2</v>
      </c>
      <c r="F16" s="16">
        <v>4.1666666666666699E-2</v>
      </c>
      <c r="G16" s="16">
        <v>0.125</v>
      </c>
      <c r="H16" s="16">
        <v>4.4444444444444398E-2</v>
      </c>
      <c r="I16" s="16"/>
      <c r="J16" s="16">
        <v>8.1395348837209294E-2</v>
      </c>
      <c r="K16" s="16">
        <v>9.6153846153846201E-2</v>
      </c>
      <c r="L16" s="16"/>
      <c r="M16" s="16">
        <v>8.1395348837209294E-2</v>
      </c>
      <c r="N16" s="16">
        <v>5.8823529411764698E-2</v>
      </c>
      <c r="O16" s="16">
        <v>9.0909090909090898E-2</v>
      </c>
      <c r="P16" s="16">
        <v>0.2</v>
      </c>
      <c r="Q16" s="16"/>
      <c r="R16" s="16">
        <v>9.8765432098765399E-2</v>
      </c>
      <c r="S16" s="16">
        <v>0.11764705882352899</v>
      </c>
      <c r="T16" s="16">
        <v>5.5555555555555601E-2</v>
      </c>
      <c r="U16" s="16">
        <v>0</v>
      </c>
      <c r="V16" s="16"/>
      <c r="W16" s="16">
        <v>0.17142857142857101</v>
      </c>
      <c r="X16" s="16">
        <v>0.157894736842105</v>
      </c>
      <c r="Y16" s="16">
        <v>6.6666666666666693E-2</v>
      </c>
      <c r="Z16" s="16">
        <v>0</v>
      </c>
      <c r="AA16" s="16">
        <v>0</v>
      </c>
      <c r="AB16" s="16">
        <v>0.1</v>
      </c>
      <c r="AC16" s="16">
        <v>0</v>
      </c>
      <c r="AD16" s="16">
        <v>0</v>
      </c>
      <c r="AE16" s="16">
        <v>0.14285714285714299</v>
      </c>
      <c r="AF16" s="16">
        <v>0</v>
      </c>
      <c r="AG16" s="16">
        <v>0</v>
      </c>
      <c r="AH16" s="16">
        <v>0</v>
      </c>
      <c r="AI16" s="16"/>
      <c r="AJ16" s="16">
        <v>6.25E-2</v>
      </c>
      <c r="AK16" s="16">
        <v>0.15</v>
      </c>
      <c r="AL16" s="16">
        <v>6.6666666666666693E-2</v>
      </c>
      <c r="AM16" s="16">
        <v>0.13888888888888901</v>
      </c>
      <c r="AN16" s="16">
        <v>0</v>
      </c>
      <c r="AO16" s="16"/>
      <c r="AP16" s="16">
        <v>8.1632653061224497E-2</v>
      </c>
      <c r="AQ16" s="16">
        <v>0.114285714285714</v>
      </c>
      <c r="AR16" s="16">
        <v>0</v>
      </c>
      <c r="AS16" s="16"/>
      <c r="AT16" s="16">
        <v>7.1428571428571397E-2</v>
      </c>
      <c r="AU16" s="16">
        <v>0.104477611940299</v>
      </c>
      <c r="AV16" s="16">
        <v>4.1666666666666699E-2</v>
      </c>
      <c r="AW16" s="16">
        <v>0.2</v>
      </c>
      <c r="AX16" s="16"/>
      <c r="AY16" s="16">
        <v>9.0909090909090898E-2</v>
      </c>
      <c r="AZ16" s="16">
        <v>8.6614173228346497E-2</v>
      </c>
      <c r="BA16" s="16"/>
      <c r="BB16" s="16">
        <v>0.17647058823529399</v>
      </c>
      <c r="BC16" s="16">
        <v>3.7037037037037E-2</v>
      </c>
      <c r="BD16" s="16">
        <v>7.3170731707317097E-2</v>
      </c>
      <c r="BE16" s="16">
        <v>0.16666666666666699</v>
      </c>
      <c r="BF16" s="16"/>
      <c r="BG16" s="16">
        <v>8.3333333333333301E-2</v>
      </c>
      <c r="BH16" s="16">
        <v>8.8607594936708903E-2</v>
      </c>
      <c r="BI16" s="16">
        <v>6.6666666666666693E-2</v>
      </c>
      <c r="BJ16" s="16">
        <v>0</v>
      </c>
      <c r="BK16" s="16">
        <v>1</v>
      </c>
      <c r="BL16" s="16" t="s">
        <v>80</v>
      </c>
    </row>
    <row r="17" spans="2:64" x14ac:dyDescent="0.35">
      <c r="B17" s="17" t="s">
        <v>159</v>
      </c>
      <c r="C17" s="18">
        <v>3.6231884057971002E-2</v>
      </c>
      <c r="D17" s="18">
        <v>0</v>
      </c>
      <c r="E17" s="18">
        <v>4.7619047619047603E-2</v>
      </c>
      <c r="F17" s="18">
        <v>8.3333333333333301E-2</v>
      </c>
      <c r="G17" s="18">
        <v>0</v>
      </c>
      <c r="H17" s="18">
        <v>4.4444444444444398E-2</v>
      </c>
      <c r="I17" s="18"/>
      <c r="J17" s="18">
        <v>3.4883720930232599E-2</v>
      </c>
      <c r="K17" s="18">
        <v>3.8461538461538498E-2</v>
      </c>
      <c r="L17" s="18"/>
      <c r="M17" s="18">
        <v>1.16279069767442E-2</v>
      </c>
      <c r="N17" s="18">
        <v>5.8823529411764698E-2</v>
      </c>
      <c r="O17" s="18">
        <v>0.13636363636363599</v>
      </c>
      <c r="P17" s="18">
        <v>0</v>
      </c>
      <c r="Q17" s="18"/>
      <c r="R17" s="18">
        <v>3.7037037037037E-2</v>
      </c>
      <c r="S17" s="18">
        <v>5.8823529411764698E-2</v>
      </c>
      <c r="T17" s="18">
        <v>2.7777777777777801E-2</v>
      </c>
      <c r="U17" s="18">
        <v>0</v>
      </c>
      <c r="V17" s="18"/>
      <c r="W17" s="18">
        <v>5.7142857142857099E-2</v>
      </c>
      <c r="X17" s="18">
        <v>0</v>
      </c>
      <c r="Y17" s="18">
        <v>6.6666666666666693E-2</v>
      </c>
      <c r="Z17" s="18">
        <v>0.14285714285714299</v>
      </c>
      <c r="AA17" s="18">
        <v>0</v>
      </c>
      <c r="AB17" s="18">
        <v>0</v>
      </c>
      <c r="AC17" s="18">
        <v>5.8823529411764698E-2</v>
      </c>
      <c r="AD17" s="18">
        <v>0</v>
      </c>
      <c r="AE17" s="18">
        <v>0</v>
      </c>
      <c r="AF17" s="18">
        <v>0</v>
      </c>
      <c r="AG17" s="18">
        <v>0</v>
      </c>
      <c r="AH17" s="18">
        <v>0</v>
      </c>
      <c r="AI17" s="18"/>
      <c r="AJ17" s="18">
        <v>6.25E-2</v>
      </c>
      <c r="AK17" s="18">
        <v>0</v>
      </c>
      <c r="AL17" s="18">
        <v>0</v>
      </c>
      <c r="AM17" s="18">
        <v>5.5555555555555601E-2</v>
      </c>
      <c r="AN17" s="18">
        <v>0</v>
      </c>
      <c r="AO17" s="18"/>
      <c r="AP17" s="18">
        <v>2.04081632653061E-2</v>
      </c>
      <c r="AQ17" s="18">
        <v>8.5714285714285701E-2</v>
      </c>
      <c r="AR17" s="18">
        <v>0</v>
      </c>
      <c r="AS17" s="18"/>
      <c r="AT17" s="18">
        <v>4.7619047619047603E-2</v>
      </c>
      <c r="AU17" s="18">
        <v>1.49253731343284E-2</v>
      </c>
      <c r="AV17" s="18">
        <v>4.1666666666666699E-2</v>
      </c>
      <c r="AW17" s="18">
        <v>0.2</v>
      </c>
      <c r="AX17" s="18"/>
      <c r="AY17" s="18">
        <v>0</v>
      </c>
      <c r="AZ17" s="18">
        <v>3.9370078740157501E-2</v>
      </c>
      <c r="BA17" s="18"/>
      <c r="BB17" s="18">
        <v>0</v>
      </c>
      <c r="BC17" s="18">
        <v>3.7037037037037E-2</v>
      </c>
      <c r="BD17" s="18">
        <v>2.4390243902439001E-2</v>
      </c>
      <c r="BE17" s="18">
        <v>0.16666666666666699</v>
      </c>
      <c r="BF17" s="18"/>
      <c r="BG17" s="18">
        <v>0</v>
      </c>
      <c r="BH17" s="18">
        <v>1.26582278481013E-2</v>
      </c>
      <c r="BI17" s="18">
        <v>0.133333333333333</v>
      </c>
      <c r="BJ17" s="18">
        <v>0</v>
      </c>
      <c r="BK17" s="18">
        <v>0</v>
      </c>
      <c r="BL17" s="18" t="s">
        <v>80</v>
      </c>
    </row>
    <row r="18" spans="2:64" x14ac:dyDescent="0.35">
      <c r="B18" s="15" t="s">
        <v>434</v>
      </c>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L2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447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435</v>
      </c>
      <c r="C8" s="16">
        <v>0.42322834645669299</v>
      </c>
      <c r="D8" s="16">
        <v>0.20689655172413801</v>
      </c>
      <c r="E8" s="16">
        <v>0.40625</v>
      </c>
      <c r="F8" s="16">
        <v>0.46808510638297901</v>
      </c>
      <c r="G8" s="16">
        <v>0.42331288343558299</v>
      </c>
      <c r="H8" s="16">
        <v>0.443037974683544</v>
      </c>
      <c r="I8" s="16"/>
      <c r="J8" s="16">
        <v>0.44055944055944102</v>
      </c>
      <c r="K8" s="16">
        <v>0.40271493212669701</v>
      </c>
      <c r="L8" s="16"/>
      <c r="M8" s="16">
        <v>0.45065789473684198</v>
      </c>
      <c r="N8" s="16">
        <v>0.39</v>
      </c>
      <c r="O8" s="16">
        <v>0.4</v>
      </c>
      <c r="P8" s="16">
        <v>0.3</v>
      </c>
      <c r="Q8" s="16"/>
      <c r="R8" s="16">
        <v>0.41599999999999998</v>
      </c>
      <c r="S8" s="16">
        <v>0.38271604938271597</v>
      </c>
      <c r="T8" s="16">
        <v>0.46405228758169897</v>
      </c>
      <c r="U8" s="16">
        <v>0.375</v>
      </c>
      <c r="V8" s="16"/>
      <c r="W8" s="16">
        <v>0.41891891891891903</v>
      </c>
      <c r="X8" s="16">
        <v>0.402061855670103</v>
      </c>
      <c r="Y8" s="16">
        <v>0.34615384615384598</v>
      </c>
      <c r="Z8" s="16">
        <v>0.36956521739130399</v>
      </c>
      <c r="AA8" s="16">
        <v>0.37837837837837801</v>
      </c>
      <c r="AB8" s="16">
        <v>0.38775510204081598</v>
      </c>
      <c r="AC8" s="16">
        <v>0.42857142857142899</v>
      </c>
      <c r="AD8" s="16">
        <v>0.61111111111111105</v>
      </c>
      <c r="AE8" s="16">
        <v>0.6</v>
      </c>
      <c r="AF8" s="16">
        <v>0.32142857142857101</v>
      </c>
      <c r="AG8" s="16">
        <v>0.7</v>
      </c>
      <c r="AH8" s="16">
        <v>0.33333333333333298</v>
      </c>
      <c r="AI8" s="16"/>
      <c r="AJ8" s="16">
        <v>0.41791044776119401</v>
      </c>
      <c r="AK8" s="16">
        <v>0.30666666666666698</v>
      </c>
      <c r="AL8" s="16">
        <v>0.45402298850574702</v>
      </c>
      <c r="AM8" s="16">
        <v>0.40425531914893598</v>
      </c>
      <c r="AN8" s="16">
        <v>0.48148148148148101</v>
      </c>
      <c r="AO8" s="16"/>
      <c r="AP8" s="16">
        <v>0.42265193370165699</v>
      </c>
      <c r="AQ8" s="16">
        <v>0.38400000000000001</v>
      </c>
      <c r="AR8" s="16">
        <v>0.66666666666666696</v>
      </c>
      <c r="AS8" s="16"/>
      <c r="AT8" s="16">
        <v>0.41666666666666702</v>
      </c>
      <c r="AU8" s="16">
        <v>0.46945337620578798</v>
      </c>
      <c r="AV8" s="16">
        <v>0.24444444444444399</v>
      </c>
      <c r="AW8" s="16">
        <v>0.15</v>
      </c>
      <c r="AX8" s="16"/>
      <c r="AY8" s="16">
        <v>0.35135135135135098</v>
      </c>
      <c r="AZ8" s="16">
        <v>0.42887473460721898</v>
      </c>
      <c r="BA8" s="16"/>
      <c r="BB8" s="16">
        <v>0.36111111111111099</v>
      </c>
      <c r="BC8" s="16">
        <v>0.34523809523809501</v>
      </c>
      <c r="BD8" s="16">
        <v>0.467289719626168</v>
      </c>
      <c r="BE8" s="16">
        <v>0.34328358208955201</v>
      </c>
      <c r="BF8" s="16"/>
      <c r="BG8" s="16">
        <v>0.5</v>
      </c>
      <c r="BH8" s="16">
        <v>0.40816326530612201</v>
      </c>
      <c r="BI8" s="16">
        <v>0.41891891891891903</v>
      </c>
      <c r="BJ8" s="16">
        <v>0.47826086956521702</v>
      </c>
      <c r="BK8" s="16">
        <v>0.407407407407407</v>
      </c>
      <c r="BL8" s="16">
        <v>0</v>
      </c>
    </row>
    <row r="9" spans="2:64" x14ac:dyDescent="0.35">
      <c r="B9" s="17" t="s">
        <v>436</v>
      </c>
      <c r="C9" s="16">
        <v>0.36220472440944901</v>
      </c>
      <c r="D9" s="16">
        <v>0.13793103448275901</v>
      </c>
      <c r="E9" s="16">
        <v>0.3125</v>
      </c>
      <c r="F9" s="16">
        <v>0.42553191489361702</v>
      </c>
      <c r="G9" s="16">
        <v>0.380368098159509</v>
      </c>
      <c r="H9" s="16">
        <v>0.367088607594937</v>
      </c>
      <c r="I9" s="16"/>
      <c r="J9" s="16">
        <v>0.37062937062937101</v>
      </c>
      <c r="K9" s="16">
        <v>0.35294117647058798</v>
      </c>
      <c r="L9" s="16"/>
      <c r="M9" s="16">
        <v>0.38486842105263203</v>
      </c>
      <c r="N9" s="16">
        <v>0.36</v>
      </c>
      <c r="O9" s="16">
        <v>0.36666666666666697</v>
      </c>
      <c r="P9" s="16">
        <v>0.2</v>
      </c>
      <c r="Q9" s="16"/>
      <c r="R9" s="16">
        <v>0.34799999999999998</v>
      </c>
      <c r="S9" s="16">
        <v>0.41975308641975301</v>
      </c>
      <c r="T9" s="16">
        <v>0.37254901960784298</v>
      </c>
      <c r="U9" s="16">
        <v>0.25</v>
      </c>
      <c r="V9" s="16"/>
      <c r="W9" s="16">
        <v>0.35135135135135098</v>
      </c>
      <c r="X9" s="16">
        <v>0.402061855670103</v>
      </c>
      <c r="Y9" s="16">
        <v>0.28846153846153799</v>
      </c>
      <c r="Z9" s="16">
        <v>0.30434782608695699</v>
      </c>
      <c r="AA9" s="16">
        <v>0.27027027027027001</v>
      </c>
      <c r="AB9" s="16">
        <v>0.34693877551020402</v>
      </c>
      <c r="AC9" s="16">
        <v>0.42857142857142899</v>
      </c>
      <c r="AD9" s="16">
        <v>0.44444444444444398</v>
      </c>
      <c r="AE9" s="16">
        <v>0.54285714285714304</v>
      </c>
      <c r="AF9" s="16">
        <v>0.214285714285714</v>
      </c>
      <c r="AG9" s="16">
        <v>0.45</v>
      </c>
      <c r="AH9" s="16">
        <v>0</v>
      </c>
      <c r="AI9" s="16"/>
      <c r="AJ9" s="16">
        <v>0.328358208955224</v>
      </c>
      <c r="AK9" s="16">
        <v>0.30666666666666698</v>
      </c>
      <c r="AL9" s="16">
        <v>0.36781609195402298</v>
      </c>
      <c r="AM9" s="16">
        <v>0.36170212765957399</v>
      </c>
      <c r="AN9" s="16">
        <v>0.48148148148148101</v>
      </c>
      <c r="AO9" s="16"/>
      <c r="AP9" s="16">
        <v>0.34806629834254099</v>
      </c>
      <c r="AQ9" s="16">
        <v>0.36799999999999999</v>
      </c>
      <c r="AR9" s="16">
        <v>0.57142857142857095</v>
      </c>
      <c r="AS9" s="16"/>
      <c r="AT9" s="16">
        <v>0.42424242424242398</v>
      </c>
      <c r="AU9" s="16">
        <v>0.36334405144694498</v>
      </c>
      <c r="AV9" s="16">
        <v>0.2</v>
      </c>
      <c r="AW9" s="16">
        <v>0.3</v>
      </c>
      <c r="AX9" s="16"/>
      <c r="AY9" s="16">
        <v>0.21621621621621601</v>
      </c>
      <c r="AZ9" s="16">
        <v>0.37367303609341801</v>
      </c>
      <c r="BA9" s="16"/>
      <c r="BB9" s="16">
        <v>0.30555555555555602</v>
      </c>
      <c r="BC9" s="16">
        <v>0.28571428571428598</v>
      </c>
      <c r="BD9" s="16">
        <v>0.40498442367601201</v>
      </c>
      <c r="BE9" s="16">
        <v>0.28358208955223901</v>
      </c>
      <c r="BF9" s="16"/>
      <c r="BG9" s="16">
        <v>0.38709677419354799</v>
      </c>
      <c r="BH9" s="16">
        <v>0.371428571428571</v>
      </c>
      <c r="BI9" s="16">
        <v>0.34459459459459502</v>
      </c>
      <c r="BJ9" s="16">
        <v>0.47826086956521702</v>
      </c>
      <c r="BK9" s="16">
        <v>0.25925925925925902</v>
      </c>
      <c r="BL9" s="16">
        <v>0</v>
      </c>
    </row>
    <row r="10" spans="2:64" x14ac:dyDescent="0.35">
      <c r="B10" s="17" t="s">
        <v>437</v>
      </c>
      <c r="C10" s="16">
        <v>0.26968503937007898</v>
      </c>
      <c r="D10" s="16">
        <v>0.17241379310344801</v>
      </c>
      <c r="E10" s="16">
        <v>0.203125</v>
      </c>
      <c r="F10" s="16">
        <v>0.28723404255319201</v>
      </c>
      <c r="G10" s="16">
        <v>0.30674846625766899</v>
      </c>
      <c r="H10" s="16">
        <v>0.265822784810127</v>
      </c>
      <c r="I10" s="16"/>
      <c r="J10" s="16">
        <v>0.269230769230769</v>
      </c>
      <c r="K10" s="16">
        <v>0.27149321266968302</v>
      </c>
      <c r="L10" s="16"/>
      <c r="M10" s="16">
        <v>0.26644736842105299</v>
      </c>
      <c r="N10" s="16">
        <v>0.3</v>
      </c>
      <c r="O10" s="16">
        <v>0.25</v>
      </c>
      <c r="P10" s="16">
        <v>0.25</v>
      </c>
      <c r="Q10" s="16"/>
      <c r="R10" s="16">
        <v>0.27600000000000002</v>
      </c>
      <c r="S10" s="16">
        <v>0.19753086419753099</v>
      </c>
      <c r="T10" s="16">
        <v>0.28758169934640498</v>
      </c>
      <c r="U10" s="16">
        <v>0.33333333333333298</v>
      </c>
      <c r="V10" s="16"/>
      <c r="W10" s="16">
        <v>0.24324324324324301</v>
      </c>
      <c r="X10" s="16">
        <v>0.298969072164948</v>
      </c>
      <c r="Y10" s="16">
        <v>0.21153846153846201</v>
      </c>
      <c r="Z10" s="16">
        <v>0.32608695652173902</v>
      </c>
      <c r="AA10" s="16">
        <v>0.27027027027027001</v>
      </c>
      <c r="AB10" s="16">
        <v>0.183673469387755</v>
      </c>
      <c r="AC10" s="16">
        <v>0.30612244897959201</v>
      </c>
      <c r="AD10" s="16">
        <v>0.27777777777777801</v>
      </c>
      <c r="AE10" s="16">
        <v>0.314285714285714</v>
      </c>
      <c r="AF10" s="16">
        <v>0.25</v>
      </c>
      <c r="AG10" s="16">
        <v>0.35</v>
      </c>
      <c r="AH10" s="16">
        <v>0</v>
      </c>
      <c r="AI10" s="16"/>
      <c r="AJ10" s="16">
        <v>0.164179104477612</v>
      </c>
      <c r="AK10" s="16">
        <v>0.21333333333333299</v>
      </c>
      <c r="AL10" s="16">
        <v>0.29885057471264398</v>
      </c>
      <c r="AM10" s="16">
        <v>0.26595744680851102</v>
      </c>
      <c r="AN10" s="16">
        <v>0.37037037037037002</v>
      </c>
      <c r="AO10" s="16"/>
      <c r="AP10" s="16">
        <v>0.22928176795580099</v>
      </c>
      <c r="AQ10" s="16">
        <v>0.34399999999999997</v>
      </c>
      <c r="AR10" s="16">
        <v>0.52380952380952395</v>
      </c>
      <c r="AS10" s="16"/>
      <c r="AT10" s="16">
        <v>0.29545454545454503</v>
      </c>
      <c r="AU10" s="16">
        <v>0.263665594855305</v>
      </c>
      <c r="AV10" s="16">
        <v>0.31111111111111101</v>
      </c>
      <c r="AW10" s="16">
        <v>0.1</v>
      </c>
      <c r="AX10" s="16"/>
      <c r="AY10" s="16">
        <v>0.32432432432432401</v>
      </c>
      <c r="AZ10" s="16">
        <v>0.26539278131634803</v>
      </c>
      <c r="BA10" s="16"/>
      <c r="BB10" s="16">
        <v>0.30555555555555602</v>
      </c>
      <c r="BC10" s="16">
        <v>0.32142857142857101</v>
      </c>
      <c r="BD10" s="16">
        <v>0.25545171339563899</v>
      </c>
      <c r="BE10" s="16">
        <v>0.25373134328358199</v>
      </c>
      <c r="BF10" s="16"/>
      <c r="BG10" s="16">
        <v>0.33870967741935498</v>
      </c>
      <c r="BH10" s="16">
        <v>0.28979591836734703</v>
      </c>
      <c r="BI10" s="16">
        <v>0.222972972972973</v>
      </c>
      <c r="BJ10" s="16">
        <v>0.26086956521739102</v>
      </c>
      <c r="BK10" s="16">
        <v>0.22222222222222199</v>
      </c>
      <c r="BL10" s="16">
        <v>0</v>
      </c>
    </row>
    <row r="11" spans="2:64" x14ac:dyDescent="0.35">
      <c r="B11" s="17" t="s">
        <v>438</v>
      </c>
      <c r="C11" s="16">
        <v>0.22834645669291301</v>
      </c>
      <c r="D11" s="16">
        <v>0.27586206896551702</v>
      </c>
      <c r="E11" s="16">
        <v>0.171875</v>
      </c>
      <c r="F11" s="16">
        <v>0.26595744680851102</v>
      </c>
      <c r="G11" s="16">
        <v>0.245398773006135</v>
      </c>
      <c r="H11" s="16">
        <v>0.20253164556962</v>
      </c>
      <c r="I11" s="16"/>
      <c r="J11" s="16">
        <v>0.23426573426573399</v>
      </c>
      <c r="K11" s="16">
        <v>0.22171945701357501</v>
      </c>
      <c r="L11" s="16"/>
      <c r="M11" s="16">
        <v>0.24342105263157901</v>
      </c>
      <c r="N11" s="16">
        <v>0.19</v>
      </c>
      <c r="O11" s="16">
        <v>0.25</v>
      </c>
      <c r="P11" s="16">
        <v>0.2</v>
      </c>
      <c r="Q11" s="16"/>
      <c r="R11" s="16">
        <v>0.23599999999999999</v>
      </c>
      <c r="S11" s="16">
        <v>0.22222222222222199</v>
      </c>
      <c r="T11" s="16">
        <v>0.21568627450980399</v>
      </c>
      <c r="U11" s="16">
        <v>0.25</v>
      </c>
      <c r="V11" s="16"/>
      <c r="W11" s="16">
        <v>0.22972972972972999</v>
      </c>
      <c r="X11" s="16">
        <v>0.34020618556700999</v>
      </c>
      <c r="Y11" s="16">
        <v>0.115384615384615</v>
      </c>
      <c r="Z11" s="16">
        <v>0.217391304347826</v>
      </c>
      <c r="AA11" s="16">
        <v>0.18918918918918901</v>
      </c>
      <c r="AB11" s="16">
        <v>0.24489795918367299</v>
      </c>
      <c r="AC11" s="16">
        <v>0.183673469387755</v>
      </c>
      <c r="AD11" s="16">
        <v>0.22222222222222199</v>
      </c>
      <c r="AE11" s="16">
        <v>0.22857142857142901</v>
      </c>
      <c r="AF11" s="16">
        <v>0.14285714285714299</v>
      </c>
      <c r="AG11" s="16">
        <v>0.25</v>
      </c>
      <c r="AH11" s="16">
        <v>0.33333333333333298</v>
      </c>
      <c r="AI11" s="16"/>
      <c r="AJ11" s="16">
        <v>0.14925373134328401</v>
      </c>
      <c r="AK11" s="16">
        <v>0.146666666666667</v>
      </c>
      <c r="AL11" s="16">
        <v>0.229885057471264</v>
      </c>
      <c r="AM11" s="16">
        <v>0.24468085106383</v>
      </c>
      <c r="AN11" s="16">
        <v>0.407407407407407</v>
      </c>
      <c r="AO11" s="16"/>
      <c r="AP11" s="16">
        <v>0.212707182320442</v>
      </c>
      <c r="AQ11" s="16">
        <v>0.26400000000000001</v>
      </c>
      <c r="AR11" s="16">
        <v>0.28571428571428598</v>
      </c>
      <c r="AS11" s="16"/>
      <c r="AT11" s="16">
        <v>0.25</v>
      </c>
      <c r="AU11" s="16">
        <v>0.23151125401929301</v>
      </c>
      <c r="AV11" s="16">
        <v>0.17777777777777801</v>
      </c>
      <c r="AW11" s="16">
        <v>0.15</v>
      </c>
      <c r="AX11" s="16"/>
      <c r="AY11" s="16">
        <v>0.21621621621621601</v>
      </c>
      <c r="AZ11" s="16">
        <v>0.22929936305732501</v>
      </c>
      <c r="BA11" s="16"/>
      <c r="BB11" s="16">
        <v>0.33333333333333298</v>
      </c>
      <c r="BC11" s="16">
        <v>0.25</v>
      </c>
      <c r="BD11" s="16">
        <v>0.208722741433022</v>
      </c>
      <c r="BE11" s="16">
        <v>0.238805970149254</v>
      </c>
      <c r="BF11" s="16"/>
      <c r="BG11" s="16">
        <v>0.241935483870968</v>
      </c>
      <c r="BH11" s="16">
        <v>0.261224489795918</v>
      </c>
      <c r="BI11" s="16">
        <v>0.20270270270270299</v>
      </c>
      <c r="BJ11" s="16">
        <v>8.6956521739130405E-2</v>
      </c>
      <c r="BK11" s="16">
        <v>0.18518518518518501</v>
      </c>
      <c r="BL11" s="16">
        <v>0</v>
      </c>
    </row>
    <row r="12" spans="2:64" x14ac:dyDescent="0.35">
      <c r="B12" s="17" t="s">
        <v>439</v>
      </c>
      <c r="C12" s="16">
        <v>0.175196850393701</v>
      </c>
      <c r="D12" s="16">
        <v>0.10344827586206901</v>
      </c>
      <c r="E12" s="16">
        <v>0.125</v>
      </c>
      <c r="F12" s="16">
        <v>0.14893617021276601</v>
      </c>
      <c r="G12" s="16">
        <v>0.17791411042944799</v>
      </c>
      <c r="H12" s="16">
        <v>0.221518987341772</v>
      </c>
      <c r="I12" s="16"/>
      <c r="J12" s="16">
        <v>0.16433566433566399</v>
      </c>
      <c r="K12" s="16">
        <v>0.19004524886877799</v>
      </c>
      <c r="L12" s="16"/>
      <c r="M12" s="16">
        <v>0.157894736842105</v>
      </c>
      <c r="N12" s="16">
        <v>0.16</v>
      </c>
      <c r="O12" s="16">
        <v>0.21666666666666701</v>
      </c>
      <c r="P12" s="16">
        <v>0.27500000000000002</v>
      </c>
      <c r="Q12" s="16"/>
      <c r="R12" s="16">
        <v>0.13600000000000001</v>
      </c>
      <c r="S12" s="16">
        <v>0.172839506172839</v>
      </c>
      <c r="T12" s="16">
        <v>0.21568627450980399</v>
      </c>
      <c r="U12" s="16">
        <v>0.33333333333333298</v>
      </c>
      <c r="V12" s="16"/>
      <c r="W12" s="16">
        <v>0.121621621621622</v>
      </c>
      <c r="X12" s="16">
        <v>0.17525773195876301</v>
      </c>
      <c r="Y12" s="16">
        <v>0.230769230769231</v>
      </c>
      <c r="Z12" s="16">
        <v>0.173913043478261</v>
      </c>
      <c r="AA12" s="16">
        <v>0.18918918918918901</v>
      </c>
      <c r="AB12" s="16">
        <v>0.20408163265306101</v>
      </c>
      <c r="AC12" s="16">
        <v>0.16326530612244899</v>
      </c>
      <c r="AD12" s="16">
        <v>0.11111111111111099</v>
      </c>
      <c r="AE12" s="16">
        <v>0.114285714285714</v>
      </c>
      <c r="AF12" s="16">
        <v>0.42857142857142899</v>
      </c>
      <c r="AG12" s="16">
        <v>0</v>
      </c>
      <c r="AH12" s="16">
        <v>0</v>
      </c>
      <c r="AI12" s="16"/>
      <c r="AJ12" s="16">
        <v>0.28358208955223901</v>
      </c>
      <c r="AK12" s="16">
        <v>0.21333333333333299</v>
      </c>
      <c r="AL12" s="16">
        <v>0.13218390804597699</v>
      </c>
      <c r="AM12" s="16">
        <v>0.159574468085106</v>
      </c>
      <c r="AN12" s="16">
        <v>0.18518518518518501</v>
      </c>
      <c r="AO12" s="16"/>
      <c r="AP12" s="16">
        <v>0.187845303867403</v>
      </c>
      <c r="AQ12" s="16">
        <v>0.152</v>
      </c>
      <c r="AR12" s="16">
        <v>9.5238095238095205E-2</v>
      </c>
      <c r="AS12" s="16"/>
      <c r="AT12" s="16">
        <v>0.14393939393939401</v>
      </c>
      <c r="AU12" s="16">
        <v>0.19292604501607699</v>
      </c>
      <c r="AV12" s="16">
        <v>8.8888888888888906E-2</v>
      </c>
      <c r="AW12" s="16">
        <v>0.3</v>
      </c>
      <c r="AX12" s="16"/>
      <c r="AY12" s="16">
        <v>0.18918918918918901</v>
      </c>
      <c r="AZ12" s="16">
        <v>0.17409766454352399</v>
      </c>
      <c r="BA12" s="16"/>
      <c r="BB12" s="16">
        <v>0.13888888888888901</v>
      </c>
      <c r="BC12" s="16">
        <v>0.25</v>
      </c>
      <c r="BD12" s="16">
        <v>0.161993769470405</v>
      </c>
      <c r="BE12" s="16">
        <v>0.164179104477612</v>
      </c>
      <c r="BF12" s="16"/>
      <c r="BG12" s="16">
        <v>0.16129032258064499</v>
      </c>
      <c r="BH12" s="16">
        <v>0.14693877551020401</v>
      </c>
      <c r="BI12" s="16">
        <v>0.195945945945946</v>
      </c>
      <c r="BJ12" s="16">
        <v>0.173913043478261</v>
      </c>
      <c r="BK12" s="16">
        <v>0.33333333333333298</v>
      </c>
      <c r="BL12" s="16">
        <v>0.33333333333333298</v>
      </c>
    </row>
    <row r="13" spans="2:64" x14ac:dyDescent="0.35">
      <c r="B13" s="17" t="s">
        <v>440</v>
      </c>
      <c r="C13" s="16">
        <v>0.17322834645669299</v>
      </c>
      <c r="D13" s="16">
        <v>0.13793103448275901</v>
      </c>
      <c r="E13" s="16">
        <v>0.234375</v>
      </c>
      <c r="F13" s="16">
        <v>0.180851063829787</v>
      </c>
      <c r="G13" s="16">
        <v>0.184049079754601</v>
      </c>
      <c r="H13" s="16">
        <v>0.139240506329114</v>
      </c>
      <c r="I13" s="16"/>
      <c r="J13" s="16">
        <v>0.160839160839161</v>
      </c>
      <c r="K13" s="16">
        <v>0.19004524886877799</v>
      </c>
      <c r="L13" s="16"/>
      <c r="M13" s="16">
        <v>0.18421052631578899</v>
      </c>
      <c r="N13" s="16">
        <v>0.18</v>
      </c>
      <c r="O13" s="16">
        <v>0.116666666666667</v>
      </c>
      <c r="P13" s="16">
        <v>0.15</v>
      </c>
      <c r="Q13" s="16"/>
      <c r="R13" s="16">
        <v>0.20399999999999999</v>
      </c>
      <c r="S13" s="16">
        <v>0.16049382716049401</v>
      </c>
      <c r="T13" s="16">
        <v>0.13725490196078399</v>
      </c>
      <c r="U13" s="16">
        <v>0.125</v>
      </c>
      <c r="V13" s="16"/>
      <c r="W13" s="16">
        <v>0.18918918918918901</v>
      </c>
      <c r="X13" s="16">
        <v>0.11340206185567001</v>
      </c>
      <c r="Y13" s="16">
        <v>0.15384615384615399</v>
      </c>
      <c r="Z13" s="16">
        <v>0.23913043478260901</v>
      </c>
      <c r="AA13" s="16">
        <v>0.18918918918918901</v>
      </c>
      <c r="AB13" s="16">
        <v>0.122448979591837</v>
      </c>
      <c r="AC13" s="16">
        <v>0.28571428571428598</v>
      </c>
      <c r="AD13" s="16">
        <v>5.5555555555555601E-2</v>
      </c>
      <c r="AE13" s="16">
        <v>0.22857142857142901</v>
      </c>
      <c r="AF13" s="16">
        <v>0.107142857142857</v>
      </c>
      <c r="AG13" s="16">
        <v>0.25</v>
      </c>
      <c r="AH13" s="16">
        <v>0</v>
      </c>
      <c r="AI13" s="16"/>
      <c r="AJ13" s="16">
        <v>0.134328358208955</v>
      </c>
      <c r="AK13" s="16">
        <v>9.3333333333333296E-2</v>
      </c>
      <c r="AL13" s="16">
        <v>0.18965517241379301</v>
      </c>
      <c r="AM13" s="16">
        <v>0.22340425531914901</v>
      </c>
      <c r="AN13" s="16">
        <v>0.22222222222222199</v>
      </c>
      <c r="AO13" s="16"/>
      <c r="AP13" s="16">
        <v>0.15193370165745901</v>
      </c>
      <c r="AQ13" s="16">
        <v>0.224</v>
      </c>
      <c r="AR13" s="16">
        <v>0.238095238095238</v>
      </c>
      <c r="AS13" s="16"/>
      <c r="AT13" s="16">
        <v>0.13636363636363599</v>
      </c>
      <c r="AU13" s="16">
        <v>0.18327974276527301</v>
      </c>
      <c r="AV13" s="16">
        <v>0.22222222222222199</v>
      </c>
      <c r="AW13" s="16">
        <v>0.15</v>
      </c>
      <c r="AX13" s="16"/>
      <c r="AY13" s="16">
        <v>8.1081081081081099E-2</v>
      </c>
      <c r="AZ13" s="16">
        <v>0.18046709129511701</v>
      </c>
      <c r="BA13" s="16"/>
      <c r="BB13" s="16">
        <v>0.30555555555555602</v>
      </c>
      <c r="BC13" s="16">
        <v>0.16666666666666699</v>
      </c>
      <c r="BD13" s="16">
        <v>0.14953271028037399</v>
      </c>
      <c r="BE13" s="16">
        <v>0.22388059701492499</v>
      </c>
      <c r="BF13" s="16"/>
      <c r="BG13" s="16">
        <v>0.16129032258064499</v>
      </c>
      <c r="BH13" s="16">
        <v>0.22040816326530599</v>
      </c>
      <c r="BI13" s="16">
        <v>0.141891891891892</v>
      </c>
      <c r="BJ13" s="16">
        <v>0</v>
      </c>
      <c r="BK13" s="16">
        <v>0.11111111111111099</v>
      </c>
      <c r="BL13" s="16">
        <v>0</v>
      </c>
    </row>
    <row r="14" spans="2:64" x14ac:dyDescent="0.35">
      <c r="B14" s="17" t="s">
        <v>441</v>
      </c>
      <c r="C14" s="16">
        <v>0.15354330708661401</v>
      </c>
      <c r="D14" s="16">
        <v>0.34482758620689702</v>
      </c>
      <c r="E14" s="16">
        <v>0.234375</v>
      </c>
      <c r="F14" s="16">
        <v>0.20212765957446799</v>
      </c>
      <c r="G14" s="16">
        <v>0.14110429447852799</v>
      </c>
      <c r="H14" s="16">
        <v>6.9620253164557E-2</v>
      </c>
      <c r="I14" s="16"/>
      <c r="J14" s="16">
        <v>0.178321678321678</v>
      </c>
      <c r="K14" s="16">
        <v>0.122171945701357</v>
      </c>
      <c r="L14" s="16"/>
      <c r="M14" s="16">
        <v>0.17105263157894701</v>
      </c>
      <c r="N14" s="16">
        <v>0.13</v>
      </c>
      <c r="O14" s="16">
        <v>0.116666666666667</v>
      </c>
      <c r="P14" s="16">
        <v>0.15</v>
      </c>
      <c r="Q14" s="16"/>
      <c r="R14" s="16">
        <v>0.22</v>
      </c>
      <c r="S14" s="16">
        <v>0.13580246913580199</v>
      </c>
      <c r="T14" s="16">
        <v>5.22875816993464E-2</v>
      </c>
      <c r="U14" s="16">
        <v>0.16666666666666699</v>
      </c>
      <c r="V14" s="16"/>
      <c r="W14" s="16">
        <v>0.20270270270270299</v>
      </c>
      <c r="X14" s="16">
        <v>0.10309278350515499</v>
      </c>
      <c r="Y14" s="16">
        <v>3.8461538461538498E-2</v>
      </c>
      <c r="Z14" s="16">
        <v>0.15217391304347799</v>
      </c>
      <c r="AA14" s="16">
        <v>0.108108108108108</v>
      </c>
      <c r="AB14" s="16">
        <v>0.20408163265306101</v>
      </c>
      <c r="AC14" s="16">
        <v>0.183673469387755</v>
      </c>
      <c r="AD14" s="16">
        <v>5.5555555555555601E-2</v>
      </c>
      <c r="AE14" s="16">
        <v>0.28571428571428598</v>
      </c>
      <c r="AF14" s="16">
        <v>7.1428571428571397E-2</v>
      </c>
      <c r="AG14" s="16">
        <v>0.35</v>
      </c>
      <c r="AH14" s="16">
        <v>0.33333333333333298</v>
      </c>
      <c r="AI14" s="16"/>
      <c r="AJ14" s="16">
        <v>7.4626865671641798E-2</v>
      </c>
      <c r="AK14" s="16">
        <v>0.12</v>
      </c>
      <c r="AL14" s="16">
        <v>0.15517241379310301</v>
      </c>
      <c r="AM14" s="16">
        <v>0.170212765957447</v>
      </c>
      <c r="AN14" s="16">
        <v>0.407407407407407</v>
      </c>
      <c r="AO14" s="16"/>
      <c r="AP14" s="16">
        <v>0.13535911602209899</v>
      </c>
      <c r="AQ14" s="16">
        <v>0.2</v>
      </c>
      <c r="AR14" s="16">
        <v>0.19047619047618999</v>
      </c>
      <c r="AS14" s="16"/>
      <c r="AT14" s="16">
        <v>0.16666666666666699</v>
      </c>
      <c r="AU14" s="16">
        <v>0.14469453376205799</v>
      </c>
      <c r="AV14" s="16">
        <v>0.2</v>
      </c>
      <c r="AW14" s="16">
        <v>0.1</v>
      </c>
      <c r="AX14" s="16"/>
      <c r="AY14" s="16">
        <v>0.108108108108108</v>
      </c>
      <c r="AZ14" s="16">
        <v>0.15711252653927801</v>
      </c>
      <c r="BA14" s="16"/>
      <c r="BB14" s="16">
        <v>0.22222222222222199</v>
      </c>
      <c r="BC14" s="16">
        <v>0.15476190476190499</v>
      </c>
      <c r="BD14" s="16">
        <v>0.146417445482866</v>
      </c>
      <c r="BE14" s="16">
        <v>0.14925373134328401</v>
      </c>
      <c r="BF14" s="16"/>
      <c r="BG14" s="16">
        <v>0.19354838709677399</v>
      </c>
      <c r="BH14" s="16">
        <v>0.12653061224489801</v>
      </c>
      <c r="BI14" s="16">
        <v>0.18918918918918901</v>
      </c>
      <c r="BJ14" s="16">
        <v>0.13043478260869601</v>
      </c>
      <c r="BK14" s="16">
        <v>0.148148148148148</v>
      </c>
      <c r="BL14" s="16">
        <v>0</v>
      </c>
    </row>
    <row r="15" spans="2:64" x14ac:dyDescent="0.35">
      <c r="B15" s="17" t="s">
        <v>442</v>
      </c>
      <c r="C15" s="16">
        <v>0.122047244094488</v>
      </c>
      <c r="D15" s="16">
        <v>0.17241379310344801</v>
      </c>
      <c r="E15" s="16">
        <v>6.25E-2</v>
      </c>
      <c r="F15" s="16">
        <v>0.159574468085106</v>
      </c>
      <c r="G15" s="16">
        <v>0.128834355828221</v>
      </c>
      <c r="H15" s="16">
        <v>0.107594936708861</v>
      </c>
      <c r="I15" s="16"/>
      <c r="J15" s="16">
        <v>0.12937062937062899</v>
      </c>
      <c r="K15" s="16">
        <v>0.113122171945701</v>
      </c>
      <c r="L15" s="16"/>
      <c r="M15" s="16">
        <v>0.118421052631579</v>
      </c>
      <c r="N15" s="16">
        <v>0.14000000000000001</v>
      </c>
      <c r="O15" s="16">
        <v>0.15</v>
      </c>
      <c r="P15" s="16">
        <v>7.4999999999999997E-2</v>
      </c>
      <c r="Q15" s="16"/>
      <c r="R15" s="16">
        <v>0.14000000000000001</v>
      </c>
      <c r="S15" s="16">
        <v>0.148148148148148</v>
      </c>
      <c r="T15" s="16">
        <v>9.8039215686274495E-2</v>
      </c>
      <c r="U15" s="16">
        <v>0</v>
      </c>
      <c r="V15" s="16"/>
      <c r="W15" s="16">
        <v>0.121621621621622</v>
      </c>
      <c r="X15" s="16">
        <v>0.15463917525773199</v>
      </c>
      <c r="Y15" s="16">
        <v>5.7692307692307702E-2</v>
      </c>
      <c r="Z15" s="16">
        <v>0.15217391304347799</v>
      </c>
      <c r="AA15" s="16">
        <v>8.1081081081081099E-2</v>
      </c>
      <c r="AB15" s="16">
        <v>0.16326530612244899</v>
      </c>
      <c r="AC15" s="16">
        <v>0.14285714285714299</v>
      </c>
      <c r="AD15" s="16">
        <v>0</v>
      </c>
      <c r="AE15" s="16">
        <v>0.2</v>
      </c>
      <c r="AF15" s="16">
        <v>7.1428571428571397E-2</v>
      </c>
      <c r="AG15" s="16">
        <v>0</v>
      </c>
      <c r="AH15" s="16">
        <v>0.33333333333333298</v>
      </c>
      <c r="AI15" s="16"/>
      <c r="AJ15" s="16">
        <v>8.9552238805970102E-2</v>
      </c>
      <c r="AK15" s="16">
        <v>0.10666666666666701</v>
      </c>
      <c r="AL15" s="16">
        <v>9.1954022988505704E-2</v>
      </c>
      <c r="AM15" s="16">
        <v>0.117021276595745</v>
      </c>
      <c r="AN15" s="16">
        <v>0.22222222222222199</v>
      </c>
      <c r="AO15" s="16"/>
      <c r="AP15" s="16">
        <v>0.113259668508287</v>
      </c>
      <c r="AQ15" s="16">
        <v>0.112</v>
      </c>
      <c r="AR15" s="16">
        <v>0.33333333333333298</v>
      </c>
      <c r="AS15" s="16"/>
      <c r="AT15" s="16">
        <v>0.16666666666666699</v>
      </c>
      <c r="AU15" s="16">
        <v>0.102893890675241</v>
      </c>
      <c r="AV15" s="16">
        <v>0.155555555555556</v>
      </c>
      <c r="AW15" s="16">
        <v>0.05</v>
      </c>
      <c r="AX15" s="16"/>
      <c r="AY15" s="16">
        <v>0.108108108108108</v>
      </c>
      <c r="AZ15" s="16">
        <v>0.12314225053078599</v>
      </c>
      <c r="BA15" s="16"/>
      <c r="BB15" s="16">
        <v>0.13888888888888901</v>
      </c>
      <c r="BC15" s="16">
        <v>0.107142857142857</v>
      </c>
      <c r="BD15" s="16">
        <v>0.124610591900312</v>
      </c>
      <c r="BE15" s="16">
        <v>0.119402985074627</v>
      </c>
      <c r="BF15" s="16"/>
      <c r="BG15" s="16">
        <v>0.17741935483870999</v>
      </c>
      <c r="BH15" s="16">
        <v>0.130612244897959</v>
      </c>
      <c r="BI15" s="16">
        <v>0.101351351351351</v>
      </c>
      <c r="BJ15" s="16">
        <v>0.173913043478261</v>
      </c>
      <c r="BK15" s="16">
        <v>0</v>
      </c>
      <c r="BL15" s="16">
        <v>0</v>
      </c>
    </row>
    <row r="16" spans="2:64" x14ac:dyDescent="0.35">
      <c r="B16" s="17" t="s">
        <v>443</v>
      </c>
      <c r="C16" s="16">
        <v>0.11220472440944899</v>
      </c>
      <c r="D16" s="16">
        <v>0.27586206896551702</v>
      </c>
      <c r="E16" s="16">
        <v>0.140625</v>
      </c>
      <c r="F16" s="16">
        <v>0.117021276595745</v>
      </c>
      <c r="G16" s="16">
        <v>7.9754601226993904E-2</v>
      </c>
      <c r="H16" s="16">
        <v>0.10126582278481</v>
      </c>
      <c r="I16" s="16"/>
      <c r="J16" s="16">
        <v>0.11888111888111901</v>
      </c>
      <c r="K16" s="16">
        <v>9.9547511312217202E-2</v>
      </c>
      <c r="L16" s="16"/>
      <c r="M16" s="16">
        <v>0.14144736842105299</v>
      </c>
      <c r="N16" s="16">
        <v>7.0000000000000007E-2</v>
      </c>
      <c r="O16" s="16">
        <v>8.3333333333333301E-2</v>
      </c>
      <c r="P16" s="16">
        <v>0.05</v>
      </c>
      <c r="Q16" s="16"/>
      <c r="R16" s="16">
        <v>0.13600000000000001</v>
      </c>
      <c r="S16" s="16">
        <v>9.8765432098765399E-2</v>
      </c>
      <c r="T16" s="16">
        <v>9.8039215686274495E-2</v>
      </c>
      <c r="U16" s="16">
        <v>0</v>
      </c>
      <c r="V16" s="16"/>
      <c r="W16" s="16">
        <v>8.1081081081081099E-2</v>
      </c>
      <c r="X16" s="16">
        <v>0.11340206185567001</v>
      </c>
      <c r="Y16" s="16">
        <v>7.69230769230769E-2</v>
      </c>
      <c r="Z16" s="16">
        <v>8.6956521739130405E-2</v>
      </c>
      <c r="AA16" s="16">
        <v>8.1081081081081099E-2</v>
      </c>
      <c r="AB16" s="16">
        <v>0.14285714285714299</v>
      </c>
      <c r="AC16" s="16">
        <v>0.122448979591837</v>
      </c>
      <c r="AD16" s="16">
        <v>0</v>
      </c>
      <c r="AE16" s="16">
        <v>0.22857142857142901</v>
      </c>
      <c r="AF16" s="16">
        <v>3.5714285714285698E-2</v>
      </c>
      <c r="AG16" s="16">
        <v>0.3</v>
      </c>
      <c r="AH16" s="16">
        <v>0.33333333333333298</v>
      </c>
      <c r="AI16" s="16"/>
      <c r="AJ16" s="16">
        <v>7.4626865671641798E-2</v>
      </c>
      <c r="AK16" s="16">
        <v>0.08</v>
      </c>
      <c r="AL16" s="16">
        <v>0.13793103448275901</v>
      </c>
      <c r="AM16" s="16">
        <v>0.12765957446808501</v>
      </c>
      <c r="AN16" s="16">
        <v>0.11111111111111099</v>
      </c>
      <c r="AO16" s="16"/>
      <c r="AP16" s="16">
        <v>0.121546961325967</v>
      </c>
      <c r="AQ16" s="16">
        <v>0.104</v>
      </c>
      <c r="AR16" s="16">
        <v>0</v>
      </c>
      <c r="AS16" s="16"/>
      <c r="AT16" s="16">
        <v>9.0909090909090898E-2</v>
      </c>
      <c r="AU16" s="16">
        <v>0.102893890675241</v>
      </c>
      <c r="AV16" s="16">
        <v>0.28888888888888897</v>
      </c>
      <c r="AW16" s="16">
        <v>0</v>
      </c>
      <c r="AX16" s="16"/>
      <c r="AY16" s="16">
        <v>0.135135135135135</v>
      </c>
      <c r="AZ16" s="16">
        <v>0.11040339702760101</v>
      </c>
      <c r="BA16" s="16"/>
      <c r="BB16" s="16">
        <v>0.13888888888888901</v>
      </c>
      <c r="BC16" s="16">
        <v>0.119047619047619</v>
      </c>
      <c r="BD16" s="16">
        <v>9.6573208722741402E-2</v>
      </c>
      <c r="BE16" s="16">
        <v>0.164179104477612</v>
      </c>
      <c r="BF16" s="16"/>
      <c r="BG16" s="16">
        <v>8.0645161290322606E-2</v>
      </c>
      <c r="BH16" s="16">
        <v>0.15102040816326501</v>
      </c>
      <c r="BI16" s="16">
        <v>7.4324324324324301E-2</v>
      </c>
      <c r="BJ16" s="16">
        <v>4.3478260869565202E-2</v>
      </c>
      <c r="BK16" s="16">
        <v>7.4074074074074098E-2</v>
      </c>
      <c r="BL16" s="16">
        <v>0.33333333333333298</v>
      </c>
    </row>
    <row r="17" spans="2:64" x14ac:dyDescent="0.35">
      <c r="B17" s="17" t="s">
        <v>444</v>
      </c>
      <c r="C17" s="16">
        <v>0.10629921259842499</v>
      </c>
      <c r="D17" s="16">
        <v>0.10344827586206901</v>
      </c>
      <c r="E17" s="16">
        <v>0.203125</v>
      </c>
      <c r="F17" s="16">
        <v>0.12765957446808501</v>
      </c>
      <c r="G17" s="16">
        <v>7.9754601226993904E-2</v>
      </c>
      <c r="H17" s="16">
        <v>8.2278481012658194E-2</v>
      </c>
      <c r="I17" s="16"/>
      <c r="J17" s="16">
        <v>0.111888111888112</v>
      </c>
      <c r="K17" s="16">
        <v>9.9547511312217202E-2</v>
      </c>
      <c r="L17" s="16"/>
      <c r="M17" s="16">
        <v>0.12171052631578901</v>
      </c>
      <c r="N17" s="16">
        <v>0.1</v>
      </c>
      <c r="O17" s="16">
        <v>0.05</v>
      </c>
      <c r="P17" s="16">
        <v>0.1</v>
      </c>
      <c r="Q17" s="16"/>
      <c r="R17" s="16">
        <v>0.13600000000000001</v>
      </c>
      <c r="S17" s="16">
        <v>9.8765432098765399E-2</v>
      </c>
      <c r="T17" s="16">
        <v>7.1895424836601302E-2</v>
      </c>
      <c r="U17" s="16">
        <v>4.1666666666666699E-2</v>
      </c>
      <c r="V17" s="16"/>
      <c r="W17" s="16">
        <v>0.108108108108108</v>
      </c>
      <c r="X17" s="16">
        <v>8.2474226804123696E-2</v>
      </c>
      <c r="Y17" s="16">
        <v>0.134615384615385</v>
      </c>
      <c r="Z17" s="16">
        <v>2.1739130434782601E-2</v>
      </c>
      <c r="AA17" s="16">
        <v>8.1081081081081099E-2</v>
      </c>
      <c r="AB17" s="16">
        <v>0.14285714285714299</v>
      </c>
      <c r="AC17" s="16">
        <v>0.16326530612244899</v>
      </c>
      <c r="AD17" s="16">
        <v>0</v>
      </c>
      <c r="AE17" s="16">
        <v>0.17142857142857101</v>
      </c>
      <c r="AF17" s="16">
        <v>3.5714285714285698E-2</v>
      </c>
      <c r="AG17" s="16">
        <v>0.2</v>
      </c>
      <c r="AH17" s="16">
        <v>0.33333333333333298</v>
      </c>
      <c r="AI17" s="16"/>
      <c r="AJ17" s="16">
        <v>4.47761194029851E-2</v>
      </c>
      <c r="AK17" s="16">
        <v>6.6666666666666693E-2</v>
      </c>
      <c r="AL17" s="16">
        <v>0.13218390804597699</v>
      </c>
      <c r="AM17" s="16">
        <v>0.13829787234042601</v>
      </c>
      <c r="AN17" s="16">
        <v>0.148148148148148</v>
      </c>
      <c r="AO17" s="16"/>
      <c r="AP17" s="16">
        <v>0.10497237569060799</v>
      </c>
      <c r="AQ17" s="16">
        <v>0.12</v>
      </c>
      <c r="AR17" s="16">
        <v>4.7619047619047603E-2</v>
      </c>
      <c r="AS17" s="16"/>
      <c r="AT17" s="16">
        <v>0.10606060606060599</v>
      </c>
      <c r="AU17" s="16">
        <v>9.0032154340836001E-2</v>
      </c>
      <c r="AV17" s="16">
        <v>0.22222222222222199</v>
      </c>
      <c r="AW17" s="16">
        <v>0.1</v>
      </c>
      <c r="AX17" s="16"/>
      <c r="AY17" s="16">
        <v>0.162162162162162</v>
      </c>
      <c r="AZ17" s="16">
        <v>0.101910828025478</v>
      </c>
      <c r="BA17" s="16"/>
      <c r="BB17" s="16">
        <v>0.25</v>
      </c>
      <c r="BC17" s="16">
        <v>0.13095238095238099</v>
      </c>
      <c r="BD17" s="16">
        <v>8.7227414330218106E-2</v>
      </c>
      <c r="BE17" s="16">
        <v>8.9552238805970102E-2</v>
      </c>
      <c r="BF17" s="16"/>
      <c r="BG17" s="16">
        <v>0.112903225806452</v>
      </c>
      <c r="BH17" s="16">
        <v>0.11020408163265299</v>
      </c>
      <c r="BI17" s="16">
        <v>0.114864864864865</v>
      </c>
      <c r="BJ17" s="16">
        <v>4.3478260869565202E-2</v>
      </c>
      <c r="BK17" s="16">
        <v>7.4074074074074098E-2</v>
      </c>
      <c r="BL17" s="16">
        <v>0</v>
      </c>
    </row>
    <row r="18" spans="2:64" x14ac:dyDescent="0.35">
      <c r="B18" s="17" t="s">
        <v>445</v>
      </c>
      <c r="C18" s="16">
        <v>0.102362204724409</v>
      </c>
      <c r="D18" s="16">
        <v>0.20689655172413801</v>
      </c>
      <c r="E18" s="16">
        <v>9.375E-2</v>
      </c>
      <c r="F18" s="16">
        <v>0.10638297872340401</v>
      </c>
      <c r="G18" s="16">
        <v>0.104294478527607</v>
      </c>
      <c r="H18" s="16">
        <v>8.2278481012658194E-2</v>
      </c>
      <c r="I18" s="16"/>
      <c r="J18" s="16">
        <v>0.11888111888111901</v>
      </c>
      <c r="K18" s="16">
        <v>8.1447963800904993E-2</v>
      </c>
      <c r="L18" s="16"/>
      <c r="M18" s="16">
        <v>0.12171052631578901</v>
      </c>
      <c r="N18" s="16">
        <v>7.0000000000000007E-2</v>
      </c>
      <c r="O18" s="16">
        <v>6.6666666666666693E-2</v>
      </c>
      <c r="P18" s="16">
        <v>7.4999999999999997E-2</v>
      </c>
      <c r="Q18" s="16"/>
      <c r="R18" s="16">
        <v>0.13200000000000001</v>
      </c>
      <c r="S18" s="16">
        <v>4.9382716049382699E-2</v>
      </c>
      <c r="T18" s="16">
        <v>8.4967320261437898E-2</v>
      </c>
      <c r="U18" s="16">
        <v>8.3333333333333301E-2</v>
      </c>
      <c r="V18" s="16"/>
      <c r="W18" s="16">
        <v>0.121621621621622</v>
      </c>
      <c r="X18" s="16">
        <v>0.123711340206186</v>
      </c>
      <c r="Y18" s="16">
        <v>5.7692307692307702E-2</v>
      </c>
      <c r="Z18" s="16">
        <v>2.1739130434782601E-2</v>
      </c>
      <c r="AA18" s="16">
        <v>0.108108108108108</v>
      </c>
      <c r="AB18" s="16">
        <v>4.08163265306122E-2</v>
      </c>
      <c r="AC18" s="16">
        <v>0.14285714285714299</v>
      </c>
      <c r="AD18" s="16">
        <v>0</v>
      </c>
      <c r="AE18" s="16">
        <v>0.17142857142857101</v>
      </c>
      <c r="AF18" s="16">
        <v>7.1428571428571397E-2</v>
      </c>
      <c r="AG18" s="16">
        <v>0.25</v>
      </c>
      <c r="AH18" s="16">
        <v>0.33333333333333298</v>
      </c>
      <c r="AI18" s="16"/>
      <c r="AJ18" s="16">
        <v>7.4626865671641798E-2</v>
      </c>
      <c r="AK18" s="16">
        <v>6.6666666666666693E-2</v>
      </c>
      <c r="AL18" s="16">
        <v>0.14367816091954</v>
      </c>
      <c r="AM18" s="16">
        <v>7.4468085106383003E-2</v>
      </c>
      <c r="AN18" s="16">
        <v>0.11111111111111099</v>
      </c>
      <c r="AO18" s="16"/>
      <c r="AP18" s="16">
        <v>0.10497237569060799</v>
      </c>
      <c r="AQ18" s="16">
        <v>9.6000000000000002E-2</v>
      </c>
      <c r="AR18" s="16">
        <v>9.5238095238095205E-2</v>
      </c>
      <c r="AS18" s="16"/>
      <c r="AT18" s="16">
        <v>0.10606060606060599</v>
      </c>
      <c r="AU18" s="16">
        <v>9.0032154340836001E-2</v>
      </c>
      <c r="AV18" s="16">
        <v>0.2</v>
      </c>
      <c r="AW18" s="16">
        <v>0.05</v>
      </c>
      <c r="AX18" s="16"/>
      <c r="AY18" s="16">
        <v>0.108108108108108</v>
      </c>
      <c r="AZ18" s="16">
        <v>0.101910828025478</v>
      </c>
      <c r="BA18" s="16"/>
      <c r="BB18" s="16">
        <v>0.194444444444444</v>
      </c>
      <c r="BC18" s="16">
        <v>0.107142857142857</v>
      </c>
      <c r="BD18" s="16">
        <v>9.6573208722741402E-2</v>
      </c>
      <c r="BE18" s="16">
        <v>7.4626865671641798E-2</v>
      </c>
      <c r="BF18" s="16"/>
      <c r="BG18" s="16">
        <v>0.16129032258064499</v>
      </c>
      <c r="BH18" s="16">
        <v>0.122448979591837</v>
      </c>
      <c r="BI18" s="16">
        <v>8.1081081081081099E-2</v>
      </c>
      <c r="BJ18" s="16">
        <v>0</v>
      </c>
      <c r="BK18" s="16">
        <v>0</v>
      </c>
      <c r="BL18" s="16">
        <v>0</v>
      </c>
    </row>
    <row r="19" spans="2:64" x14ac:dyDescent="0.35">
      <c r="B19" s="17" t="s">
        <v>159</v>
      </c>
      <c r="C19" s="16">
        <v>7.2834645669291306E-2</v>
      </c>
      <c r="D19" s="16">
        <v>0</v>
      </c>
      <c r="E19" s="16">
        <v>9.375E-2</v>
      </c>
      <c r="F19" s="16">
        <v>9.5744680851063801E-2</v>
      </c>
      <c r="G19" s="16">
        <v>7.3619631901840496E-2</v>
      </c>
      <c r="H19" s="16">
        <v>6.3291139240506306E-2</v>
      </c>
      <c r="I19" s="16"/>
      <c r="J19" s="16">
        <v>6.6433566433566404E-2</v>
      </c>
      <c r="K19" s="16">
        <v>8.1447963800904993E-2</v>
      </c>
      <c r="L19" s="16"/>
      <c r="M19" s="16">
        <v>5.5921052631578899E-2</v>
      </c>
      <c r="N19" s="16">
        <v>0.14000000000000001</v>
      </c>
      <c r="O19" s="16">
        <v>6.6666666666666693E-2</v>
      </c>
      <c r="P19" s="16">
        <v>0.05</v>
      </c>
      <c r="Q19" s="16"/>
      <c r="R19" s="16">
        <v>7.1999999999999995E-2</v>
      </c>
      <c r="S19" s="16">
        <v>8.6419753086419707E-2</v>
      </c>
      <c r="T19" s="16">
        <v>7.8431372549019607E-2</v>
      </c>
      <c r="U19" s="16">
        <v>0</v>
      </c>
      <c r="V19" s="16"/>
      <c r="W19" s="16">
        <v>9.45945945945946E-2</v>
      </c>
      <c r="X19" s="16">
        <v>5.1546391752577303E-2</v>
      </c>
      <c r="Y19" s="16">
        <v>5.7692307692307702E-2</v>
      </c>
      <c r="Z19" s="16">
        <v>0.13043478260869601</v>
      </c>
      <c r="AA19" s="16">
        <v>8.1081081081081099E-2</v>
      </c>
      <c r="AB19" s="16">
        <v>6.1224489795918401E-2</v>
      </c>
      <c r="AC19" s="16">
        <v>2.04081632653061E-2</v>
      </c>
      <c r="AD19" s="16">
        <v>0.16666666666666699</v>
      </c>
      <c r="AE19" s="16">
        <v>2.8571428571428598E-2</v>
      </c>
      <c r="AF19" s="16">
        <v>0.107142857142857</v>
      </c>
      <c r="AG19" s="16">
        <v>0.05</v>
      </c>
      <c r="AH19" s="16">
        <v>0.33333333333333298</v>
      </c>
      <c r="AI19" s="16"/>
      <c r="AJ19" s="16">
        <v>7.4626865671641798E-2</v>
      </c>
      <c r="AK19" s="16">
        <v>0.16</v>
      </c>
      <c r="AL19" s="16">
        <v>5.7471264367816098E-2</v>
      </c>
      <c r="AM19" s="16">
        <v>6.3829787234042507E-2</v>
      </c>
      <c r="AN19" s="16">
        <v>3.7037037037037E-2</v>
      </c>
      <c r="AO19" s="16"/>
      <c r="AP19" s="16">
        <v>5.8011049723756897E-2</v>
      </c>
      <c r="AQ19" s="16">
        <v>0.12</v>
      </c>
      <c r="AR19" s="16">
        <v>4.7619047619047603E-2</v>
      </c>
      <c r="AS19" s="16"/>
      <c r="AT19" s="16">
        <v>7.5757575757575801E-2</v>
      </c>
      <c r="AU19" s="16">
        <v>6.1093247588424403E-2</v>
      </c>
      <c r="AV19" s="16">
        <v>8.8888888888888906E-2</v>
      </c>
      <c r="AW19" s="16">
        <v>0.2</v>
      </c>
      <c r="AX19" s="16"/>
      <c r="AY19" s="16">
        <v>0</v>
      </c>
      <c r="AZ19" s="16">
        <v>7.8556263269639104E-2</v>
      </c>
      <c r="BA19" s="16"/>
      <c r="BB19" s="16">
        <v>0</v>
      </c>
      <c r="BC19" s="16">
        <v>5.95238095238095E-2</v>
      </c>
      <c r="BD19" s="16">
        <v>7.1651090342679094E-2</v>
      </c>
      <c r="BE19" s="16">
        <v>0.134328358208955</v>
      </c>
      <c r="BF19" s="16"/>
      <c r="BG19" s="16">
        <v>6.4516129032258104E-2</v>
      </c>
      <c r="BH19" s="16">
        <v>6.9387755102040802E-2</v>
      </c>
      <c r="BI19" s="16">
        <v>7.4324324324324301E-2</v>
      </c>
      <c r="BJ19" s="16">
        <v>4.3478260869565202E-2</v>
      </c>
      <c r="BK19" s="16">
        <v>0.11111111111111099</v>
      </c>
      <c r="BL19" s="16">
        <v>0.33333333333333298</v>
      </c>
    </row>
    <row r="20" spans="2:64" x14ac:dyDescent="0.35">
      <c r="B20" s="17" t="s">
        <v>446</v>
      </c>
      <c r="C20" s="18">
        <v>5.7086614173228301E-2</v>
      </c>
      <c r="D20" s="18">
        <v>0.17241379310344801</v>
      </c>
      <c r="E20" s="18">
        <v>0.125</v>
      </c>
      <c r="F20" s="18">
        <v>5.31914893617021E-2</v>
      </c>
      <c r="G20" s="18">
        <v>4.2944785276073601E-2</v>
      </c>
      <c r="H20" s="18">
        <v>2.53164556962025E-2</v>
      </c>
      <c r="I20" s="18"/>
      <c r="J20" s="18">
        <v>7.3426573426573397E-2</v>
      </c>
      <c r="K20" s="18">
        <v>3.6199095022624403E-2</v>
      </c>
      <c r="L20" s="18"/>
      <c r="M20" s="18">
        <v>6.9078947368421101E-2</v>
      </c>
      <c r="N20" s="18">
        <v>0.05</v>
      </c>
      <c r="O20" s="18">
        <v>3.3333333333333298E-2</v>
      </c>
      <c r="P20" s="18">
        <v>2.5000000000000001E-2</v>
      </c>
      <c r="Q20" s="18"/>
      <c r="R20" s="18">
        <v>9.6000000000000002E-2</v>
      </c>
      <c r="S20" s="18">
        <v>3.7037037037037E-2</v>
      </c>
      <c r="T20" s="18">
        <v>1.30718954248366E-2</v>
      </c>
      <c r="U20" s="18">
        <v>0</v>
      </c>
      <c r="V20" s="18"/>
      <c r="W20" s="18">
        <v>6.7567567567567599E-2</v>
      </c>
      <c r="X20" s="18">
        <v>5.1546391752577303E-2</v>
      </c>
      <c r="Y20" s="18">
        <v>3.8461538461538498E-2</v>
      </c>
      <c r="Z20" s="18">
        <v>4.3478260869565202E-2</v>
      </c>
      <c r="AA20" s="18">
        <v>8.1081081081081099E-2</v>
      </c>
      <c r="AB20" s="18">
        <v>4.08163265306122E-2</v>
      </c>
      <c r="AC20" s="18">
        <v>4.08163265306122E-2</v>
      </c>
      <c r="AD20" s="18">
        <v>0</v>
      </c>
      <c r="AE20" s="18">
        <v>0.114285714285714</v>
      </c>
      <c r="AF20" s="18">
        <v>3.5714285714285698E-2</v>
      </c>
      <c r="AG20" s="18">
        <v>0.15</v>
      </c>
      <c r="AH20" s="18">
        <v>0</v>
      </c>
      <c r="AI20" s="18"/>
      <c r="AJ20" s="18">
        <v>4.47761194029851E-2</v>
      </c>
      <c r="AK20" s="18">
        <v>0.04</v>
      </c>
      <c r="AL20" s="18">
        <v>3.4482758620689703E-2</v>
      </c>
      <c r="AM20" s="18">
        <v>9.5744680851063801E-2</v>
      </c>
      <c r="AN20" s="18">
        <v>0.22222222222222199</v>
      </c>
      <c r="AO20" s="18"/>
      <c r="AP20" s="18">
        <v>5.24861878453039E-2</v>
      </c>
      <c r="AQ20" s="18">
        <v>7.1999999999999995E-2</v>
      </c>
      <c r="AR20" s="18">
        <v>4.7619047619047603E-2</v>
      </c>
      <c r="AS20" s="18"/>
      <c r="AT20" s="18">
        <v>6.0606060606060601E-2</v>
      </c>
      <c r="AU20" s="18">
        <v>5.1446945337620599E-2</v>
      </c>
      <c r="AV20" s="18">
        <v>8.8888888888888906E-2</v>
      </c>
      <c r="AW20" s="18">
        <v>0.05</v>
      </c>
      <c r="AX20" s="18"/>
      <c r="AY20" s="18">
        <v>5.4054054054054099E-2</v>
      </c>
      <c r="AZ20" s="18">
        <v>5.7324840764331197E-2</v>
      </c>
      <c r="BA20" s="18"/>
      <c r="BB20" s="18">
        <v>0.16666666666666699</v>
      </c>
      <c r="BC20" s="18">
        <v>5.95238095238095E-2</v>
      </c>
      <c r="BD20" s="18">
        <v>4.9844236760124602E-2</v>
      </c>
      <c r="BE20" s="18">
        <v>2.9850746268656699E-2</v>
      </c>
      <c r="BF20" s="18"/>
      <c r="BG20" s="18">
        <v>3.2258064516128997E-2</v>
      </c>
      <c r="BH20" s="18">
        <v>8.5714285714285701E-2</v>
      </c>
      <c r="BI20" s="18">
        <v>3.37837837837838E-2</v>
      </c>
      <c r="BJ20" s="18">
        <v>4.3478260869565202E-2</v>
      </c>
      <c r="BK20" s="18">
        <v>0</v>
      </c>
      <c r="BL20" s="18">
        <v>0</v>
      </c>
    </row>
    <row r="21" spans="2:64" x14ac:dyDescent="0.35">
      <c r="B21" s="15"/>
    </row>
    <row r="22" spans="2:64" x14ac:dyDescent="0.35">
      <c r="B22" t="s">
        <v>637</v>
      </c>
    </row>
    <row r="23" spans="2:64" x14ac:dyDescent="0.35">
      <c r="B23" t="s">
        <v>98</v>
      </c>
    </row>
    <row r="25" spans="2:64" x14ac:dyDescent="0.35">
      <c r="B2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L25"/>
  <sheetViews>
    <sheetView showGridLines="0" workbookViewId="0">
      <pane xSplit="2" topLeftCell="C1" activePane="topRight" state="frozen"/>
      <selection activeCell="B21" sqref="B21"/>
      <selection pane="topRight" activeCell="B25" sqref="B25"/>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448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382</v>
      </c>
      <c r="D7" s="9">
        <v>26</v>
      </c>
      <c r="E7" s="9">
        <v>50</v>
      </c>
      <c r="F7" s="9">
        <v>71</v>
      </c>
      <c r="G7" s="9">
        <v>122</v>
      </c>
      <c r="H7" s="9">
        <v>113</v>
      </c>
      <c r="I7" s="9"/>
      <c r="J7" s="9">
        <v>220</v>
      </c>
      <c r="K7" s="9">
        <v>161</v>
      </c>
      <c r="L7" s="9"/>
      <c r="M7" s="9">
        <v>239</v>
      </c>
      <c r="N7" s="9">
        <v>70</v>
      </c>
      <c r="O7" s="9">
        <v>43</v>
      </c>
      <c r="P7" s="9">
        <v>27</v>
      </c>
      <c r="Q7" s="9"/>
      <c r="R7" s="9">
        <v>198</v>
      </c>
      <c r="S7" s="9">
        <v>60</v>
      </c>
      <c r="T7" s="9">
        <v>108</v>
      </c>
      <c r="U7" s="9">
        <v>16</v>
      </c>
      <c r="V7" s="9"/>
      <c r="W7" s="9">
        <v>58</v>
      </c>
      <c r="X7" s="9">
        <v>75</v>
      </c>
      <c r="Y7" s="9">
        <v>37</v>
      </c>
      <c r="Z7" s="9">
        <v>32</v>
      </c>
      <c r="AA7" s="9">
        <v>27</v>
      </c>
      <c r="AB7" s="9">
        <v>36</v>
      </c>
      <c r="AC7" s="9">
        <v>40</v>
      </c>
      <c r="AD7" s="9">
        <v>13</v>
      </c>
      <c r="AE7" s="9">
        <v>30</v>
      </c>
      <c r="AF7" s="9">
        <v>13</v>
      </c>
      <c r="AG7" s="9">
        <v>19</v>
      </c>
      <c r="AH7" s="9">
        <v>2</v>
      </c>
      <c r="AI7" s="9"/>
      <c r="AJ7" s="9">
        <v>43</v>
      </c>
      <c r="AK7" s="9">
        <v>47</v>
      </c>
      <c r="AL7" s="9">
        <v>141</v>
      </c>
      <c r="AM7" s="9">
        <v>73</v>
      </c>
      <c r="AN7" s="9">
        <v>21</v>
      </c>
      <c r="AO7" s="9"/>
      <c r="AP7" s="9">
        <v>273</v>
      </c>
      <c r="AQ7" s="9">
        <v>91</v>
      </c>
      <c r="AR7" s="9">
        <v>18</v>
      </c>
      <c r="AS7" s="9"/>
      <c r="AT7" s="9">
        <v>103</v>
      </c>
      <c r="AU7" s="9">
        <v>232</v>
      </c>
      <c r="AV7" s="9">
        <v>37</v>
      </c>
      <c r="AW7" s="9">
        <v>10</v>
      </c>
      <c r="AX7" s="9"/>
      <c r="AY7" s="9">
        <v>30</v>
      </c>
      <c r="AZ7" s="9">
        <v>352</v>
      </c>
      <c r="BA7" s="9"/>
      <c r="BB7" s="9">
        <v>31</v>
      </c>
      <c r="BC7" s="9">
        <v>58</v>
      </c>
      <c r="BD7" s="9">
        <v>246</v>
      </c>
      <c r="BE7" s="9">
        <v>47</v>
      </c>
      <c r="BF7" s="9"/>
      <c r="BG7" s="9">
        <v>48</v>
      </c>
      <c r="BH7" s="9">
        <v>192</v>
      </c>
      <c r="BI7" s="9">
        <v>108</v>
      </c>
      <c r="BJ7" s="9">
        <v>18</v>
      </c>
      <c r="BK7" s="9">
        <v>15</v>
      </c>
      <c r="BL7" s="9">
        <v>1</v>
      </c>
    </row>
    <row r="8" spans="2:64" x14ac:dyDescent="0.35">
      <c r="B8" s="17" t="s">
        <v>438</v>
      </c>
      <c r="C8" s="16">
        <v>0.112565445026178</v>
      </c>
      <c r="D8" s="16">
        <v>0.15384615384615399</v>
      </c>
      <c r="E8" s="16">
        <v>0.14000000000000001</v>
      </c>
      <c r="F8" s="16">
        <v>0.11267605633802801</v>
      </c>
      <c r="G8" s="16">
        <v>8.1967213114754106E-2</v>
      </c>
      <c r="H8" s="16">
        <v>0.123893805309735</v>
      </c>
      <c r="I8" s="16"/>
      <c r="J8" s="16">
        <v>0.109090909090909</v>
      </c>
      <c r="K8" s="16">
        <v>0.118012422360248</v>
      </c>
      <c r="L8" s="16"/>
      <c r="M8" s="16">
        <v>0.11715481171548101</v>
      </c>
      <c r="N8" s="16">
        <v>0.114285714285714</v>
      </c>
      <c r="O8" s="16">
        <v>6.9767441860465101E-2</v>
      </c>
      <c r="P8" s="16">
        <v>0.148148148148148</v>
      </c>
      <c r="Q8" s="16"/>
      <c r="R8" s="16">
        <v>0.10606060606060599</v>
      </c>
      <c r="S8" s="16">
        <v>0.1</v>
      </c>
      <c r="T8" s="16">
        <v>0.12037037037037</v>
      </c>
      <c r="U8" s="16">
        <v>0.1875</v>
      </c>
      <c r="V8" s="16"/>
      <c r="W8" s="16">
        <v>0.10344827586206901</v>
      </c>
      <c r="X8" s="16">
        <v>0.133333333333333</v>
      </c>
      <c r="Y8" s="16">
        <v>5.4054054054054099E-2</v>
      </c>
      <c r="Z8" s="16">
        <v>0.125</v>
      </c>
      <c r="AA8" s="16">
        <v>0.18518518518518501</v>
      </c>
      <c r="AB8" s="16">
        <v>0.13888888888888901</v>
      </c>
      <c r="AC8" s="16">
        <v>0.1</v>
      </c>
      <c r="AD8" s="16">
        <v>0</v>
      </c>
      <c r="AE8" s="16">
        <v>3.3333333333333298E-2</v>
      </c>
      <c r="AF8" s="16">
        <v>0.15384615384615399</v>
      </c>
      <c r="AG8" s="16">
        <v>0.21052631578947401</v>
      </c>
      <c r="AH8" s="16">
        <v>0</v>
      </c>
      <c r="AI8" s="16"/>
      <c r="AJ8" s="16">
        <v>6.9767441860465101E-2</v>
      </c>
      <c r="AK8" s="16">
        <v>6.3829787234042507E-2</v>
      </c>
      <c r="AL8" s="16">
        <v>0.11347517730496499</v>
      </c>
      <c r="AM8" s="16">
        <v>0.150684931506849</v>
      </c>
      <c r="AN8" s="16">
        <v>4.7619047619047603E-2</v>
      </c>
      <c r="AO8" s="16"/>
      <c r="AP8" s="16">
        <v>0.10989010989011</v>
      </c>
      <c r="AQ8" s="16">
        <v>0.120879120879121</v>
      </c>
      <c r="AR8" s="16">
        <v>0.11111111111111099</v>
      </c>
      <c r="AS8" s="16"/>
      <c r="AT8" s="16">
        <v>0.13592233009708701</v>
      </c>
      <c r="AU8" s="16">
        <v>0.10344827586206901</v>
      </c>
      <c r="AV8" s="16">
        <v>8.1081081081081099E-2</v>
      </c>
      <c r="AW8" s="16">
        <v>0.2</v>
      </c>
      <c r="AX8" s="16"/>
      <c r="AY8" s="16">
        <v>0.16666666666666699</v>
      </c>
      <c r="AZ8" s="16">
        <v>0.107954545454545</v>
      </c>
      <c r="BA8" s="16"/>
      <c r="BB8" s="16">
        <v>9.6774193548387094E-2</v>
      </c>
      <c r="BC8" s="16">
        <v>0.13793103448275901</v>
      </c>
      <c r="BD8" s="16">
        <v>0.101626016260163</v>
      </c>
      <c r="BE8" s="16">
        <v>0.14893617021276601</v>
      </c>
      <c r="BF8" s="16"/>
      <c r="BG8" s="16">
        <v>4.1666666666666699E-2</v>
      </c>
      <c r="BH8" s="16">
        <v>0.140625</v>
      </c>
      <c r="BI8" s="16">
        <v>0.11111111111111099</v>
      </c>
      <c r="BJ8" s="16">
        <v>5.5555555555555601E-2</v>
      </c>
      <c r="BK8" s="16">
        <v>6.6666666666666693E-2</v>
      </c>
      <c r="BL8" s="16">
        <v>0</v>
      </c>
    </row>
    <row r="9" spans="2:64" x14ac:dyDescent="0.35">
      <c r="B9" s="17" t="s">
        <v>437</v>
      </c>
      <c r="C9" s="16">
        <v>9.4240837696335095E-2</v>
      </c>
      <c r="D9" s="16">
        <v>3.8461538461538498E-2</v>
      </c>
      <c r="E9" s="16">
        <v>0.04</v>
      </c>
      <c r="F9" s="16">
        <v>4.2253521126760597E-2</v>
      </c>
      <c r="G9" s="16">
        <v>0.12295081967213101</v>
      </c>
      <c r="H9" s="16">
        <v>0.132743362831858</v>
      </c>
      <c r="I9" s="16"/>
      <c r="J9" s="16">
        <v>9.54545454545455E-2</v>
      </c>
      <c r="K9" s="16">
        <v>9.3167701863354005E-2</v>
      </c>
      <c r="L9" s="16"/>
      <c r="M9" s="16">
        <v>8.3682008368200805E-2</v>
      </c>
      <c r="N9" s="16">
        <v>0.114285714285714</v>
      </c>
      <c r="O9" s="16">
        <v>6.9767441860465101E-2</v>
      </c>
      <c r="P9" s="16">
        <v>0.148148148148148</v>
      </c>
      <c r="Q9" s="16"/>
      <c r="R9" s="16">
        <v>6.5656565656565705E-2</v>
      </c>
      <c r="S9" s="16">
        <v>6.6666666666666693E-2</v>
      </c>
      <c r="T9" s="16">
        <v>0.148148148148148</v>
      </c>
      <c r="U9" s="16">
        <v>0.1875</v>
      </c>
      <c r="V9" s="16"/>
      <c r="W9" s="16">
        <v>5.1724137931034503E-2</v>
      </c>
      <c r="X9" s="16">
        <v>0.08</v>
      </c>
      <c r="Y9" s="16">
        <v>0.135135135135135</v>
      </c>
      <c r="Z9" s="16">
        <v>0.125</v>
      </c>
      <c r="AA9" s="16">
        <v>0.148148148148148</v>
      </c>
      <c r="AB9" s="16">
        <v>5.5555555555555601E-2</v>
      </c>
      <c r="AC9" s="16">
        <v>0.125</v>
      </c>
      <c r="AD9" s="16">
        <v>7.69230769230769E-2</v>
      </c>
      <c r="AE9" s="16">
        <v>3.3333333333333298E-2</v>
      </c>
      <c r="AF9" s="16">
        <v>0.15384615384615399</v>
      </c>
      <c r="AG9" s="16">
        <v>0.157894736842105</v>
      </c>
      <c r="AH9" s="16">
        <v>0</v>
      </c>
      <c r="AI9" s="16"/>
      <c r="AJ9" s="16">
        <v>6.9767441860465101E-2</v>
      </c>
      <c r="AK9" s="16">
        <v>0.14893617021276601</v>
      </c>
      <c r="AL9" s="16">
        <v>7.09219858156028E-2</v>
      </c>
      <c r="AM9" s="16">
        <v>8.2191780821917804E-2</v>
      </c>
      <c r="AN9" s="16">
        <v>0.14285714285714299</v>
      </c>
      <c r="AO9" s="16"/>
      <c r="AP9" s="16">
        <v>9.5238095238095205E-2</v>
      </c>
      <c r="AQ9" s="16">
        <v>6.5934065934065894E-2</v>
      </c>
      <c r="AR9" s="16">
        <v>0.22222222222222199</v>
      </c>
      <c r="AS9" s="16"/>
      <c r="AT9" s="16">
        <v>7.7669902912621394E-2</v>
      </c>
      <c r="AU9" s="16">
        <v>9.4827586206896505E-2</v>
      </c>
      <c r="AV9" s="16">
        <v>0.135135135135135</v>
      </c>
      <c r="AW9" s="16">
        <v>0.1</v>
      </c>
      <c r="AX9" s="16"/>
      <c r="AY9" s="16">
        <v>0.233333333333333</v>
      </c>
      <c r="AZ9" s="16">
        <v>8.2386363636363605E-2</v>
      </c>
      <c r="BA9" s="16"/>
      <c r="BB9" s="16">
        <v>6.4516129032258104E-2</v>
      </c>
      <c r="BC9" s="16">
        <v>0.10344827586206901</v>
      </c>
      <c r="BD9" s="16">
        <v>9.3495934959349603E-2</v>
      </c>
      <c r="BE9" s="16">
        <v>0.10638297872340401</v>
      </c>
      <c r="BF9" s="16"/>
      <c r="BG9" s="16">
        <v>0.16666666666666699</v>
      </c>
      <c r="BH9" s="16">
        <v>8.8541666666666699E-2</v>
      </c>
      <c r="BI9" s="16">
        <v>5.5555555555555601E-2</v>
      </c>
      <c r="BJ9" s="16">
        <v>0.11111111111111099</v>
      </c>
      <c r="BK9" s="16">
        <v>0.2</v>
      </c>
      <c r="BL9" s="16">
        <v>0</v>
      </c>
    </row>
    <row r="10" spans="2:64" x14ac:dyDescent="0.35">
      <c r="B10" s="17" t="s">
        <v>440</v>
      </c>
      <c r="C10" s="16">
        <v>0.104712041884817</v>
      </c>
      <c r="D10" s="16">
        <v>0.15384615384615399</v>
      </c>
      <c r="E10" s="16">
        <v>0.14000000000000001</v>
      </c>
      <c r="F10" s="16">
        <v>8.4507042253521097E-2</v>
      </c>
      <c r="G10" s="16">
        <v>9.0163934426229497E-2</v>
      </c>
      <c r="H10" s="16">
        <v>0.106194690265487</v>
      </c>
      <c r="I10" s="16"/>
      <c r="J10" s="16">
        <v>9.0909090909090898E-2</v>
      </c>
      <c r="K10" s="16">
        <v>0.12422360248447201</v>
      </c>
      <c r="L10" s="16"/>
      <c r="M10" s="16">
        <v>0.100418410041841</v>
      </c>
      <c r="N10" s="16">
        <v>0.128571428571429</v>
      </c>
      <c r="O10" s="16">
        <v>9.3023255813953501E-2</v>
      </c>
      <c r="P10" s="16">
        <v>7.4074074074074098E-2</v>
      </c>
      <c r="Q10" s="16"/>
      <c r="R10" s="16">
        <v>0.11616161616161599</v>
      </c>
      <c r="S10" s="16">
        <v>0.133333333333333</v>
      </c>
      <c r="T10" s="16">
        <v>7.4074074074074098E-2</v>
      </c>
      <c r="U10" s="16">
        <v>6.25E-2</v>
      </c>
      <c r="V10" s="16"/>
      <c r="W10" s="16">
        <v>0.12068965517241401</v>
      </c>
      <c r="X10" s="16">
        <v>6.6666666666666693E-2</v>
      </c>
      <c r="Y10" s="16">
        <v>0.108108108108108</v>
      </c>
      <c r="Z10" s="16">
        <v>0.125</v>
      </c>
      <c r="AA10" s="16">
        <v>0.148148148148148</v>
      </c>
      <c r="AB10" s="16">
        <v>0.13888888888888901</v>
      </c>
      <c r="AC10" s="16">
        <v>0.125</v>
      </c>
      <c r="AD10" s="16">
        <v>0</v>
      </c>
      <c r="AE10" s="16">
        <v>0.1</v>
      </c>
      <c r="AF10" s="16">
        <v>0.15384615384615399</v>
      </c>
      <c r="AG10" s="16">
        <v>5.2631578947368397E-2</v>
      </c>
      <c r="AH10" s="16">
        <v>0</v>
      </c>
      <c r="AI10" s="16"/>
      <c r="AJ10" s="16">
        <v>9.3023255813953501E-2</v>
      </c>
      <c r="AK10" s="16">
        <v>6.3829787234042507E-2</v>
      </c>
      <c r="AL10" s="16">
        <v>0.10638297872340401</v>
      </c>
      <c r="AM10" s="16">
        <v>0.123287671232877</v>
      </c>
      <c r="AN10" s="16">
        <v>9.5238095238095205E-2</v>
      </c>
      <c r="AO10" s="16"/>
      <c r="AP10" s="16">
        <v>8.4249084249084297E-2</v>
      </c>
      <c r="AQ10" s="16">
        <v>0.164835164835165</v>
      </c>
      <c r="AR10" s="16">
        <v>0.11111111111111099</v>
      </c>
      <c r="AS10" s="16"/>
      <c r="AT10" s="16">
        <v>8.7378640776699004E-2</v>
      </c>
      <c r="AU10" s="16">
        <v>0.10344827586206901</v>
      </c>
      <c r="AV10" s="16">
        <v>0.162162162162162</v>
      </c>
      <c r="AW10" s="16">
        <v>0.1</v>
      </c>
      <c r="AX10" s="16"/>
      <c r="AY10" s="16">
        <v>6.6666666666666693E-2</v>
      </c>
      <c r="AZ10" s="16">
        <v>0.107954545454545</v>
      </c>
      <c r="BA10" s="16"/>
      <c r="BB10" s="16">
        <v>0.225806451612903</v>
      </c>
      <c r="BC10" s="16">
        <v>0.12068965517241401</v>
      </c>
      <c r="BD10" s="16">
        <v>9.3495934959349603E-2</v>
      </c>
      <c r="BE10" s="16">
        <v>6.3829787234042507E-2</v>
      </c>
      <c r="BF10" s="16"/>
      <c r="BG10" s="16">
        <v>8.3333333333333301E-2</v>
      </c>
      <c r="BH10" s="16">
        <v>0.125</v>
      </c>
      <c r="BI10" s="16">
        <v>9.2592592592592601E-2</v>
      </c>
      <c r="BJ10" s="16">
        <v>0</v>
      </c>
      <c r="BK10" s="16">
        <v>0.133333333333333</v>
      </c>
      <c r="BL10" s="16">
        <v>0</v>
      </c>
    </row>
    <row r="11" spans="2:64" x14ac:dyDescent="0.35">
      <c r="B11" s="17" t="s">
        <v>443</v>
      </c>
      <c r="C11" s="16">
        <v>6.2827225130889994E-2</v>
      </c>
      <c r="D11" s="16">
        <v>0.19230769230769201</v>
      </c>
      <c r="E11" s="16">
        <v>0.08</v>
      </c>
      <c r="F11" s="16">
        <v>5.63380281690141E-2</v>
      </c>
      <c r="G11" s="16">
        <v>3.2786885245901599E-2</v>
      </c>
      <c r="H11" s="16">
        <v>6.1946902654867297E-2</v>
      </c>
      <c r="I11" s="16"/>
      <c r="J11" s="16">
        <v>6.3636363636363602E-2</v>
      </c>
      <c r="K11" s="16">
        <v>5.5900621118012403E-2</v>
      </c>
      <c r="L11" s="16"/>
      <c r="M11" s="16">
        <v>7.1129707112970703E-2</v>
      </c>
      <c r="N11" s="16">
        <v>4.2857142857142899E-2</v>
      </c>
      <c r="O11" s="16">
        <v>4.6511627906976702E-2</v>
      </c>
      <c r="P11" s="16">
        <v>7.4074074074074098E-2</v>
      </c>
      <c r="Q11" s="16"/>
      <c r="R11" s="16">
        <v>6.0606060606060601E-2</v>
      </c>
      <c r="S11" s="16">
        <v>8.3333333333333301E-2</v>
      </c>
      <c r="T11" s="16">
        <v>6.4814814814814797E-2</v>
      </c>
      <c r="U11" s="16">
        <v>0</v>
      </c>
      <c r="V11" s="16"/>
      <c r="W11" s="16">
        <v>5.1724137931034503E-2</v>
      </c>
      <c r="X11" s="16">
        <v>0.08</v>
      </c>
      <c r="Y11" s="16">
        <v>8.1081081081081099E-2</v>
      </c>
      <c r="Z11" s="16">
        <v>3.125E-2</v>
      </c>
      <c r="AA11" s="16">
        <v>3.7037037037037E-2</v>
      </c>
      <c r="AB11" s="16">
        <v>8.3333333333333301E-2</v>
      </c>
      <c r="AC11" s="16">
        <v>0.05</v>
      </c>
      <c r="AD11" s="16">
        <v>0</v>
      </c>
      <c r="AE11" s="16">
        <v>6.6666666666666693E-2</v>
      </c>
      <c r="AF11" s="16">
        <v>0</v>
      </c>
      <c r="AG11" s="16">
        <v>0.105263157894737</v>
      </c>
      <c r="AH11" s="16">
        <v>0.5</v>
      </c>
      <c r="AI11" s="16"/>
      <c r="AJ11" s="16">
        <v>6.9767441860465101E-2</v>
      </c>
      <c r="AK11" s="16">
        <v>4.2553191489361701E-2</v>
      </c>
      <c r="AL11" s="16">
        <v>7.09219858156028E-2</v>
      </c>
      <c r="AM11" s="16">
        <v>8.2191780821917804E-2</v>
      </c>
      <c r="AN11" s="16">
        <v>4.7619047619047603E-2</v>
      </c>
      <c r="AO11" s="16"/>
      <c r="AP11" s="16">
        <v>6.5934065934065894E-2</v>
      </c>
      <c r="AQ11" s="16">
        <v>6.5934065934065894E-2</v>
      </c>
      <c r="AR11" s="16">
        <v>0</v>
      </c>
      <c r="AS11" s="16"/>
      <c r="AT11" s="16">
        <v>3.8834951456310697E-2</v>
      </c>
      <c r="AU11" s="16">
        <v>5.6034482758620698E-2</v>
      </c>
      <c r="AV11" s="16">
        <v>0.18918918918918901</v>
      </c>
      <c r="AW11" s="16">
        <v>0</v>
      </c>
      <c r="AX11" s="16"/>
      <c r="AY11" s="16">
        <v>0.1</v>
      </c>
      <c r="AZ11" s="16">
        <v>5.9659090909090898E-2</v>
      </c>
      <c r="BA11" s="16"/>
      <c r="BB11" s="16">
        <v>3.2258064516128997E-2</v>
      </c>
      <c r="BC11" s="16">
        <v>6.8965517241379296E-2</v>
      </c>
      <c r="BD11" s="16">
        <v>6.9105691056910598E-2</v>
      </c>
      <c r="BE11" s="16">
        <v>4.2553191489361701E-2</v>
      </c>
      <c r="BF11" s="16"/>
      <c r="BG11" s="16">
        <v>8.3333333333333301E-2</v>
      </c>
      <c r="BH11" s="16">
        <v>7.2916666666666699E-2</v>
      </c>
      <c r="BI11" s="16">
        <v>3.7037037037037E-2</v>
      </c>
      <c r="BJ11" s="16">
        <v>5.5555555555555601E-2</v>
      </c>
      <c r="BK11" s="16">
        <v>0</v>
      </c>
      <c r="BL11" s="16">
        <v>1</v>
      </c>
    </row>
    <row r="12" spans="2:64" x14ac:dyDescent="0.35">
      <c r="B12" s="17" t="s">
        <v>446</v>
      </c>
      <c r="C12" s="16">
        <v>2.0942408376963401E-2</v>
      </c>
      <c r="D12" s="16">
        <v>0</v>
      </c>
      <c r="E12" s="16">
        <v>0.02</v>
      </c>
      <c r="F12" s="16">
        <v>1.4084507042253501E-2</v>
      </c>
      <c r="G12" s="16">
        <v>3.2786885245901599E-2</v>
      </c>
      <c r="H12" s="16">
        <v>1.7699115044247801E-2</v>
      </c>
      <c r="I12" s="16"/>
      <c r="J12" s="16">
        <v>2.27272727272727E-2</v>
      </c>
      <c r="K12" s="16">
        <v>1.8633540372670801E-2</v>
      </c>
      <c r="L12" s="16"/>
      <c r="M12" s="16">
        <v>2.5104602510460299E-2</v>
      </c>
      <c r="N12" s="16">
        <v>2.8571428571428598E-2</v>
      </c>
      <c r="O12" s="16">
        <v>0</v>
      </c>
      <c r="P12" s="16">
        <v>0</v>
      </c>
      <c r="Q12" s="16"/>
      <c r="R12" s="16">
        <v>3.03030303030303E-2</v>
      </c>
      <c r="S12" s="16">
        <v>1.6666666666666701E-2</v>
      </c>
      <c r="T12" s="16">
        <v>9.2592592592592605E-3</v>
      </c>
      <c r="U12" s="16">
        <v>0</v>
      </c>
      <c r="V12" s="16"/>
      <c r="W12" s="16">
        <v>0</v>
      </c>
      <c r="X12" s="16">
        <v>0.04</v>
      </c>
      <c r="Y12" s="16">
        <v>2.7027027027027001E-2</v>
      </c>
      <c r="Z12" s="16">
        <v>3.125E-2</v>
      </c>
      <c r="AA12" s="16">
        <v>3.7037037037037E-2</v>
      </c>
      <c r="AB12" s="16">
        <v>0</v>
      </c>
      <c r="AC12" s="16">
        <v>0</v>
      </c>
      <c r="AD12" s="16">
        <v>0</v>
      </c>
      <c r="AE12" s="16">
        <v>3.3333333333333298E-2</v>
      </c>
      <c r="AF12" s="16">
        <v>0</v>
      </c>
      <c r="AG12" s="16">
        <v>5.2631578947368397E-2</v>
      </c>
      <c r="AH12" s="16">
        <v>0</v>
      </c>
      <c r="AI12" s="16"/>
      <c r="AJ12" s="16">
        <v>0</v>
      </c>
      <c r="AK12" s="16">
        <v>0</v>
      </c>
      <c r="AL12" s="16">
        <v>2.1276595744680899E-2</v>
      </c>
      <c r="AM12" s="16">
        <v>1.3698630136986301E-2</v>
      </c>
      <c r="AN12" s="16">
        <v>9.5238095238095205E-2</v>
      </c>
      <c r="AO12" s="16"/>
      <c r="AP12" s="16">
        <v>1.0989010989011E-2</v>
      </c>
      <c r="AQ12" s="16">
        <v>4.3956043956044001E-2</v>
      </c>
      <c r="AR12" s="16">
        <v>5.5555555555555601E-2</v>
      </c>
      <c r="AS12" s="16"/>
      <c r="AT12" s="16">
        <v>0</v>
      </c>
      <c r="AU12" s="16">
        <v>3.4482758620689703E-2</v>
      </c>
      <c r="AV12" s="16">
        <v>0</v>
      </c>
      <c r="AW12" s="16">
        <v>0</v>
      </c>
      <c r="AX12" s="16"/>
      <c r="AY12" s="16">
        <v>0</v>
      </c>
      <c r="AZ12" s="16">
        <v>2.27272727272727E-2</v>
      </c>
      <c r="BA12" s="16"/>
      <c r="BB12" s="16">
        <v>3.2258064516128997E-2</v>
      </c>
      <c r="BC12" s="16">
        <v>1.72413793103448E-2</v>
      </c>
      <c r="BD12" s="16">
        <v>2.0325203252032499E-2</v>
      </c>
      <c r="BE12" s="16">
        <v>2.1276595744680899E-2</v>
      </c>
      <c r="BF12" s="16"/>
      <c r="BG12" s="16">
        <v>2.0833333333333301E-2</v>
      </c>
      <c r="BH12" s="16">
        <v>3.125E-2</v>
      </c>
      <c r="BI12" s="16">
        <v>9.2592592592592605E-3</v>
      </c>
      <c r="BJ12" s="16">
        <v>0</v>
      </c>
      <c r="BK12" s="16">
        <v>0</v>
      </c>
      <c r="BL12" s="16">
        <v>0</v>
      </c>
    </row>
    <row r="13" spans="2:64" x14ac:dyDescent="0.35">
      <c r="B13" s="17" t="s">
        <v>445</v>
      </c>
      <c r="C13" s="16">
        <v>6.8062827225130906E-2</v>
      </c>
      <c r="D13" s="16">
        <v>0.15384615384615399</v>
      </c>
      <c r="E13" s="16">
        <v>0.04</v>
      </c>
      <c r="F13" s="16">
        <v>4.2253521126760597E-2</v>
      </c>
      <c r="G13" s="16">
        <v>9.0163934426229497E-2</v>
      </c>
      <c r="H13" s="16">
        <v>5.3097345132743397E-2</v>
      </c>
      <c r="I13" s="16"/>
      <c r="J13" s="16">
        <v>6.8181818181818205E-2</v>
      </c>
      <c r="K13" s="16">
        <v>6.8322981366459604E-2</v>
      </c>
      <c r="L13" s="16"/>
      <c r="M13" s="16">
        <v>8.3682008368200805E-2</v>
      </c>
      <c r="N13" s="16">
        <v>4.2857142857142899E-2</v>
      </c>
      <c r="O13" s="16">
        <v>2.32558139534884E-2</v>
      </c>
      <c r="P13" s="16">
        <v>7.4074074074074098E-2</v>
      </c>
      <c r="Q13" s="16"/>
      <c r="R13" s="16">
        <v>8.5858585858585898E-2</v>
      </c>
      <c r="S13" s="16">
        <v>1.6666666666666701E-2</v>
      </c>
      <c r="T13" s="16">
        <v>5.5555555555555601E-2</v>
      </c>
      <c r="U13" s="16">
        <v>0.125</v>
      </c>
      <c r="V13" s="16"/>
      <c r="W13" s="16">
        <v>8.6206896551724102E-2</v>
      </c>
      <c r="X13" s="16">
        <v>9.3333333333333296E-2</v>
      </c>
      <c r="Y13" s="16">
        <v>8.1081081081081099E-2</v>
      </c>
      <c r="Z13" s="16">
        <v>3.125E-2</v>
      </c>
      <c r="AA13" s="16">
        <v>3.7037037037037E-2</v>
      </c>
      <c r="AB13" s="16">
        <v>0</v>
      </c>
      <c r="AC13" s="16">
        <v>0.1</v>
      </c>
      <c r="AD13" s="16">
        <v>0</v>
      </c>
      <c r="AE13" s="16">
        <v>6.6666666666666693E-2</v>
      </c>
      <c r="AF13" s="16">
        <v>0.15384615384615399</v>
      </c>
      <c r="AG13" s="16">
        <v>5.2631578947368397E-2</v>
      </c>
      <c r="AH13" s="16">
        <v>0</v>
      </c>
      <c r="AI13" s="16"/>
      <c r="AJ13" s="16">
        <v>6.9767441860465101E-2</v>
      </c>
      <c r="AK13" s="16">
        <v>8.5106382978723402E-2</v>
      </c>
      <c r="AL13" s="16">
        <v>9.2198581560283696E-2</v>
      </c>
      <c r="AM13" s="16">
        <v>4.1095890410958902E-2</v>
      </c>
      <c r="AN13" s="16">
        <v>0</v>
      </c>
      <c r="AO13" s="16"/>
      <c r="AP13" s="16">
        <v>7.3260073260073305E-2</v>
      </c>
      <c r="AQ13" s="16">
        <v>4.3956043956044001E-2</v>
      </c>
      <c r="AR13" s="16">
        <v>0.11111111111111099</v>
      </c>
      <c r="AS13" s="16"/>
      <c r="AT13" s="16">
        <v>6.7961165048543701E-2</v>
      </c>
      <c r="AU13" s="16">
        <v>5.6034482758620698E-2</v>
      </c>
      <c r="AV13" s="16">
        <v>0.162162162162162</v>
      </c>
      <c r="AW13" s="16">
        <v>0</v>
      </c>
      <c r="AX13" s="16"/>
      <c r="AY13" s="16">
        <v>6.6666666666666693E-2</v>
      </c>
      <c r="AZ13" s="16">
        <v>6.8181818181818205E-2</v>
      </c>
      <c r="BA13" s="16"/>
      <c r="BB13" s="16">
        <v>0.16129032258064499</v>
      </c>
      <c r="BC13" s="16">
        <v>0.10344827586206901</v>
      </c>
      <c r="BD13" s="16">
        <v>5.2845528455284597E-2</v>
      </c>
      <c r="BE13" s="16">
        <v>4.2553191489361701E-2</v>
      </c>
      <c r="BF13" s="16"/>
      <c r="BG13" s="16">
        <v>8.3333333333333301E-2</v>
      </c>
      <c r="BH13" s="16">
        <v>8.3333333333333301E-2</v>
      </c>
      <c r="BI13" s="16">
        <v>5.5555555555555601E-2</v>
      </c>
      <c r="BJ13" s="16">
        <v>0</v>
      </c>
      <c r="BK13" s="16">
        <v>0</v>
      </c>
      <c r="BL13" s="16">
        <v>0</v>
      </c>
    </row>
    <row r="14" spans="2:64" x14ac:dyDescent="0.35">
      <c r="B14" s="17" t="s">
        <v>435</v>
      </c>
      <c r="C14" s="16">
        <v>0.28534031413612598</v>
      </c>
      <c r="D14" s="16">
        <v>7.69230769230769E-2</v>
      </c>
      <c r="E14" s="16">
        <v>0.34</v>
      </c>
      <c r="F14" s="16">
        <v>0.36619718309859201</v>
      </c>
      <c r="G14" s="16">
        <v>0.26229508196721302</v>
      </c>
      <c r="H14" s="16">
        <v>0.28318584070796499</v>
      </c>
      <c r="I14" s="16"/>
      <c r="J14" s="16">
        <v>0.27272727272727298</v>
      </c>
      <c r="K14" s="16">
        <v>0.30434782608695699</v>
      </c>
      <c r="L14" s="16"/>
      <c r="M14" s="16">
        <v>0.27196652719665299</v>
      </c>
      <c r="N14" s="16">
        <v>0.28571428571428598</v>
      </c>
      <c r="O14" s="16">
        <v>0.372093023255814</v>
      </c>
      <c r="P14" s="16">
        <v>0.25925925925925902</v>
      </c>
      <c r="Q14" s="16"/>
      <c r="R14" s="16">
        <v>0.27777777777777801</v>
      </c>
      <c r="S14" s="16">
        <v>0.266666666666667</v>
      </c>
      <c r="T14" s="16">
        <v>0.31481481481481499</v>
      </c>
      <c r="U14" s="16">
        <v>0.25</v>
      </c>
      <c r="V14" s="16"/>
      <c r="W14" s="16">
        <v>0.25862068965517199</v>
      </c>
      <c r="X14" s="16">
        <v>0.28000000000000003</v>
      </c>
      <c r="Y14" s="16">
        <v>0.27027027027027001</v>
      </c>
      <c r="Z14" s="16">
        <v>0.28125</v>
      </c>
      <c r="AA14" s="16">
        <v>0.22222222222222199</v>
      </c>
      <c r="AB14" s="16">
        <v>0.13888888888888901</v>
      </c>
      <c r="AC14" s="16">
        <v>0.27500000000000002</v>
      </c>
      <c r="AD14" s="16">
        <v>0.76923076923076905</v>
      </c>
      <c r="AE14" s="16">
        <v>0.36666666666666697</v>
      </c>
      <c r="AF14" s="16">
        <v>0.30769230769230799</v>
      </c>
      <c r="AG14" s="16">
        <v>0.31578947368421101</v>
      </c>
      <c r="AH14" s="16">
        <v>0.5</v>
      </c>
      <c r="AI14" s="16"/>
      <c r="AJ14" s="16">
        <v>0.34883720930232598</v>
      </c>
      <c r="AK14" s="16">
        <v>0.23404255319148901</v>
      </c>
      <c r="AL14" s="16">
        <v>0.290780141843972</v>
      </c>
      <c r="AM14" s="16">
        <v>0.27397260273972601</v>
      </c>
      <c r="AN14" s="16">
        <v>0.238095238095238</v>
      </c>
      <c r="AO14" s="16"/>
      <c r="AP14" s="16">
        <v>0.31135531135531103</v>
      </c>
      <c r="AQ14" s="16">
        <v>0.230769230769231</v>
      </c>
      <c r="AR14" s="16">
        <v>0.16666666666666699</v>
      </c>
      <c r="AS14" s="16"/>
      <c r="AT14" s="16">
        <v>0.31067961165048502</v>
      </c>
      <c r="AU14" s="16">
        <v>0.30172413793103398</v>
      </c>
      <c r="AV14" s="16">
        <v>0.135135135135135</v>
      </c>
      <c r="AW14" s="16">
        <v>0.2</v>
      </c>
      <c r="AX14" s="16"/>
      <c r="AY14" s="16">
        <v>0.2</v>
      </c>
      <c r="AZ14" s="16">
        <v>0.29261363636363602</v>
      </c>
      <c r="BA14" s="16"/>
      <c r="BB14" s="16">
        <v>0.12903225806451599</v>
      </c>
      <c r="BC14" s="16">
        <v>0.18965517241379301</v>
      </c>
      <c r="BD14" s="16">
        <v>0.30894308943089399</v>
      </c>
      <c r="BE14" s="16">
        <v>0.38297872340425498</v>
      </c>
      <c r="BF14" s="16"/>
      <c r="BG14" s="16">
        <v>0.33333333333333298</v>
      </c>
      <c r="BH14" s="16">
        <v>0.23958333333333301</v>
      </c>
      <c r="BI14" s="16">
        <v>0.31481481481481499</v>
      </c>
      <c r="BJ14" s="16">
        <v>0.44444444444444398</v>
      </c>
      <c r="BK14" s="16">
        <v>0.33333333333333298</v>
      </c>
      <c r="BL14" s="16">
        <v>0</v>
      </c>
    </row>
    <row r="15" spans="2:64" x14ac:dyDescent="0.35">
      <c r="B15" s="17" t="s">
        <v>436</v>
      </c>
      <c r="C15" s="16">
        <v>0.133507853403141</v>
      </c>
      <c r="D15" s="16">
        <v>0</v>
      </c>
      <c r="E15" s="16">
        <v>0.02</v>
      </c>
      <c r="F15" s="16">
        <v>0.183098591549296</v>
      </c>
      <c r="G15" s="16">
        <v>0.18032786885245899</v>
      </c>
      <c r="H15" s="16">
        <v>0.132743362831858</v>
      </c>
      <c r="I15" s="16"/>
      <c r="J15" s="16">
        <v>0.13636363636363599</v>
      </c>
      <c r="K15" s="16">
        <v>0.13043478260869601</v>
      </c>
      <c r="L15" s="16"/>
      <c r="M15" s="16">
        <v>0.13389121338912099</v>
      </c>
      <c r="N15" s="16">
        <v>0.114285714285714</v>
      </c>
      <c r="O15" s="16">
        <v>0.186046511627907</v>
      </c>
      <c r="P15" s="16">
        <v>0.11111111111111099</v>
      </c>
      <c r="Q15" s="16"/>
      <c r="R15" s="16">
        <v>0.11111111111111099</v>
      </c>
      <c r="S15" s="16">
        <v>0.16666666666666699</v>
      </c>
      <c r="T15" s="16">
        <v>0.16666666666666699</v>
      </c>
      <c r="U15" s="16">
        <v>6.25E-2</v>
      </c>
      <c r="V15" s="16"/>
      <c r="W15" s="16">
        <v>0.10344827586206901</v>
      </c>
      <c r="X15" s="16">
        <v>0.16</v>
      </c>
      <c r="Y15" s="16">
        <v>0.135135135135135</v>
      </c>
      <c r="Z15" s="16">
        <v>6.25E-2</v>
      </c>
      <c r="AA15" s="16">
        <v>0.11111111111111099</v>
      </c>
      <c r="AB15" s="16">
        <v>0.22222222222222199</v>
      </c>
      <c r="AC15" s="16">
        <v>0.125</v>
      </c>
      <c r="AD15" s="16">
        <v>0.15384615384615399</v>
      </c>
      <c r="AE15" s="16">
        <v>0.2</v>
      </c>
      <c r="AF15" s="16">
        <v>7.69230769230769E-2</v>
      </c>
      <c r="AG15" s="16">
        <v>5.2631578947368397E-2</v>
      </c>
      <c r="AH15" s="16">
        <v>0</v>
      </c>
      <c r="AI15" s="16"/>
      <c r="AJ15" s="16">
        <v>0.209302325581395</v>
      </c>
      <c r="AK15" s="16">
        <v>0.19148936170212799</v>
      </c>
      <c r="AL15" s="16">
        <v>0.14184397163120599</v>
      </c>
      <c r="AM15" s="16">
        <v>9.5890410958904104E-2</v>
      </c>
      <c r="AN15" s="16">
        <v>4.7619047619047603E-2</v>
      </c>
      <c r="AO15" s="16"/>
      <c r="AP15" s="16">
        <v>0.13186813186813201</v>
      </c>
      <c r="AQ15" s="16">
        <v>0.14285714285714299</v>
      </c>
      <c r="AR15" s="16">
        <v>0.11111111111111099</v>
      </c>
      <c r="AS15" s="16"/>
      <c r="AT15" s="16">
        <v>0.15533980582524301</v>
      </c>
      <c r="AU15" s="16">
        <v>0.13362068965517199</v>
      </c>
      <c r="AV15" s="16">
        <v>2.7027027027027001E-2</v>
      </c>
      <c r="AW15" s="16">
        <v>0.3</v>
      </c>
      <c r="AX15" s="16"/>
      <c r="AY15" s="16">
        <v>3.3333333333333298E-2</v>
      </c>
      <c r="AZ15" s="16">
        <v>0.142045454545455</v>
      </c>
      <c r="BA15" s="16"/>
      <c r="BB15" s="16">
        <v>6.4516129032258104E-2</v>
      </c>
      <c r="BC15" s="16">
        <v>0.12068965517241401</v>
      </c>
      <c r="BD15" s="16">
        <v>0.16260162601625999</v>
      </c>
      <c r="BE15" s="16">
        <v>4.2553191489361701E-2</v>
      </c>
      <c r="BF15" s="16"/>
      <c r="BG15" s="16">
        <v>0.104166666666667</v>
      </c>
      <c r="BH15" s="16">
        <v>0.13541666666666699</v>
      </c>
      <c r="BI15" s="16">
        <v>0.157407407407407</v>
      </c>
      <c r="BJ15" s="16">
        <v>0.11111111111111099</v>
      </c>
      <c r="BK15" s="16">
        <v>6.6666666666666693E-2</v>
      </c>
      <c r="BL15" s="16">
        <v>0</v>
      </c>
    </row>
    <row r="16" spans="2:64" x14ac:dyDescent="0.35">
      <c r="B16" s="17" t="s">
        <v>442</v>
      </c>
      <c r="C16" s="16">
        <v>2.0942408376963401E-2</v>
      </c>
      <c r="D16" s="16">
        <v>7.69230769230769E-2</v>
      </c>
      <c r="E16" s="16">
        <v>0</v>
      </c>
      <c r="F16" s="16">
        <v>1.4084507042253501E-2</v>
      </c>
      <c r="G16" s="16">
        <v>3.2786885245901599E-2</v>
      </c>
      <c r="H16" s="16">
        <v>8.8495575221238902E-3</v>
      </c>
      <c r="I16" s="16"/>
      <c r="J16" s="16">
        <v>1.8181818181818198E-2</v>
      </c>
      <c r="K16" s="16">
        <v>2.4844720496894401E-2</v>
      </c>
      <c r="L16" s="16"/>
      <c r="M16" s="16">
        <v>2.0920502092050201E-2</v>
      </c>
      <c r="N16" s="16">
        <v>1.4285714285714299E-2</v>
      </c>
      <c r="O16" s="16">
        <v>4.6511627906976702E-2</v>
      </c>
      <c r="P16" s="16">
        <v>0</v>
      </c>
      <c r="Q16" s="16"/>
      <c r="R16" s="16">
        <v>2.5252525252525301E-2</v>
      </c>
      <c r="S16" s="16">
        <v>3.3333333333333298E-2</v>
      </c>
      <c r="T16" s="16">
        <v>9.2592592592592605E-3</v>
      </c>
      <c r="U16" s="16">
        <v>0</v>
      </c>
      <c r="V16" s="16"/>
      <c r="W16" s="16">
        <v>5.1724137931034503E-2</v>
      </c>
      <c r="X16" s="16">
        <v>1.3333333333333299E-2</v>
      </c>
      <c r="Y16" s="16">
        <v>0</v>
      </c>
      <c r="Z16" s="16">
        <v>3.125E-2</v>
      </c>
      <c r="AA16" s="16">
        <v>0</v>
      </c>
      <c r="AB16" s="16">
        <v>5.5555555555555601E-2</v>
      </c>
      <c r="AC16" s="16">
        <v>2.5000000000000001E-2</v>
      </c>
      <c r="AD16" s="16">
        <v>0</v>
      </c>
      <c r="AE16" s="16">
        <v>0</v>
      </c>
      <c r="AF16" s="16">
        <v>0</v>
      </c>
      <c r="AG16" s="16">
        <v>0</v>
      </c>
      <c r="AH16" s="16">
        <v>0</v>
      </c>
      <c r="AI16" s="16"/>
      <c r="AJ16" s="16">
        <v>0</v>
      </c>
      <c r="AK16" s="16">
        <v>4.2553191489361701E-2</v>
      </c>
      <c r="AL16" s="16">
        <v>2.1276595744680899E-2</v>
      </c>
      <c r="AM16" s="16">
        <v>2.7397260273972601E-2</v>
      </c>
      <c r="AN16" s="16">
        <v>4.7619047619047603E-2</v>
      </c>
      <c r="AO16" s="16"/>
      <c r="AP16" s="16">
        <v>2.1978021978022001E-2</v>
      </c>
      <c r="AQ16" s="16">
        <v>1.0989010989011E-2</v>
      </c>
      <c r="AR16" s="16">
        <v>5.5555555555555601E-2</v>
      </c>
      <c r="AS16" s="16"/>
      <c r="AT16" s="16">
        <v>3.8834951456310697E-2</v>
      </c>
      <c r="AU16" s="16">
        <v>1.72413793103448E-2</v>
      </c>
      <c r="AV16" s="16">
        <v>0</v>
      </c>
      <c r="AW16" s="16">
        <v>0</v>
      </c>
      <c r="AX16" s="16"/>
      <c r="AY16" s="16">
        <v>6.6666666666666693E-2</v>
      </c>
      <c r="AZ16" s="16">
        <v>1.7045454545454499E-2</v>
      </c>
      <c r="BA16" s="16"/>
      <c r="BB16" s="16">
        <v>3.2258064516128997E-2</v>
      </c>
      <c r="BC16" s="16">
        <v>0</v>
      </c>
      <c r="BD16" s="16">
        <v>2.4390243902439001E-2</v>
      </c>
      <c r="BE16" s="16">
        <v>2.1276595744680899E-2</v>
      </c>
      <c r="BF16" s="16"/>
      <c r="BG16" s="16">
        <v>2.0833333333333301E-2</v>
      </c>
      <c r="BH16" s="16">
        <v>2.6041666666666699E-2</v>
      </c>
      <c r="BI16" s="16">
        <v>1.85185185185185E-2</v>
      </c>
      <c r="BJ16" s="16">
        <v>0</v>
      </c>
      <c r="BK16" s="16">
        <v>0</v>
      </c>
      <c r="BL16" s="16">
        <v>0</v>
      </c>
    </row>
    <row r="17" spans="2:64" x14ac:dyDescent="0.35">
      <c r="B17" s="17" t="s">
        <v>441</v>
      </c>
      <c r="C17" s="16">
        <v>8.1151832460733E-2</v>
      </c>
      <c r="D17" s="16">
        <v>0.115384615384615</v>
      </c>
      <c r="E17" s="16">
        <v>0.12</v>
      </c>
      <c r="F17" s="16">
        <v>8.4507042253521097E-2</v>
      </c>
      <c r="G17" s="16">
        <v>6.5573770491803296E-2</v>
      </c>
      <c r="H17" s="16">
        <v>7.0796460176991094E-2</v>
      </c>
      <c r="I17" s="16"/>
      <c r="J17" s="16">
        <v>0.104545454545455</v>
      </c>
      <c r="K17" s="16">
        <v>4.9689440993788803E-2</v>
      </c>
      <c r="L17" s="16"/>
      <c r="M17" s="16">
        <v>7.5313807531380797E-2</v>
      </c>
      <c r="N17" s="16">
        <v>0.1</v>
      </c>
      <c r="O17" s="16">
        <v>9.3023255813953501E-2</v>
      </c>
      <c r="P17" s="16">
        <v>7.4074074074074098E-2</v>
      </c>
      <c r="Q17" s="16"/>
      <c r="R17" s="16">
        <v>0.10606060606060599</v>
      </c>
      <c r="S17" s="16">
        <v>8.3333333333333301E-2</v>
      </c>
      <c r="T17" s="16">
        <v>2.7777777777777801E-2</v>
      </c>
      <c r="U17" s="16">
        <v>0.125</v>
      </c>
      <c r="V17" s="16"/>
      <c r="W17" s="16">
        <v>0.13793103448275901</v>
      </c>
      <c r="X17" s="16">
        <v>5.3333333333333302E-2</v>
      </c>
      <c r="Y17" s="16">
        <v>5.4054054054054099E-2</v>
      </c>
      <c r="Z17" s="16">
        <v>0.15625</v>
      </c>
      <c r="AA17" s="16">
        <v>7.4074074074074098E-2</v>
      </c>
      <c r="AB17" s="16">
        <v>0.11111111111111099</v>
      </c>
      <c r="AC17" s="16">
        <v>7.4999999999999997E-2</v>
      </c>
      <c r="AD17" s="16">
        <v>0</v>
      </c>
      <c r="AE17" s="16">
        <v>0.1</v>
      </c>
      <c r="AF17" s="16">
        <v>0</v>
      </c>
      <c r="AG17" s="16">
        <v>0</v>
      </c>
      <c r="AH17" s="16">
        <v>0</v>
      </c>
      <c r="AI17" s="16"/>
      <c r="AJ17" s="16">
        <v>6.9767441860465101E-2</v>
      </c>
      <c r="AK17" s="16">
        <v>8.5106382978723402E-2</v>
      </c>
      <c r="AL17" s="16">
        <v>6.3829787234042507E-2</v>
      </c>
      <c r="AM17" s="16">
        <v>6.8493150684931503E-2</v>
      </c>
      <c r="AN17" s="16">
        <v>0.238095238095238</v>
      </c>
      <c r="AO17" s="16"/>
      <c r="AP17" s="16">
        <v>7.69230769230769E-2</v>
      </c>
      <c r="AQ17" s="16">
        <v>9.8901098901098897E-2</v>
      </c>
      <c r="AR17" s="16">
        <v>5.5555555555555601E-2</v>
      </c>
      <c r="AS17" s="16"/>
      <c r="AT17" s="16">
        <v>7.7669902912621394E-2</v>
      </c>
      <c r="AU17" s="16">
        <v>8.18965517241379E-2</v>
      </c>
      <c r="AV17" s="16">
        <v>8.1081081081081099E-2</v>
      </c>
      <c r="AW17" s="16">
        <v>0.1</v>
      </c>
      <c r="AX17" s="16"/>
      <c r="AY17" s="16">
        <v>6.6666666666666693E-2</v>
      </c>
      <c r="AZ17" s="16">
        <v>8.2386363636363605E-2</v>
      </c>
      <c r="BA17" s="16"/>
      <c r="BB17" s="16">
        <v>9.6774193548387094E-2</v>
      </c>
      <c r="BC17" s="16">
        <v>0.10344827586206901</v>
      </c>
      <c r="BD17" s="16">
        <v>6.50406504065041E-2</v>
      </c>
      <c r="BE17" s="16">
        <v>0.12765957446808501</v>
      </c>
      <c r="BF17" s="16"/>
      <c r="BG17" s="16">
        <v>6.25E-2</v>
      </c>
      <c r="BH17" s="16">
        <v>4.1666666666666699E-2</v>
      </c>
      <c r="BI17" s="16">
        <v>0.12962962962963001</v>
      </c>
      <c r="BJ17" s="16">
        <v>0.16666666666666699</v>
      </c>
      <c r="BK17" s="16">
        <v>0.2</v>
      </c>
      <c r="BL17" s="16">
        <v>0</v>
      </c>
    </row>
    <row r="18" spans="2:64" x14ac:dyDescent="0.35">
      <c r="B18" s="17" t="s">
        <v>444</v>
      </c>
      <c r="C18" s="16">
        <v>1.5706806282722498E-2</v>
      </c>
      <c r="D18" s="16">
        <v>3.8461538461538498E-2</v>
      </c>
      <c r="E18" s="16">
        <v>0.06</v>
      </c>
      <c r="F18" s="16">
        <v>0</v>
      </c>
      <c r="G18" s="16">
        <v>8.1967213114754103E-3</v>
      </c>
      <c r="H18" s="16">
        <v>8.8495575221238902E-3</v>
      </c>
      <c r="I18" s="16"/>
      <c r="J18" s="16">
        <v>1.8181818181818198E-2</v>
      </c>
      <c r="K18" s="16">
        <v>1.2422360248447201E-2</v>
      </c>
      <c r="L18" s="16"/>
      <c r="M18" s="16">
        <v>1.6736401673640201E-2</v>
      </c>
      <c r="N18" s="16">
        <v>1.4285714285714299E-2</v>
      </c>
      <c r="O18" s="16">
        <v>0</v>
      </c>
      <c r="P18" s="16">
        <v>3.7037037037037E-2</v>
      </c>
      <c r="Q18" s="16"/>
      <c r="R18" s="16">
        <v>1.5151515151515201E-2</v>
      </c>
      <c r="S18" s="16">
        <v>3.3333333333333298E-2</v>
      </c>
      <c r="T18" s="16">
        <v>9.2592592592592605E-3</v>
      </c>
      <c r="U18" s="16">
        <v>0</v>
      </c>
      <c r="V18" s="16"/>
      <c r="W18" s="16">
        <v>3.4482758620689703E-2</v>
      </c>
      <c r="X18" s="16">
        <v>0</v>
      </c>
      <c r="Y18" s="16">
        <v>5.4054054054054099E-2</v>
      </c>
      <c r="Z18" s="16">
        <v>0</v>
      </c>
      <c r="AA18" s="16">
        <v>0</v>
      </c>
      <c r="AB18" s="16">
        <v>5.5555555555555601E-2</v>
      </c>
      <c r="AC18" s="16">
        <v>0</v>
      </c>
      <c r="AD18" s="16">
        <v>0</v>
      </c>
      <c r="AE18" s="16">
        <v>0</v>
      </c>
      <c r="AF18" s="16">
        <v>0</v>
      </c>
      <c r="AG18" s="16">
        <v>0</v>
      </c>
      <c r="AH18" s="16">
        <v>0</v>
      </c>
      <c r="AI18" s="16"/>
      <c r="AJ18" s="16">
        <v>0</v>
      </c>
      <c r="AK18" s="16">
        <v>4.2553191489361701E-2</v>
      </c>
      <c r="AL18" s="16">
        <v>7.09219858156028E-3</v>
      </c>
      <c r="AM18" s="16">
        <v>4.1095890410958902E-2</v>
      </c>
      <c r="AN18" s="16">
        <v>0</v>
      </c>
      <c r="AO18" s="16"/>
      <c r="AP18" s="16">
        <v>1.8315018315018299E-2</v>
      </c>
      <c r="AQ18" s="16">
        <v>1.0989010989011E-2</v>
      </c>
      <c r="AR18" s="16">
        <v>0</v>
      </c>
      <c r="AS18" s="16"/>
      <c r="AT18" s="16">
        <v>9.7087378640776708E-3</v>
      </c>
      <c r="AU18" s="16">
        <v>1.72413793103448E-2</v>
      </c>
      <c r="AV18" s="16">
        <v>2.7027027027027001E-2</v>
      </c>
      <c r="AW18" s="16">
        <v>0</v>
      </c>
      <c r="AX18" s="16"/>
      <c r="AY18" s="16">
        <v>0</v>
      </c>
      <c r="AZ18" s="16">
        <v>1.7045454545454499E-2</v>
      </c>
      <c r="BA18" s="16"/>
      <c r="BB18" s="16">
        <v>6.4516129032258104E-2</v>
      </c>
      <c r="BC18" s="16">
        <v>3.4482758620689703E-2</v>
      </c>
      <c r="BD18" s="16">
        <v>8.1300813008130107E-3</v>
      </c>
      <c r="BE18" s="16">
        <v>0</v>
      </c>
      <c r="BF18" s="16"/>
      <c r="BG18" s="16">
        <v>0</v>
      </c>
      <c r="BH18" s="16">
        <v>1.5625E-2</v>
      </c>
      <c r="BI18" s="16">
        <v>1.85185185185185E-2</v>
      </c>
      <c r="BJ18" s="16">
        <v>5.5555555555555601E-2</v>
      </c>
      <c r="BK18" s="16">
        <v>0</v>
      </c>
      <c r="BL18" s="16">
        <v>0</v>
      </c>
    </row>
    <row r="19" spans="2:64" x14ac:dyDescent="0.35">
      <c r="B19" s="17" t="s">
        <v>439</v>
      </c>
      <c r="C19" s="16">
        <v>0</v>
      </c>
      <c r="D19" s="16">
        <v>0</v>
      </c>
      <c r="E19" s="16">
        <v>0</v>
      </c>
      <c r="F19" s="16">
        <v>0</v>
      </c>
      <c r="G19" s="16">
        <v>0</v>
      </c>
      <c r="H19" s="16">
        <v>0</v>
      </c>
      <c r="I19" s="16"/>
      <c r="J19" s="16">
        <v>0</v>
      </c>
      <c r="K19" s="16">
        <v>0</v>
      </c>
      <c r="L19" s="16"/>
      <c r="M19" s="16">
        <v>0</v>
      </c>
      <c r="N19" s="16">
        <v>0</v>
      </c>
      <c r="O19" s="16">
        <v>0</v>
      </c>
      <c r="P19" s="16">
        <v>0</v>
      </c>
      <c r="Q19" s="16"/>
      <c r="R19" s="16">
        <v>0</v>
      </c>
      <c r="S19" s="16">
        <v>0</v>
      </c>
      <c r="T19" s="16">
        <v>0</v>
      </c>
      <c r="U19" s="16">
        <v>0</v>
      </c>
      <c r="V19" s="16"/>
      <c r="W19" s="16">
        <v>0</v>
      </c>
      <c r="X19" s="16">
        <v>0</v>
      </c>
      <c r="Y19" s="16">
        <v>0</v>
      </c>
      <c r="Z19" s="16">
        <v>0</v>
      </c>
      <c r="AA19" s="16">
        <v>0</v>
      </c>
      <c r="AB19" s="16">
        <v>0</v>
      </c>
      <c r="AC19" s="16">
        <v>0</v>
      </c>
      <c r="AD19" s="16">
        <v>0</v>
      </c>
      <c r="AE19" s="16">
        <v>0</v>
      </c>
      <c r="AF19" s="16">
        <v>0</v>
      </c>
      <c r="AG19" s="16">
        <v>0</v>
      </c>
      <c r="AH19" s="16">
        <v>0</v>
      </c>
      <c r="AI19" s="16"/>
      <c r="AJ19" s="16">
        <v>0</v>
      </c>
      <c r="AK19" s="16">
        <v>0</v>
      </c>
      <c r="AL19" s="16">
        <v>0</v>
      </c>
      <c r="AM19" s="16">
        <v>0</v>
      </c>
      <c r="AN19" s="16">
        <v>0</v>
      </c>
      <c r="AO19" s="16"/>
      <c r="AP19" s="16">
        <v>0</v>
      </c>
      <c r="AQ19" s="16">
        <v>0</v>
      </c>
      <c r="AR19" s="16">
        <v>0</v>
      </c>
      <c r="AS19" s="16"/>
      <c r="AT19" s="16">
        <v>0</v>
      </c>
      <c r="AU19" s="16">
        <v>0</v>
      </c>
      <c r="AV19" s="16">
        <v>0</v>
      </c>
      <c r="AW19" s="16">
        <v>0</v>
      </c>
      <c r="AX19" s="16"/>
      <c r="AY19" s="16">
        <v>0</v>
      </c>
      <c r="AZ19" s="16">
        <v>0</v>
      </c>
      <c r="BA19" s="16"/>
      <c r="BB19" s="16">
        <v>0</v>
      </c>
      <c r="BC19" s="16">
        <v>0</v>
      </c>
      <c r="BD19" s="16">
        <v>0</v>
      </c>
      <c r="BE19" s="16">
        <v>0</v>
      </c>
      <c r="BF19" s="16"/>
      <c r="BG19" s="16">
        <v>0</v>
      </c>
      <c r="BH19" s="16">
        <v>0</v>
      </c>
      <c r="BI19" s="16">
        <v>0</v>
      </c>
      <c r="BJ19" s="16">
        <v>0</v>
      </c>
      <c r="BK19" s="16">
        <v>0</v>
      </c>
      <c r="BL19" s="16">
        <v>0</v>
      </c>
    </row>
    <row r="20" spans="2:64" x14ac:dyDescent="0.35">
      <c r="B20" s="17" t="s">
        <v>159</v>
      </c>
      <c r="C20" s="18">
        <v>0</v>
      </c>
      <c r="D20" s="18">
        <v>0</v>
      </c>
      <c r="E20" s="18">
        <v>0</v>
      </c>
      <c r="F20" s="18">
        <v>0</v>
      </c>
      <c r="G20" s="18">
        <v>0</v>
      </c>
      <c r="H20" s="18">
        <v>0</v>
      </c>
      <c r="I20" s="18"/>
      <c r="J20" s="18">
        <v>0</v>
      </c>
      <c r="K20" s="18">
        <v>0</v>
      </c>
      <c r="L20" s="18"/>
      <c r="M20" s="18">
        <v>0</v>
      </c>
      <c r="N20" s="18">
        <v>0</v>
      </c>
      <c r="O20" s="18">
        <v>0</v>
      </c>
      <c r="P20" s="18">
        <v>0</v>
      </c>
      <c r="Q20" s="18"/>
      <c r="R20" s="18">
        <v>0</v>
      </c>
      <c r="S20" s="18">
        <v>0</v>
      </c>
      <c r="T20" s="18">
        <v>0</v>
      </c>
      <c r="U20" s="18">
        <v>0</v>
      </c>
      <c r="V20" s="18"/>
      <c r="W20" s="18">
        <v>0</v>
      </c>
      <c r="X20" s="18">
        <v>0</v>
      </c>
      <c r="Y20" s="18">
        <v>0</v>
      </c>
      <c r="Z20" s="18">
        <v>0</v>
      </c>
      <c r="AA20" s="18">
        <v>0</v>
      </c>
      <c r="AB20" s="18">
        <v>0</v>
      </c>
      <c r="AC20" s="18">
        <v>0</v>
      </c>
      <c r="AD20" s="18">
        <v>0</v>
      </c>
      <c r="AE20" s="18">
        <v>0</v>
      </c>
      <c r="AF20" s="18">
        <v>0</v>
      </c>
      <c r="AG20" s="18">
        <v>0</v>
      </c>
      <c r="AH20" s="18">
        <v>0</v>
      </c>
      <c r="AI20" s="18"/>
      <c r="AJ20" s="18">
        <v>0</v>
      </c>
      <c r="AK20" s="18">
        <v>0</v>
      </c>
      <c r="AL20" s="18">
        <v>0</v>
      </c>
      <c r="AM20" s="18">
        <v>0</v>
      </c>
      <c r="AN20" s="18">
        <v>0</v>
      </c>
      <c r="AO20" s="18"/>
      <c r="AP20" s="18">
        <v>0</v>
      </c>
      <c r="AQ20" s="18">
        <v>0</v>
      </c>
      <c r="AR20" s="18">
        <v>0</v>
      </c>
      <c r="AS20" s="18"/>
      <c r="AT20" s="18">
        <v>0</v>
      </c>
      <c r="AU20" s="18">
        <v>0</v>
      </c>
      <c r="AV20" s="18">
        <v>0</v>
      </c>
      <c r="AW20" s="18">
        <v>0</v>
      </c>
      <c r="AX20" s="18"/>
      <c r="AY20" s="18">
        <v>0</v>
      </c>
      <c r="AZ20" s="18">
        <v>0</v>
      </c>
      <c r="BA20" s="18"/>
      <c r="BB20" s="18">
        <v>0</v>
      </c>
      <c r="BC20" s="18">
        <v>0</v>
      </c>
      <c r="BD20" s="18">
        <v>0</v>
      </c>
      <c r="BE20" s="18">
        <v>0</v>
      </c>
      <c r="BF20" s="18"/>
      <c r="BG20" s="18">
        <v>0</v>
      </c>
      <c r="BH20" s="18">
        <v>0</v>
      </c>
      <c r="BI20" s="18">
        <v>0</v>
      </c>
      <c r="BJ20" s="18">
        <v>0</v>
      </c>
      <c r="BK20" s="18">
        <v>0</v>
      </c>
      <c r="BL20" s="18">
        <v>0</v>
      </c>
    </row>
    <row r="21" spans="2:64" x14ac:dyDescent="0.35">
      <c r="B21" s="15" t="s">
        <v>449</v>
      </c>
    </row>
    <row r="22" spans="2:64" x14ac:dyDescent="0.35">
      <c r="B22" t="s">
        <v>637</v>
      </c>
    </row>
    <row r="23" spans="2:64" x14ac:dyDescent="0.35">
      <c r="B23" t="s">
        <v>98</v>
      </c>
    </row>
    <row r="25" spans="2:64" x14ac:dyDescent="0.35">
      <c r="B2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L27"/>
  <sheetViews>
    <sheetView showGridLines="0" workbookViewId="0">
      <pane xSplit="2" topLeftCell="C1" activePane="topRight" state="frozen"/>
      <selection activeCell="B21" sqref="B21"/>
      <selection pane="topRight" activeCell="B27" sqref="B27"/>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463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507</v>
      </c>
      <c r="D7" s="9">
        <v>28</v>
      </c>
      <c r="E7" s="9">
        <v>64</v>
      </c>
      <c r="F7" s="9">
        <v>94</v>
      </c>
      <c r="G7" s="9">
        <v>163</v>
      </c>
      <c r="H7" s="9">
        <v>158</v>
      </c>
      <c r="I7" s="9"/>
      <c r="J7" s="9">
        <v>285</v>
      </c>
      <c r="K7" s="9">
        <v>221</v>
      </c>
      <c r="L7" s="9"/>
      <c r="M7" s="9">
        <v>303</v>
      </c>
      <c r="N7" s="9">
        <v>100</v>
      </c>
      <c r="O7" s="9">
        <v>60</v>
      </c>
      <c r="P7" s="9">
        <v>40</v>
      </c>
      <c r="Q7" s="9"/>
      <c r="R7" s="9">
        <v>249</v>
      </c>
      <c r="S7" s="9">
        <v>81</v>
      </c>
      <c r="T7" s="9">
        <v>153</v>
      </c>
      <c r="U7" s="9">
        <v>24</v>
      </c>
      <c r="V7" s="9"/>
      <c r="W7" s="9">
        <v>74</v>
      </c>
      <c r="X7" s="9">
        <v>96</v>
      </c>
      <c r="Y7" s="9">
        <v>52</v>
      </c>
      <c r="Z7" s="9">
        <v>46</v>
      </c>
      <c r="AA7" s="9">
        <v>37</v>
      </c>
      <c r="AB7" s="9">
        <v>49</v>
      </c>
      <c r="AC7" s="9">
        <v>49</v>
      </c>
      <c r="AD7" s="9">
        <v>18</v>
      </c>
      <c r="AE7" s="9">
        <v>35</v>
      </c>
      <c r="AF7" s="9">
        <v>28</v>
      </c>
      <c r="AG7" s="9">
        <v>20</v>
      </c>
      <c r="AH7" s="9">
        <v>3</v>
      </c>
      <c r="AI7" s="9"/>
      <c r="AJ7" s="9">
        <v>67</v>
      </c>
      <c r="AK7" s="9">
        <v>75</v>
      </c>
      <c r="AL7" s="9">
        <v>173</v>
      </c>
      <c r="AM7" s="9">
        <v>94</v>
      </c>
      <c r="AN7" s="9">
        <v>27</v>
      </c>
      <c r="AO7" s="9"/>
      <c r="AP7" s="9">
        <v>361</v>
      </c>
      <c r="AQ7" s="9">
        <v>125</v>
      </c>
      <c r="AR7" s="9">
        <v>21</v>
      </c>
      <c r="AS7" s="9"/>
      <c r="AT7" s="9">
        <v>132</v>
      </c>
      <c r="AU7" s="9">
        <v>310</v>
      </c>
      <c r="AV7" s="9">
        <v>45</v>
      </c>
      <c r="AW7" s="9">
        <v>20</v>
      </c>
      <c r="AX7" s="9"/>
      <c r="AY7" s="9">
        <v>37</v>
      </c>
      <c r="AZ7" s="9">
        <v>470</v>
      </c>
      <c r="BA7" s="9"/>
      <c r="BB7" s="9">
        <v>35</v>
      </c>
      <c r="BC7" s="9">
        <v>84</v>
      </c>
      <c r="BD7" s="9">
        <v>321</v>
      </c>
      <c r="BE7" s="9">
        <v>67</v>
      </c>
      <c r="BF7" s="9"/>
      <c r="BG7" s="9">
        <v>62</v>
      </c>
      <c r="BH7" s="9">
        <v>244</v>
      </c>
      <c r="BI7" s="9">
        <v>148</v>
      </c>
      <c r="BJ7" s="9">
        <v>23</v>
      </c>
      <c r="BK7" s="9">
        <v>27</v>
      </c>
      <c r="BL7" s="9">
        <v>3</v>
      </c>
    </row>
    <row r="8" spans="2:64" x14ac:dyDescent="0.35">
      <c r="B8" s="17" t="s">
        <v>450</v>
      </c>
      <c r="C8" s="16">
        <v>0.26429980276134102</v>
      </c>
      <c r="D8" s="16">
        <v>0.32142857142857101</v>
      </c>
      <c r="E8" s="16">
        <v>0.34375</v>
      </c>
      <c r="F8" s="16">
        <v>0.329787234042553</v>
      </c>
      <c r="G8" s="16">
        <v>0.23926380368098199</v>
      </c>
      <c r="H8" s="16">
        <v>0.208860759493671</v>
      </c>
      <c r="I8" s="16"/>
      <c r="J8" s="16">
        <v>0.24210526315789499</v>
      </c>
      <c r="K8" s="16">
        <v>0.29411764705882398</v>
      </c>
      <c r="L8" s="16"/>
      <c r="M8" s="16">
        <v>0.24752475247524799</v>
      </c>
      <c r="N8" s="16">
        <v>0.27</v>
      </c>
      <c r="O8" s="16">
        <v>0.33333333333333298</v>
      </c>
      <c r="P8" s="16">
        <v>0.3</v>
      </c>
      <c r="Q8" s="16"/>
      <c r="R8" s="16">
        <v>0.25702811244979901</v>
      </c>
      <c r="S8" s="16">
        <v>0.32098765432098803</v>
      </c>
      <c r="T8" s="16">
        <v>0.24836601307189499</v>
      </c>
      <c r="U8" s="16">
        <v>0.25</v>
      </c>
      <c r="V8" s="16"/>
      <c r="W8" s="16">
        <v>0.22972972972972999</v>
      </c>
      <c r="X8" s="16">
        <v>0.28125</v>
      </c>
      <c r="Y8" s="16">
        <v>0.19230769230769201</v>
      </c>
      <c r="Z8" s="16">
        <v>0.23913043478260901</v>
      </c>
      <c r="AA8" s="16">
        <v>0.35135135135135098</v>
      </c>
      <c r="AB8" s="16">
        <v>0.24489795918367299</v>
      </c>
      <c r="AC8" s="16">
        <v>0.28571428571428598</v>
      </c>
      <c r="AD8" s="16">
        <v>0.33333333333333298</v>
      </c>
      <c r="AE8" s="16">
        <v>0.28571428571428598</v>
      </c>
      <c r="AF8" s="16">
        <v>0.214285714285714</v>
      </c>
      <c r="AG8" s="16">
        <v>0.4</v>
      </c>
      <c r="AH8" s="16">
        <v>0</v>
      </c>
      <c r="AI8" s="16"/>
      <c r="AJ8" s="16">
        <v>0.19402985074626899</v>
      </c>
      <c r="AK8" s="16">
        <v>0.28000000000000003</v>
      </c>
      <c r="AL8" s="16">
        <v>0.27745664739884401</v>
      </c>
      <c r="AM8" s="16">
        <v>0.25531914893617003</v>
      </c>
      <c r="AN8" s="16">
        <v>7.4074074074074098E-2</v>
      </c>
      <c r="AO8" s="16"/>
      <c r="AP8" s="16">
        <v>0.28808864265928003</v>
      </c>
      <c r="AQ8" s="16">
        <v>0.224</v>
      </c>
      <c r="AR8" s="16">
        <v>9.5238095238095205E-2</v>
      </c>
      <c r="AS8" s="16"/>
      <c r="AT8" s="16">
        <v>0.40151515151515099</v>
      </c>
      <c r="AU8" s="16">
        <v>0.206451612903226</v>
      </c>
      <c r="AV8" s="16">
        <v>0.33333333333333298</v>
      </c>
      <c r="AW8" s="16">
        <v>0.1</v>
      </c>
      <c r="AX8" s="16"/>
      <c r="AY8" s="16">
        <v>0.35135135135135098</v>
      </c>
      <c r="AZ8" s="16">
        <v>0.257446808510638</v>
      </c>
      <c r="BA8" s="16"/>
      <c r="BB8" s="16">
        <v>0.22857142857142901</v>
      </c>
      <c r="BC8" s="16">
        <v>0.26190476190476197</v>
      </c>
      <c r="BD8" s="16">
        <v>0.27102803738317799</v>
      </c>
      <c r="BE8" s="16">
        <v>0.25373134328358199</v>
      </c>
      <c r="BF8" s="16"/>
      <c r="BG8" s="16">
        <v>0.27419354838709697</v>
      </c>
      <c r="BH8" s="16">
        <v>0.27459016393442598</v>
      </c>
      <c r="BI8" s="16">
        <v>0.25</v>
      </c>
      <c r="BJ8" s="16">
        <v>0.26086956521739102</v>
      </c>
      <c r="BK8" s="16">
        <v>0.25925925925925902</v>
      </c>
      <c r="BL8" s="16">
        <v>0</v>
      </c>
    </row>
    <row r="9" spans="2:64" x14ac:dyDescent="0.35">
      <c r="B9" s="17" t="s">
        <v>451</v>
      </c>
      <c r="C9" s="16">
        <v>0.224852071005917</v>
      </c>
      <c r="D9" s="16">
        <v>0.107142857142857</v>
      </c>
      <c r="E9" s="16">
        <v>0.140625</v>
      </c>
      <c r="F9" s="16">
        <v>0.20212765957446799</v>
      </c>
      <c r="G9" s="16">
        <v>0.23926380368098199</v>
      </c>
      <c r="H9" s="16">
        <v>0.278481012658228</v>
      </c>
      <c r="I9" s="16"/>
      <c r="J9" s="16">
        <v>0.249122807017544</v>
      </c>
      <c r="K9" s="16">
        <v>0.19004524886877799</v>
      </c>
      <c r="L9" s="16"/>
      <c r="M9" s="16">
        <v>0.237623762376238</v>
      </c>
      <c r="N9" s="16">
        <v>0.2</v>
      </c>
      <c r="O9" s="16">
        <v>0.21666666666666701</v>
      </c>
      <c r="P9" s="16">
        <v>0.2</v>
      </c>
      <c r="Q9" s="16"/>
      <c r="R9" s="16">
        <v>0.19678714859437799</v>
      </c>
      <c r="S9" s="16">
        <v>0.234567901234568</v>
      </c>
      <c r="T9" s="16">
        <v>0.28104575163398698</v>
      </c>
      <c r="U9" s="16">
        <v>0.125</v>
      </c>
      <c r="V9" s="16"/>
      <c r="W9" s="16">
        <v>0.18918918918918901</v>
      </c>
      <c r="X9" s="16">
        <v>0.22916666666666699</v>
      </c>
      <c r="Y9" s="16">
        <v>0.32692307692307698</v>
      </c>
      <c r="Z9" s="16">
        <v>0.173913043478261</v>
      </c>
      <c r="AA9" s="16">
        <v>0.18918918918918901</v>
      </c>
      <c r="AB9" s="16">
        <v>0.20408163265306101</v>
      </c>
      <c r="AC9" s="16">
        <v>0.24489795918367299</v>
      </c>
      <c r="AD9" s="16">
        <v>0.33333333333333298</v>
      </c>
      <c r="AE9" s="16">
        <v>0.17142857142857101</v>
      </c>
      <c r="AF9" s="16">
        <v>0.25</v>
      </c>
      <c r="AG9" s="16">
        <v>0.25</v>
      </c>
      <c r="AH9" s="16">
        <v>0</v>
      </c>
      <c r="AI9" s="16"/>
      <c r="AJ9" s="16">
        <v>0.328358208955224</v>
      </c>
      <c r="AK9" s="16">
        <v>0.24</v>
      </c>
      <c r="AL9" s="16">
        <v>0.20809248554913301</v>
      </c>
      <c r="AM9" s="16">
        <v>0.19148936170212799</v>
      </c>
      <c r="AN9" s="16">
        <v>0.22222222222222199</v>
      </c>
      <c r="AO9" s="16"/>
      <c r="AP9" s="16">
        <v>0.21052631578947401</v>
      </c>
      <c r="AQ9" s="16">
        <v>0.25600000000000001</v>
      </c>
      <c r="AR9" s="16">
        <v>0.28571428571428598</v>
      </c>
      <c r="AS9" s="16"/>
      <c r="AT9" s="16">
        <v>0.15151515151515199</v>
      </c>
      <c r="AU9" s="16">
        <v>0.26451612903225802</v>
      </c>
      <c r="AV9" s="16">
        <v>0.133333333333333</v>
      </c>
      <c r="AW9" s="16">
        <v>0.3</v>
      </c>
      <c r="AX9" s="16"/>
      <c r="AY9" s="16">
        <v>0.135135135135135</v>
      </c>
      <c r="AZ9" s="16">
        <v>0.231914893617021</v>
      </c>
      <c r="BA9" s="16"/>
      <c r="BB9" s="16">
        <v>0.114285714285714</v>
      </c>
      <c r="BC9" s="16">
        <v>0.214285714285714</v>
      </c>
      <c r="BD9" s="16">
        <v>0.25233644859813098</v>
      </c>
      <c r="BE9" s="16">
        <v>0.164179104477612</v>
      </c>
      <c r="BF9" s="16"/>
      <c r="BG9" s="16">
        <v>0.16129032258064499</v>
      </c>
      <c r="BH9" s="16">
        <v>0.27459016393442598</v>
      </c>
      <c r="BI9" s="16">
        <v>0.20270270270270299</v>
      </c>
      <c r="BJ9" s="16">
        <v>0.173913043478261</v>
      </c>
      <c r="BK9" s="16">
        <v>0.11111111111111099</v>
      </c>
      <c r="BL9" s="16">
        <v>0</v>
      </c>
    </row>
    <row r="10" spans="2:64" x14ac:dyDescent="0.35">
      <c r="B10" s="17" t="s">
        <v>452</v>
      </c>
      <c r="C10" s="16">
        <v>0.19723865877711999</v>
      </c>
      <c r="D10" s="16">
        <v>7.1428571428571397E-2</v>
      </c>
      <c r="E10" s="16">
        <v>0.15625</v>
      </c>
      <c r="F10" s="16">
        <v>0.20212765957446799</v>
      </c>
      <c r="G10" s="16">
        <v>0.214723926380368</v>
      </c>
      <c r="H10" s="16">
        <v>0.215189873417722</v>
      </c>
      <c r="I10" s="16"/>
      <c r="J10" s="16">
        <v>0.21754385964912301</v>
      </c>
      <c r="K10" s="16">
        <v>0.17194570135746601</v>
      </c>
      <c r="L10" s="16"/>
      <c r="M10" s="16">
        <v>0.211221122112211</v>
      </c>
      <c r="N10" s="16">
        <v>0.24</v>
      </c>
      <c r="O10" s="16">
        <v>0.1</v>
      </c>
      <c r="P10" s="16">
        <v>0.125</v>
      </c>
      <c r="Q10" s="16"/>
      <c r="R10" s="16">
        <v>0.19678714859437799</v>
      </c>
      <c r="S10" s="16">
        <v>0.172839506172839</v>
      </c>
      <c r="T10" s="16">
        <v>0.22875816993464099</v>
      </c>
      <c r="U10" s="16">
        <v>8.3333333333333301E-2</v>
      </c>
      <c r="V10" s="16"/>
      <c r="W10" s="16">
        <v>0.18918918918918901</v>
      </c>
      <c r="X10" s="16">
        <v>0.20833333333333301</v>
      </c>
      <c r="Y10" s="16">
        <v>0.15384615384615399</v>
      </c>
      <c r="Z10" s="16">
        <v>0.26086956521739102</v>
      </c>
      <c r="AA10" s="16">
        <v>0.32432432432432401</v>
      </c>
      <c r="AB10" s="16">
        <v>0.183673469387755</v>
      </c>
      <c r="AC10" s="16">
        <v>0.183673469387755</v>
      </c>
      <c r="AD10" s="16">
        <v>5.5555555555555601E-2</v>
      </c>
      <c r="AE10" s="16">
        <v>0.14285714285714299</v>
      </c>
      <c r="AF10" s="16">
        <v>0.28571428571428598</v>
      </c>
      <c r="AG10" s="16">
        <v>0.05</v>
      </c>
      <c r="AH10" s="16">
        <v>0.33333333333333298</v>
      </c>
      <c r="AI10" s="16"/>
      <c r="AJ10" s="16">
        <v>0.22388059701492499</v>
      </c>
      <c r="AK10" s="16">
        <v>0.18666666666666701</v>
      </c>
      <c r="AL10" s="16">
        <v>0.179190751445087</v>
      </c>
      <c r="AM10" s="16">
        <v>0.23404255319148901</v>
      </c>
      <c r="AN10" s="16">
        <v>0.148148148148148</v>
      </c>
      <c r="AO10" s="16"/>
      <c r="AP10" s="16">
        <v>0.191135734072022</v>
      </c>
      <c r="AQ10" s="16">
        <v>0.216</v>
      </c>
      <c r="AR10" s="16">
        <v>0.19047619047618999</v>
      </c>
      <c r="AS10" s="16"/>
      <c r="AT10" s="16">
        <v>0.19696969696969699</v>
      </c>
      <c r="AU10" s="16">
        <v>0.21290322580645199</v>
      </c>
      <c r="AV10" s="16">
        <v>0.17777777777777801</v>
      </c>
      <c r="AW10" s="16">
        <v>0</v>
      </c>
      <c r="AX10" s="16"/>
      <c r="AY10" s="16">
        <v>0.135135135135135</v>
      </c>
      <c r="AZ10" s="16">
        <v>0.20212765957446799</v>
      </c>
      <c r="BA10" s="16"/>
      <c r="BB10" s="16">
        <v>0.17142857142857101</v>
      </c>
      <c r="BC10" s="16">
        <v>0.226190476190476</v>
      </c>
      <c r="BD10" s="16">
        <v>0.208722741433022</v>
      </c>
      <c r="BE10" s="16">
        <v>0.119402985074627</v>
      </c>
      <c r="BF10" s="16"/>
      <c r="BG10" s="16">
        <v>0.14516129032258099</v>
      </c>
      <c r="BH10" s="16">
        <v>0.13114754098360701</v>
      </c>
      <c r="BI10" s="16">
        <v>0.28378378378378399</v>
      </c>
      <c r="BJ10" s="16">
        <v>0.34782608695652201</v>
      </c>
      <c r="BK10" s="16">
        <v>0.33333333333333298</v>
      </c>
      <c r="BL10" s="16">
        <v>0</v>
      </c>
    </row>
    <row r="11" spans="2:64" x14ac:dyDescent="0.35">
      <c r="B11" s="17" t="s">
        <v>453</v>
      </c>
      <c r="C11" s="16">
        <v>0.183431952662722</v>
      </c>
      <c r="D11" s="16">
        <v>0.107142857142857</v>
      </c>
      <c r="E11" s="16">
        <v>0.21875</v>
      </c>
      <c r="F11" s="16">
        <v>0.19148936170212799</v>
      </c>
      <c r="G11" s="16">
        <v>0.17791411042944799</v>
      </c>
      <c r="H11" s="16">
        <v>0.183544303797468</v>
      </c>
      <c r="I11" s="16"/>
      <c r="J11" s="16">
        <v>0.203508771929825</v>
      </c>
      <c r="K11" s="16">
        <v>0.158371040723982</v>
      </c>
      <c r="L11" s="16"/>
      <c r="M11" s="16">
        <v>0.19471947194719499</v>
      </c>
      <c r="N11" s="16">
        <v>0.2</v>
      </c>
      <c r="O11" s="16">
        <v>0.1</v>
      </c>
      <c r="P11" s="16">
        <v>0.17499999999999999</v>
      </c>
      <c r="Q11" s="16"/>
      <c r="R11" s="16">
        <v>0.188755020080321</v>
      </c>
      <c r="S11" s="16">
        <v>0.12345679012345701</v>
      </c>
      <c r="T11" s="16">
        <v>0.19607843137254899</v>
      </c>
      <c r="U11" s="16">
        <v>0.25</v>
      </c>
      <c r="V11" s="16"/>
      <c r="W11" s="16">
        <v>0.25675675675675702</v>
      </c>
      <c r="X11" s="16">
        <v>0.13541666666666699</v>
      </c>
      <c r="Y11" s="16">
        <v>9.6153846153846201E-2</v>
      </c>
      <c r="Z11" s="16">
        <v>0.26086956521739102</v>
      </c>
      <c r="AA11" s="16">
        <v>0.162162162162162</v>
      </c>
      <c r="AB11" s="16">
        <v>0.20408163265306101</v>
      </c>
      <c r="AC11" s="16">
        <v>0.20408163265306101</v>
      </c>
      <c r="AD11" s="16">
        <v>0.22222222222222199</v>
      </c>
      <c r="AE11" s="16">
        <v>0.17142857142857101</v>
      </c>
      <c r="AF11" s="16">
        <v>7.1428571428571397E-2</v>
      </c>
      <c r="AG11" s="16">
        <v>0.2</v>
      </c>
      <c r="AH11" s="16">
        <v>0.66666666666666696</v>
      </c>
      <c r="AI11" s="16"/>
      <c r="AJ11" s="16">
        <v>0.119402985074627</v>
      </c>
      <c r="AK11" s="16">
        <v>0.08</v>
      </c>
      <c r="AL11" s="16">
        <v>0.219653179190751</v>
      </c>
      <c r="AM11" s="16">
        <v>0.26595744680851102</v>
      </c>
      <c r="AN11" s="16">
        <v>0.18518518518518501</v>
      </c>
      <c r="AO11" s="16"/>
      <c r="AP11" s="16">
        <v>0.17728531855955701</v>
      </c>
      <c r="AQ11" s="16">
        <v>0.20799999999999999</v>
      </c>
      <c r="AR11" s="16">
        <v>0.14285714285714299</v>
      </c>
      <c r="AS11" s="16"/>
      <c r="AT11" s="16">
        <v>0.22727272727272699</v>
      </c>
      <c r="AU11" s="16">
        <v>0.18064516129032299</v>
      </c>
      <c r="AV11" s="16">
        <v>0.11111111111111099</v>
      </c>
      <c r="AW11" s="16">
        <v>0.1</v>
      </c>
      <c r="AX11" s="16"/>
      <c r="AY11" s="16">
        <v>0.18918918918918901</v>
      </c>
      <c r="AZ11" s="16">
        <v>0.182978723404255</v>
      </c>
      <c r="BA11" s="16"/>
      <c r="BB11" s="16">
        <v>0.14285714285714299</v>
      </c>
      <c r="BC11" s="16">
        <v>0.19047619047618999</v>
      </c>
      <c r="BD11" s="16">
        <v>0.18691588785046701</v>
      </c>
      <c r="BE11" s="16">
        <v>0.17910447761194001</v>
      </c>
      <c r="BF11" s="16"/>
      <c r="BG11" s="16">
        <v>0.19354838709677399</v>
      </c>
      <c r="BH11" s="16">
        <v>0.18442622950819701</v>
      </c>
      <c r="BI11" s="16">
        <v>0.15540540540540501</v>
      </c>
      <c r="BJ11" s="16">
        <v>0.30434782608695699</v>
      </c>
      <c r="BK11" s="16">
        <v>0.22222222222222199</v>
      </c>
      <c r="BL11" s="16">
        <v>0</v>
      </c>
    </row>
    <row r="12" spans="2:64" x14ac:dyDescent="0.35">
      <c r="B12" s="17" t="s">
        <v>454</v>
      </c>
      <c r="C12" s="16">
        <v>0.165680473372781</v>
      </c>
      <c r="D12" s="16">
        <v>3.5714285714285698E-2</v>
      </c>
      <c r="E12" s="16">
        <v>0.140625</v>
      </c>
      <c r="F12" s="16">
        <v>0.13829787234042601</v>
      </c>
      <c r="G12" s="16">
        <v>0.184049079754601</v>
      </c>
      <c r="H12" s="16">
        <v>0.19620253164557</v>
      </c>
      <c r="I12" s="16"/>
      <c r="J12" s="16">
        <v>0.140350877192982</v>
      </c>
      <c r="K12" s="16">
        <v>0.19909502262443399</v>
      </c>
      <c r="L12" s="16"/>
      <c r="M12" s="16">
        <v>0.18151815181518199</v>
      </c>
      <c r="N12" s="16">
        <v>0.18</v>
      </c>
      <c r="O12" s="16">
        <v>6.6666666666666693E-2</v>
      </c>
      <c r="P12" s="16">
        <v>0.15</v>
      </c>
      <c r="Q12" s="16"/>
      <c r="R12" s="16">
        <v>0.120481927710843</v>
      </c>
      <c r="S12" s="16">
        <v>0.24691358024691401</v>
      </c>
      <c r="T12" s="16">
        <v>0.20915032679738599</v>
      </c>
      <c r="U12" s="16">
        <v>8.3333333333333301E-2</v>
      </c>
      <c r="V12" s="16"/>
      <c r="W12" s="16">
        <v>0.14864864864864899</v>
      </c>
      <c r="X12" s="16">
        <v>0.1875</v>
      </c>
      <c r="Y12" s="16">
        <v>0.134615384615385</v>
      </c>
      <c r="Z12" s="16">
        <v>0.173913043478261</v>
      </c>
      <c r="AA12" s="16">
        <v>8.1081081081081099E-2</v>
      </c>
      <c r="AB12" s="16">
        <v>0.22448979591836701</v>
      </c>
      <c r="AC12" s="16">
        <v>0.26530612244898</v>
      </c>
      <c r="AD12" s="16">
        <v>0.11111111111111099</v>
      </c>
      <c r="AE12" s="16">
        <v>5.7142857142857099E-2</v>
      </c>
      <c r="AF12" s="16">
        <v>0.214285714285714</v>
      </c>
      <c r="AG12" s="16">
        <v>0.15</v>
      </c>
      <c r="AH12" s="16">
        <v>0</v>
      </c>
      <c r="AI12" s="16"/>
      <c r="AJ12" s="16">
        <v>0.134328358208955</v>
      </c>
      <c r="AK12" s="16">
        <v>0.08</v>
      </c>
      <c r="AL12" s="16">
        <v>0.16184971098265899</v>
      </c>
      <c r="AM12" s="16">
        <v>0.25531914893617003</v>
      </c>
      <c r="AN12" s="16">
        <v>0.148148148148148</v>
      </c>
      <c r="AO12" s="16"/>
      <c r="AP12" s="16">
        <v>0.15512465373961201</v>
      </c>
      <c r="AQ12" s="16">
        <v>0.192</v>
      </c>
      <c r="AR12" s="16">
        <v>0.19047619047618999</v>
      </c>
      <c r="AS12" s="16"/>
      <c r="AT12" s="16">
        <v>0.13636363636363599</v>
      </c>
      <c r="AU12" s="16">
        <v>0.19677419354838699</v>
      </c>
      <c r="AV12" s="16">
        <v>8.8888888888888906E-2</v>
      </c>
      <c r="AW12" s="16">
        <v>0.05</v>
      </c>
      <c r="AX12" s="16"/>
      <c r="AY12" s="16">
        <v>0.21621621621621601</v>
      </c>
      <c r="AZ12" s="16">
        <v>0.16170212765957401</v>
      </c>
      <c r="BA12" s="16"/>
      <c r="BB12" s="16">
        <v>0.2</v>
      </c>
      <c r="BC12" s="16">
        <v>0.15476190476190499</v>
      </c>
      <c r="BD12" s="16">
        <v>0.16510903426791301</v>
      </c>
      <c r="BE12" s="16">
        <v>0.164179104477612</v>
      </c>
      <c r="BF12" s="16"/>
      <c r="BG12" s="16">
        <v>0.17741935483870999</v>
      </c>
      <c r="BH12" s="16">
        <v>0.17213114754098399</v>
      </c>
      <c r="BI12" s="16">
        <v>0.15540540540540501</v>
      </c>
      <c r="BJ12" s="16">
        <v>0.173913043478261</v>
      </c>
      <c r="BK12" s="16">
        <v>0.148148148148148</v>
      </c>
      <c r="BL12" s="16">
        <v>0</v>
      </c>
    </row>
    <row r="13" spans="2:64" x14ac:dyDescent="0.35">
      <c r="B13" s="17" t="s">
        <v>455</v>
      </c>
      <c r="C13" s="16">
        <v>0.102564102564103</v>
      </c>
      <c r="D13" s="16">
        <v>0.107142857142857</v>
      </c>
      <c r="E13" s="16">
        <v>0.109375</v>
      </c>
      <c r="F13" s="16">
        <v>0.117021276595745</v>
      </c>
      <c r="G13" s="16">
        <v>7.3619631901840496E-2</v>
      </c>
      <c r="H13" s="16">
        <v>0.120253164556962</v>
      </c>
      <c r="I13" s="16"/>
      <c r="J13" s="16">
        <v>0.133333333333333</v>
      </c>
      <c r="K13" s="16">
        <v>6.3348416289592799E-2</v>
      </c>
      <c r="L13" s="16"/>
      <c r="M13" s="16">
        <v>0.12211221122112199</v>
      </c>
      <c r="N13" s="16">
        <v>7.0000000000000007E-2</v>
      </c>
      <c r="O13" s="16">
        <v>0.05</v>
      </c>
      <c r="P13" s="16">
        <v>7.4999999999999997E-2</v>
      </c>
      <c r="Q13" s="16"/>
      <c r="R13" s="16">
        <v>0.104417670682731</v>
      </c>
      <c r="S13" s="16">
        <v>8.6419753086419707E-2</v>
      </c>
      <c r="T13" s="16">
        <v>0.10457516339869299</v>
      </c>
      <c r="U13" s="16">
        <v>0.125</v>
      </c>
      <c r="V13" s="16"/>
      <c r="W13" s="16">
        <v>9.45945945945946E-2</v>
      </c>
      <c r="X13" s="16">
        <v>0.13541666666666699</v>
      </c>
      <c r="Y13" s="16">
        <v>7.69230769230769E-2</v>
      </c>
      <c r="Z13" s="16">
        <v>4.3478260869565202E-2</v>
      </c>
      <c r="AA13" s="16">
        <v>8.1081081081081099E-2</v>
      </c>
      <c r="AB13" s="16">
        <v>8.1632653061224497E-2</v>
      </c>
      <c r="AC13" s="16">
        <v>6.1224489795918401E-2</v>
      </c>
      <c r="AD13" s="16">
        <v>0.11111111111111099</v>
      </c>
      <c r="AE13" s="16">
        <v>0.17142857142857101</v>
      </c>
      <c r="AF13" s="16">
        <v>0.14285714285714299</v>
      </c>
      <c r="AG13" s="16">
        <v>0.15</v>
      </c>
      <c r="AH13" s="16">
        <v>0.33333333333333298</v>
      </c>
      <c r="AI13" s="16"/>
      <c r="AJ13" s="16">
        <v>5.9701492537313397E-2</v>
      </c>
      <c r="AK13" s="16">
        <v>0.04</v>
      </c>
      <c r="AL13" s="16">
        <v>0.12138728323699401</v>
      </c>
      <c r="AM13" s="16">
        <v>9.5744680851063801E-2</v>
      </c>
      <c r="AN13" s="16">
        <v>0.25925925925925902</v>
      </c>
      <c r="AO13" s="16"/>
      <c r="AP13" s="16">
        <v>9.9722991689750698E-2</v>
      </c>
      <c r="AQ13" s="16">
        <v>0.104</v>
      </c>
      <c r="AR13" s="16">
        <v>0.14285714285714299</v>
      </c>
      <c r="AS13" s="16"/>
      <c r="AT13" s="16">
        <v>8.3333333333333301E-2</v>
      </c>
      <c r="AU13" s="16">
        <v>0.103225806451613</v>
      </c>
      <c r="AV13" s="16">
        <v>0.155555555555556</v>
      </c>
      <c r="AW13" s="16">
        <v>0.1</v>
      </c>
      <c r="AX13" s="16"/>
      <c r="AY13" s="16">
        <v>0.18918918918918901</v>
      </c>
      <c r="AZ13" s="16">
        <v>9.5744680851063801E-2</v>
      </c>
      <c r="BA13" s="16"/>
      <c r="BB13" s="16">
        <v>0.14285714285714299</v>
      </c>
      <c r="BC13" s="16">
        <v>9.5238095238095205E-2</v>
      </c>
      <c r="BD13" s="16">
        <v>9.9688473520249204E-2</v>
      </c>
      <c r="BE13" s="16">
        <v>0.104477611940299</v>
      </c>
      <c r="BF13" s="16"/>
      <c r="BG13" s="16">
        <v>0.14516129032258099</v>
      </c>
      <c r="BH13" s="16">
        <v>0.110655737704918</v>
      </c>
      <c r="BI13" s="16">
        <v>6.08108108108108E-2</v>
      </c>
      <c r="BJ13" s="16">
        <v>0.13043478260869601</v>
      </c>
      <c r="BK13" s="16">
        <v>0.148148148148148</v>
      </c>
      <c r="BL13" s="16">
        <v>0</v>
      </c>
    </row>
    <row r="14" spans="2:64" x14ac:dyDescent="0.35">
      <c r="B14" s="17" t="s">
        <v>159</v>
      </c>
      <c r="C14" s="16">
        <v>6.1143984220907298E-2</v>
      </c>
      <c r="D14" s="16">
        <v>3.5714285714285698E-2</v>
      </c>
      <c r="E14" s="16">
        <v>0.109375</v>
      </c>
      <c r="F14" s="16">
        <v>4.2553191489361701E-2</v>
      </c>
      <c r="G14" s="16">
        <v>6.13496932515337E-2</v>
      </c>
      <c r="H14" s="16">
        <v>5.6962025316455701E-2</v>
      </c>
      <c r="I14" s="16"/>
      <c r="J14" s="16">
        <v>5.2631578947368397E-2</v>
      </c>
      <c r="K14" s="16">
        <v>7.2398190045248903E-2</v>
      </c>
      <c r="L14" s="16"/>
      <c r="M14" s="16">
        <v>3.6303630363036299E-2</v>
      </c>
      <c r="N14" s="16">
        <v>0.1</v>
      </c>
      <c r="O14" s="16">
        <v>0.15</v>
      </c>
      <c r="P14" s="16">
        <v>2.5000000000000001E-2</v>
      </c>
      <c r="Q14" s="16"/>
      <c r="R14" s="16">
        <v>7.2289156626505993E-2</v>
      </c>
      <c r="S14" s="16">
        <v>7.4074074074074098E-2</v>
      </c>
      <c r="T14" s="16">
        <v>3.2679738562091498E-2</v>
      </c>
      <c r="U14" s="16">
        <v>8.3333333333333301E-2</v>
      </c>
      <c r="V14" s="16"/>
      <c r="W14" s="16">
        <v>9.45945945945946E-2</v>
      </c>
      <c r="X14" s="16">
        <v>4.1666666666666699E-2</v>
      </c>
      <c r="Y14" s="16">
        <v>1.9230769230769201E-2</v>
      </c>
      <c r="Z14" s="16">
        <v>6.5217391304347797E-2</v>
      </c>
      <c r="AA14" s="16">
        <v>5.4054054054054099E-2</v>
      </c>
      <c r="AB14" s="16">
        <v>0.102040816326531</v>
      </c>
      <c r="AC14" s="16">
        <v>2.04081632653061E-2</v>
      </c>
      <c r="AD14" s="16">
        <v>5.5555555555555601E-2</v>
      </c>
      <c r="AE14" s="16">
        <v>8.5714285714285701E-2</v>
      </c>
      <c r="AF14" s="16">
        <v>7.1428571428571397E-2</v>
      </c>
      <c r="AG14" s="16">
        <v>0.05</v>
      </c>
      <c r="AH14" s="16">
        <v>0.33333333333333298</v>
      </c>
      <c r="AI14" s="16"/>
      <c r="AJ14" s="16">
        <v>8.9552238805970102E-2</v>
      </c>
      <c r="AK14" s="16">
        <v>0.133333333333333</v>
      </c>
      <c r="AL14" s="16">
        <v>3.4682080924855502E-2</v>
      </c>
      <c r="AM14" s="16">
        <v>8.5106382978723402E-2</v>
      </c>
      <c r="AN14" s="16">
        <v>0</v>
      </c>
      <c r="AO14" s="16"/>
      <c r="AP14" s="16">
        <v>5.8171745152354598E-2</v>
      </c>
      <c r="AQ14" s="16">
        <v>7.1999999999999995E-2</v>
      </c>
      <c r="AR14" s="16">
        <v>4.7619047619047603E-2</v>
      </c>
      <c r="AS14" s="16"/>
      <c r="AT14" s="16">
        <v>6.0606060606060601E-2</v>
      </c>
      <c r="AU14" s="16">
        <v>4.8387096774193498E-2</v>
      </c>
      <c r="AV14" s="16">
        <v>6.6666666666666693E-2</v>
      </c>
      <c r="AW14" s="16">
        <v>0.25</v>
      </c>
      <c r="AX14" s="16"/>
      <c r="AY14" s="16">
        <v>5.4054054054054099E-2</v>
      </c>
      <c r="AZ14" s="16">
        <v>6.1702127659574502E-2</v>
      </c>
      <c r="BA14" s="16"/>
      <c r="BB14" s="16">
        <v>2.8571428571428598E-2</v>
      </c>
      <c r="BC14" s="16">
        <v>3.5714285714285698E-2</v>
      </c>
      <c r="BD14" s="16">
        <v>4.9844236760124602E-2</v>
      </c>
      <c r="BE14" s="16">
        <v>0.164179104477612</v>
      </c>
      <c r="BF14" s="16"/>
      <c r="BG14" s="16">
        <v>4.8387096774193498E-2</v>
      </c>
      <c r="BH14" s="16">
        <v>4.5081967213114797E-2</v>
      </c>
      <c r="BI14" s="16">
        <v>7.4324324324324301E-2</v>
      </c>
      <c r="BJ14" s="16">
        <v>0</v>
      </c>
      <c r="BK14" s="16">
        <v>0.11111111111111099</v>
      </c>
      <c r="BL14" s="16">
        <v>1</v>
      </c>
    </row>
    <row r="15" spans="2:64" x14ac:dyDescent="0.35">
      <c r="B15" s="17" t="s">
        <v>456</v>
      </c>
      <c r="C15" s="16">
        <v>5.9171597633136098E-2</v>
      </c>
      <c r="D15" s="16">
        <v>0.17857142857142899</v>
      </c>
      <c r="E15" s="16">
        <v>7.8125E-2</v>
      </c>
      <c r="F15" s="16">
        <v>1.0638297872340399E-2</v>
      </c>
      <c r="G15" s="16">
        <v>4.9079754601227002E-2</v>
      </c>
      <c r="H15" s="16">
        <v>6.9620253164557E-2</v>
      </c>
      <c r="I15" s="16"/>
      <c r="J15" s="16">
        <v>7.0175438596491196E-2</v>
      </c>
      <c r="K15" s="16">
        <v>4.52488687782805E-2</v>
      </c>
      <c r="L15" s="16"/>
      <c r="M15" s="16">
        <v>5.2805280528052799E-2</v>
      </c>
      <c r="N15" s="16">
        <v>0.08</v>
      </c>
      <c r="O15" s="16">
        <v>0.05</v>
      </c>
      <c r="P15" s="16">
        <v>0.05</v>
      </c>
      <c r="Q15" s="16"/>
      <c r="R15" s="16">
        <v>7.2289156626505993E-2</v>
      </c>
      <c r="S15" s="16">
        <v>1.2345679012345699E-2</v>
      </c>
      <c r="T15" s="16">
        <v>6.5359477124182996E-2</v>
      </c>
      <c r="U15" s="16">
        <v>4.1666666666666699E-2</v>
      </c>
      <c r="V15" s="16"/>
      <c r="W15" s="16">
        <v>9.45945945945946E-2</v>
      </c>
      <c r="X15" s="16">
        <v>7.2916666666666699E-2</v>
      </c>
      <c r="Y15" s="16">
        <v>3.8461538461538498E-2</v>
      </c>
      <c r="Z15" s="16">
        <v>4.3478260869565202E-2</v>
      </c>
      <c r="AA15" s="16">
        <v>0.162162162162162</v>
      </c>
      <c r="AB15" s="16">
        <v>0</v>
      </c>
      <c r="AC15" s="16">
        <v>2.04081632653061E-2</v>
      </c>
      <c r="AD15" s="16">
        <v>0</v>
      </c>
      <c r="AE15" s="16">
        <v>0.114285714285714</v>
      </c>
      <c r="AF15" s="16">
        <v>0</v>
      </c>
      <c r="AG15" s="16">
        <v>0.05</v>
      </c>
      <c r="AH15" s="16">
        <v>0</v>
      </c>
      <c r="AI15" s="16"/>
      <c r="AJ15" s="16">
        <v>4.47761194029851E-2</v>
      </c>
      <c r="AK15" s="16">
        <v>6.6666666666666693E-2</v>
      </c>
      <c r="AL15" s="16">
        <v>5.7803468208092498E-2</v>
      </c>
      <c r="AM15" s="16">
        <v>7.4468085106383003E-2</v>
      </c>
      <c r="AN15" s="16">
        <v>7.4074074074074098E-2</v>
      </c>
      <c r="AO15" s="16"/>
      <c r="AP15" s="16">
        <v>6.6481994459833799E-2</v>
      </c>
      <c r="AQ15" s="16">
        <v>4.8000000000000001E-2</v>
      </c>
      <c r="AR15" s="16">
        <v>0</v>
      </c>
      <c r="AS15" s="16"/>
      <c r="AT15" s="16">
        <v>6.0606060606060601E-2</v>
      </c>
      <c r="AU15" s="16">
        <v>6.4516129032258104E-2</v>
      </c>
      <c r="AV15" s="16">
        <v>4.4444444444444398E-2</v>
      </c>
      <c r="AW15" s="16">
        <v>0</v>
      </c>
      <c r="AX15" s="16"/>
      <c r="AY15" s="16">
        <v>0.135135135135135</v>
      </c>
      <c r="AZ15" s="16">
        <v>5.31914893617021E-2</v>
      </c>
      <c r="BA15" s="16"/>
      <c r="BB15" s="16">
        <v>0</v>
      </c>
      <c r="BC15" s="16">
        <v>8.3333333333333301E-2</v>
      </c>
      <c r="BD15" s="16">
        <v>6.8535825545171306E-2</v>
      </c>
      <c r="BE15" s="16">
        <v>1.49253731343284E-2</v>
      </c>
      <c r="BF15" s="16"/>
      <c r="BG15" s="16">
        <v>9.6774193548387094E-2</v>
      </c>
      <c r="BH15" s="16">
        <v>2.4590163934426201E-2</v>
      </c>
      <c r="BI15" s="16">
        <v>6.08108108108108E-2</v>
      </c>
      <c r="BJ15" s="16">
        <v>8.6956521739130405E-2</v>
      </c>
      <c r="BK15" s="16">
        <v>0.25925925925925902</v>
      </c>
      <c r="BL15" s="16">
        <v>0</v>
      </c>
    </row>
    <row r="16" spans="2:64" x14ac:dyDescent="0.35">
      <c r="B16" s="17" t="s">
        <v>457</v>
      </c>
      <c r="C16" s="16">
        <v>4.9309664694280102E-2</v>
      </c>
      <c r="D16" s="16">
        <v>0.107142857142857</v>
      </c>
      <c r="E16" s="16">
        <v>6.25E-2</v>
      </c>
      <c r="F16" s="16">
        <v>2.1276595744680899E-2</v>
      </c>
      <c r="G16" s="16">
        <v>6.13496932515337E-2</v>
      </c>
      <c r="H16" s="16">
        <v>3.7974683544303799E-2</v>
      </c>
      <c r="I16" s="16"/>
      <c r="J16" s="16">
        <v>3.8596491228070198E-2</v>
      </c>
      <c r="K16" s="16">
        <v>6.3348416289592799E-2</v>
      </c>
      <c r="L16" s="16"/>
      <c r="M16" s="16">
        <v>4.95049504950495E-2</v>
      </c>
      <c r="N16" s="16">
        <v>0.05</v>
      </c>
      <c r="O16" s="16">
        <v>6.6666666666666693E-2</v>
      </c>
      <c r="P16" s="16">
        <v>2.5000000000000001E-2</v>
      </c>
      <c r="Q16" s="16"/>
      <c r="R16" s="16">
        <v>4.81927710843374E-2</v>
      </c>
      <c r="S16" s="16">
        <v>7.4074074074074098E-2</v>
      </c>
      <c r="T16" s="16">
        <v>2.61437908496732E-2</v>
      </c>
      <c r="U16" s="16">
        <v>0.125</v>
      </c>
      <c r="V16" s="16"/>
      <c r="W16" s="16">
        <v>4.0540540540540501E-2</v>
      </c>
      <c r="X16" s="16">
        <v>7.2916666666666699E-2</v>
      </c>
      <c r="Y16" s="16">
        <v>1.9230769230769201E-2</v>
      </c>
      <c r="Z16" s="16">
        <v>6.5217391304347797E-2</v>
      </c>
      <c r="AA16" s="16">
        <v>8.1081081081081099E-2</v>
      </c>
      <c r="AB16" s="16">
        <v>6.1224489795918401E-2</v>
      </c>
      <c r="AC16" s="16">
        <v>4.08163265306122E-2</v>
      </c>
      <c r="AD16" s="16">
        <v>5.5555555555555601E-2</v>
      </c>
      <c r="AE16" s="16">
        <v>2.8571428571428598E-2</v>
      </c>
      <c r="AF16" s="16">
        <v>0</v>
      </c>
      <c r="AG16" s="16">
        <v>0.05</v>
      </c>
      <c r="AH16" s="16">
        <v>0</v>
      </c>
      <c r="AI16" s="16"/>
      <c r="AJ16" s="16">
        <v>2.9850746268656699E-2</v>
      </c>
      <c r="AK16" s="16">
        <v>2.66666666666667E-2</v>
      </c>
      <c r="AL16" s="16">
        <v>6.3583815028901702E-2</v>
      </c>
      <c r="AM16" s="16">
        <v>8.5106382978723402E-2</v>
      </c>
      <c r="AN16" s="16">
        <v>3.7037037037037E-2</v>
      </c>
      <c r="AO16" s="16"/>
      <c r="AP16" s="16">
        <v>5.2631578947368397E-2</v>
      </c>
      <c r="AQ16" s="16">
        <v>0.04</v>
      </c>
      <c r="AR16" s="16">
        <v>4.7619047619047603E-2</v>
      </c>
      <c r="AS16" s="16"/>
      <c r="AT16" s="16">
        <v>3.7878787878787901E-2</v>
      </c>
      <c r="AU16" s="16">
        <v>5.16129032258065E-2</v>
      </c>
      <c r="AV16" s="16">
        <v>8.8888888888888906E-2</v>
      </c>
      <c r="AW16" s="16">
        <v>0</v>
      </c>
      <c r="AX16" s="16"/>
      <c r="AY16" s="16">
        <v>0.135135135135135</v>
      </c>
      <c r="AZ16" s="16">
        <v>4.2553191489361701E-2</v>
      </c>
      <c r="BA16" s="16"/>
      <c r="BB16" s="16">
        <v>5.7142857142857099E-2</v>
      </c>
      <c r="BC16" s="16">
        <v>7.1428571428571397E-2</v>
      </c>
      <c r="BD16" s="16">
        <v>4.3613707165108997E-2</v>
      </c>
      <c r="BE16" s="16">
        <v>4.47761194029851E-2</v>
      </c>
      <c r="BF16" s="16"/>
      <c r="BG16" s="16">
        <v>3.2258064516128997E-2</v>
      </c>
      <c r="BH16" s="16">
        <v>6.14754098360656E-2</v>
      </c>
      <c r="BI16" s="16">
        <v>5.4054054054054099E-2</v>
      </c>
      <c r="BJ16" s="16">
        <v>0</v>
      </c>
      <c r="BK16" s="16">
        <v>0</v>
      </c>
      <c r="BL16" s="16">
        <v>0</v>
      </c>
    </row>
    <row r="17" spans="2:64" x14ac:dyDescent="0.35">
      <c r="B17" s="17" t="s">
        <v>458</v>
      </c>
      <c r="C17" s="16">
        <v>3.9447731755424098E-2</v>
      </c>
      <c r="D17" s="16">
        <v>0.107142857142857</v>
      </c>
      <c r="E17" s="16">
        <v>3.125E-2</v>
      </c>
      <c r="F17" s="16">
        <v>4.2553191489361701E-2</v>
      </c>
      <c r="G17" s="16">
        <v>5.5214723926380403E-2</v>
      </c>
      <c r="H17" s="16">
        <v>1.26582278481013E-2</v>
      </c>
      <c r="I17" s="16"/>
      <c r="J17" s="16">
        <v>3.1578947368421102E-2</v>
      </c>
      <c r="K17" s="16">
        <v>4.9773755656108601E-2</v>
      </c>
      <c r="L17" s="16"/>
      <c r="M17" s="16">
        <v>3.6303630363036299E-2</v>
      </c>
      <c r="N17" s="16">
        <v>0.03</v>
      </c>
      <c r="O17" s="16">
        <v>6.6666666666666693E-2</v>
      </c>
      <c r="P17" s="16">
        <v>0.05</v>
      </c>
      <c r="Q17" s="16"/>
      <c r="R17" s="16">
        <v>4.81927710843374E-2</v>
      </c>
      <c r="S17" s="16">
        <v>2.4691358024691398E-2</v>
      </c>
      <c r="T17" s="16">
        <v>1.9607843137254902E-2</v>
      </c>
      <c r="U17" s="16">
        <v>0.125</v>
      </c>
      <c r="V17" s="16"/>
      <c r="W17" s="16">
        <v>4.0540540540540501E-2</v>
      </c>
      <c r="X17" s="16">
        <v>3.125E-2</v>
      </c>
      <c r="Y17" s="16">
        <v>3.8461538461538498E-2</v>
      </c>
      <c r="Z17" s="16">
        <v>4.3478260869565202E-2</v>
      </c>
      <c r="AA17" s="16">
        <v>5.4054054054054099E-2</v>
      </c>
      <c r="AB17" s="16">
        <v>4.08163265306122E-2</v>
      </c>
      <c r="AC17" s="16">
        <v>6.1224489795918401E-2</v>
      </c>
      <c r="AD17" s="16">
        <v>5.5555555555555601E-2</v>
      </c>
      <c r="AE17" s="16">
        <v>5.7142857142857099E-2</v>
      </c>
      <c r="AF17" s="16">
        <v>0</v>
      </c>
      <c r="AG17" s="16">
        <v>0</v>
      </c>
      <c r="AH17" s="16">
        <v>0</v>
      </c>
      <c r="AI17" s="16"/>
      <c r="AJ17" s="16">
        <v>5.9701492537313397E-2</v>
      </c>
      <c r="AK17" s="16">
        <v>0</v>
      </c>
      <c r="AL17" s="16">
        <v>2.8901734104046201E-2</v>
      </c>
      <c r="AM17" s="16">
        <v>5.31914893617021E-2</v>
      </c>
      <c r="AN17" s="16">
        <v>0.11111111111111099</v>
      </c>
      <c r="AO17" s="16"/>
      <c r="AP17" s="16">
        <v>4.15512465373961E-2</v>
      </c>
      <c r="AQ17" s="16">
        <v>0.04</v>
      </c>
      <c r="AR17" s="16">
        <v>0</v>
      </c>
      <c r="AS17" s="16"/>
      <c r="AT17" s="16">
        <v>6.0606060606060601E-2</v>
      </c>
      <c r="AU17" s="16">
        <v>3.8709677419354799E-2</v>
      </c>
      <c r="AV17" s="16">
        <v>0</v>
      </c>
      <c r="AW17" s="16">
        <v>0</v>
      </c>
      <c r="AX17" s="16"/>
      <c r="AY17" s="16">
        <v>5.4054054054054099E-2</v>
      </c>
      <c r="AZ17" s="16">
        <v>3.8297872340425497E-2</v>
      </c>
      <c r="BA17" s="16"/>
      <c r="BB17" s="16">
        <v>0.114285714285714</v>
      </c>
      <c r="BC17" s="16">
        <v>3.5714285714285698E-2</v>
      </c>
      <c r="BD17" s="16">
        <v>3.4267912772585701E-2</v>
      </c>
      <c r="BE17" s="16">
        <v>2.9850746268656699E-2</v>
      </c>
      <c r="BF17" s="16"/>
      <c r="BG17" s="16">
        <v>4.8387096774193498E-2</v>
      </c>
      <c r="BH17" s="16">
        <v>2.0491803278688499E-2</v>
      </c>
      <c r="BI17" s="16">
        <v>6.7567567567567599E-2</v>
      </c>
      <c r="BJ17" s="16">
        <v>8.6956521739130405E-2</v>
      </c>
      <c r="BK17" s="16">
        <v>0</v>
      </c>
      <c r="BL17" s="16">
        <v>0</v>
      </c>
    </row>
    <row r="18" spans="2:64" x14ac:dyDescent="0.35">
      <c r="B18" s="17" t="s">
        <v>459</v>
      </c>
      <c r="C18" s="16">
        <v>3.9447731755424098E-2</v>
      </c>
      <c r="D18" s="16">
        <v>0.107142857142857</v>
      </c>
      <c r="E18" s="16">
        <v>4.6875E-2</v>
      </c>
      <c r="F18" s="16">
        <v>2.1276595744680899E-2</v>
      </c>
      <c r="G18" s="16">
        <v>4.2944785276073601E-2</v>
      </c>
      <c r="H18" s="16">
        <v>3.1645569620253201E-2</v>
      </c>
      <c r="I18" s="16"/>
      <c r="J18" s="16">
        <v>4.2105263157894701E-2</v>
      </c>
      <c r="K18" s="16">
        <v>3.6199095022624403E-2</v>
      </c>
      <c r="L18" s="16"/>
      <c r="M18" s="16">
        <v>3.6303630363036299E-2</v>
      </c>
      <c r="N18" s="16">
        <v>0.06</v>
      </c>
      <c r="O18" s="16">
        <v>3.3333333333333298E-2</v>
      </c>
      <c r="P18" s="16">
        <v>2.5000000000000001E-2</v>
      </c>
      <c r="Q18" s="16"/>
      <c r="R18" s="16">
        <v>4.81927710843374E-2</v>
      </c>
      <c r="S18" s="16">
        <v>2.4691358024691398E-2</v>
      </c>
      <c r="T18" s="16">
        <v>3.2679738562091498E-2</v>
      </c>
      <c r="U18" s="16">
        <v>4.1666666666666699E-2</v>
      </c>
      <c r="V18" s="16"/>
      <c r="W18" s="16">
        <v>2.7027027027027001E-2</v>
      </c>
      <c r="X18" s="16">
        <v>5.2083333333333301E-2</v>
      </c>
      <c r="Y18" s="16">
        <v>7.69230769230769E-2</v>
      </c>
      <c r="Z18" s="16">
        <v>2.1739130434782601E-2</v>
      </c>
      <c r="AA18" s="16">
        <v>8.1081081081081099E-2</v>
      </c>
      <c r="AB18" s="16">
        <v>2.04081632653061E-2</v>
      </c>
      <c r="AC18" s="16">
        <v>2.04081632653061E-2</v>
      </c>
      <c r="AD18" s="16">
        <v>0</v>
      </c>
      <c r="AE18" s="16">
        <v>0</v>
      </c>
      <c r="AF18" s="16">
        <v>3.5714285714285698E-2</v>
      </c>
      <c r="AG18" s="16">
        <v>0.1</v>
      </c>
      <c r="AH18" s="16">
        <v>0</v>
      </c>
      <c r="AI18" s="16"/>
      <c r="AJ18" s="16">
        <v>1.49253731343284E-2</v>
      </c>
      <c r="AK18" s="16">
        <v>2.66666666666667E-2</v>
      </c>
      <c r="AL18" s="16">
        <v>4.6242774566474E-2</v>
      </c>
      <c r="AM18" s="16">
        <v>3.1914893617021302E-2</v>
      </c>
      <c r="AN18" s="16">
        <v>7.4074074074074098E-2</v>
      </c>
      <c r="AO18" s="16"/>
      <c r="AP18" s="16">
        <v>4.15512465373961E-2</v>
      </c>
      <c r="AQ18" s="16">
        <v>3.2000000000000001E-2</v>
      </c>
      <c r="AR18" s="16">
        <v>4.7619047619047603E-2</v>
      </c>
      <c r="AS18" s="16"/>
      <c r="AT18" s="16">
        <v>3.7878787878787901E-2</v>
      </c>
      <c r="AU18" s="16">
        <v>4.5161290322580601E-2</v>
      </c>
      <c r="AV18" s="16">
        <v>2.2222222222222199E-2</v>
      </c>
      <c r="AW18" s="16">
        <v>0</v>
      </c>
      <c r="AX18" s="16"/>
      <c r="AY18" s="16">
        <v>5.4054054054054099E-2</v>
      </c>
      <c r="AZ18" s="16">
        <v>3.8297872340425497E-2</v>
      </c>
      <c r="BA18" s="16"/>
      <c r="BB18" s="16">
        <v>0.14285714285714299</v>
      </c>
      <c r="BC18" s="16">
        <v>7.1428571428571397E-2</v>
      </c>
      <c r="BD18" s="16">
        <v>1.86915887850467E-2</v>
      </c>
      <c r="BE18" s="16">
        <v>4.47761194029851E-2</v>
      </c>
      <c r="BF18" s="16"/>
      <c r="BG18" s="16">
        <v>3.2258064516128997E-2</v>
      </c>
      <c r="BH18" s="16">
        <v>3.2786885245901599E-2</v>
      </c>
      <c r="BI18" s="16">
        <v>2.7027027027027001E-2</v>
      </c>
      <c r="BJ18" s="16">
        <v>8.6956521739130405E-2</v>
      </c>
      <c r="BK18" s="16">
        <v>0.148148148148148</v>
      </c>
      <c r="BL18" s="16">
        <v>0</v>
      </c>
    </row>
    <row r="19" spans="2:64" x14ac:dyDescent="0.35">
      <c r="B19" s="17" t="s">
        <v>460</v>
      </c>
      <c r="C19" s="16">
        <v>3.9447731755424098E-2</v>
      </c>
      <c r="D19" s="16">
        <v>7.1428571428571397E-2</v>
      </c>
      <c r="E19" s="16">
        <v>3.125E-2</v>
      </c>
      <c r="F19" s="16">
        <v>2.1276595744680899E-2</v>
      </c>
      <c r="G19" s="16">
        <v>4.9079754601227002E-2</v>
      </c>
      <c r="H19" s="16">
        <v>3.7974683544303799E-2</v>
      </c>
      <c r="I19" s="16"/>
      <c r="J19" s="16">
        <v>4.2105263157894701E-2</v>
      </c>
      <c r="K19" s="16">
        <v>3.6199095022624403E-2</v>
      </c>
      <c r="L19" s="16"/>
      <c r="M19" s="16">
        <v>3.6303630363036299E-2</v>
      </c>
      <c r="N19" s="16">
        <v>0.05</v>
      </c>
      <c r="O19" s="16">
        <v>0.05</v>
      </c>
      <c r="P19" s="16">
        <v>2.5000000000000001E-2</v>
      </c>
      <c r="Q19" s="16"/>
      <c r="R19" s="16">
        <v>4.81927710843374E-2</v>
      </c>
      <c r="S19" s="16">
        <v>1.2345679012345699E-2</v>
      </c>
      <c r="T19" s="16">
        <v>3.9215686274509803E-2</v>
      </c>
      <c r="U19" s="16">
        <v>4.1666666666666699E-2</v>
      </c>
      <c r="V19" s="16"/>
      <c r="W19" s="16">
        <v>2.7027027027027001E-2</v>
      </c>
      <c r="X19" s="16">
        <v>4.1666666666666699E-2</v>
      </c>
      <c r="Y19" s="16">
        <v>0</v>
      </c>
      <c r="Z19" s="16">
        <v>4.3478260869565202E-2</v>
      </c>
      <c r="AA19" s="16">
        <v>5.4054054054054099E-2</v>
      </c>
      <c r="AB19" s="16">
        <v>2.04081632653061E-2</v>
      </c>
      <c r="AC19" s="16">
        <v>4.08163265306122E-2</v>
      </c>
      <c r="AD19" s="16">
        <v>0</v>
      </c>
      <c r="AE19" s="16">
        <v>5.7142857142857099E-2</v>
      </c>
      <c r="AF19" s="16">
        <v>0.107142857142857</v>
      </c>
      <c r="AG19" s="16">
        <v>0.1</v>
      </c>
      <c r="AH19" s="16">
        <v>0</v>
      </c>
      <c r="AI19" s="16"/>
      <c r="AJ19" s="16">
        <v>1.49253731343284E-2</v>
      </c>
      <c r="AK19" s="16">
        <v>1.3333333333333299E-2</v>
      </c>
      <c r="AL19" s="16">
        <v>5.2023121387283197E-2</v>
      </c>
      <c r="AM19" s="16">
        <v>2.1276595744680899E-2</v>
      </c>
      <c r="AN19" s="16">
        <v>3.7037037037037E-2</v>
      </c>
      <c r="AO19" s="16"/>
      <c r="AP19" s="16">
        <v>4.98614958448753E-2</v>
      </c>
      <c r="AQ19" s="16">
        <v>8.0000000000000002E-3</v>
      </c>
      <c r="AR19" s="16">
        <v>4.7619047619047603E-2</v>
      </c>
      <c r="AS19" s="16"/>
      <c r="AT19" s="16">
        <v>3.03030303030303E-2</v>
      </c>
      <c r="AU19" s="16">
        <v>3.5483870967741901E-2</v>
      </c>
      <c r="AV19" s="16">
        <v>0.11111111111111099</v>
      </c>
      <c r="AW19" s="16">
        <v>0</v>
      </c>
      <c r="AX19" s="16"/>
      <c r="AY19" s="16">
        <v>5.4054054054054099E-2</v>
      </c>
      <c r="AZ19" s="16">
        <v>3.8297872340425497E-2</v>
      </c>
      <c r="BA19" s="16"/>
      <c r="BB19" s="16">
        <v>2.8571428571428598E-2</v>
      </c>
      <c r="BC19" s="16">
        <v>0.119047619047619</v>
      </c>
      <c r="BD19" s="16">
        <v>2.4922118380062301E-2</v>
      </c>
      <c r="BE19" s="16">
        <v>1.49253731343284E-2</v>
      </c>
      <c r="BF19" s="16"/>
      <c r="BG19" s="16">
        <v>3.2258064516128997E-2</v>
      </c>
      <c r="BH19" s="16">
        <v>2.86885245901639E-2</v>
      </c>
      <c r="BI19" s="16">
        <v>2.7027027027027001E-2</v>
      </c>
      <c r="BJ19" s="16">
        <v>4.3478260869565202E-2</v>
      </c>
      <c r="BK19" s="16">
        <v>0.22222222222222199</v>
      </c>
      <c r="BL19" s="16">
        <v>0</v>
      </c>
    </row>
    <row r="20" spans="2:64" x14ac:dyDescent="0.35">
      <c r="B20" s="17" t="s">
        <v>461</v>
      </c>
      <c r="C20" s="16">
        <v>3.7475345167652899E-2</v>
      </c>
      <c r="D20" s="16">
        <v>0.107142857142857</v>
      </c>
      <c r="E20" s="16">
        <v>4.6875E-2</v>
      </c>
      <c r="F20" s="16">
        <v>4.2553191489361701E-2</v>
      </c>
      <c r="G20" s="16">
        <v>3.0674846625766899E-2</v>
      </c>
      <c r="H20" s="16">
        <v>2.53164556962025E-2</v>
      </c>
      <c r="I20" s="16"/>
      <c r="J20" s="16">
        <v>4.5614035087719301E-2</v>
      </c>
      <c r="K20" s="16">
        <v>2.7149321266968299E-2</v>
      </c>
      <c r="L20" s="16"/>
      <c r="M20" s="16">
        <v>2.9702970297029702E-2</v>
      </c>
      <c r="N20" s="16">
        <v>0.03</v>
      </c>
      <c r="O20" s="16">
        <v>0.05</v>
      </c>
      <c r="P20" s="16">
        <v>0.1</v>
      </c>
      <c r="Q20" s="16"/>
      <c r="R20" s="16">
        <v>5.62248995983936E-2</v>
      </c>
      <c r="S20" s="16">
        <v>1.2345679012345699E-2</v>
      </c>
      <c r="T20" s="16">
        <v>1.30718954248366E-2</v>
      </c>
      <c r="U20" s="16">
        <v>8.3333333333333301E-2</v>
      </c>
      <c r="V20" s="16"/>
      <c r="W20" s="16">
        <v>2.7027027027027001E-2</v>
      </c>
      <c r="X20" s="16">
        <v>2.0833333333333301E-2</v>
      </c>
      <c r="Y20" s="16">
        <v>5.7692307692307702E-2</v>
      </c>
      <c r="Z20" s="16">
        <v>6.5217391304347797E-2</v>
      </c>
      <c r="AA20" s="16">
        <v>8.1081081081081099E-2</v>
      </c>
      <c r="AB20" s="16">
        <v>8.1632653061224497E-2</v>
      </c>
      <c r="AC20" s="16">
        <v>4.08163265306122E-2</v>
      </c>
      <c r="AD20" s="16">
        <v>0</v>
      </c>
      <c r="AE20" s="16">
        <v>0</v>
      </c>
      <c r="AF20" s="16">
        <v>0</v>
      </c>
      <c r="AG20" s="16">
        <v>0</v>
      </c>
      <c r="AH20" s="16">
        <v>0</v>
      </c>
      <c r="AI20" s="16"/>
      <c r="AJ20" s="16">
        <v>5.9701492537313397E-2</v>
      </c>
      <c r="AK20" s="16">
        <v>0.04</v>
      </c>
      <c r="AL20" s="16">
        <v>2.8901734104046201E-2</v>
      </c>
      <c r="AM20" s="16">
        <v>3.1914893617021302E-2</v>
      </c>
      <c r="AN20" s="16">
        <v>7.4074074074074098E-2</v>
      </c>
      <c r="AO20" s="16"/>
      <c r="AP20" s="16">
        <v>4.98614958448753E-2</v>
      </c>
      <c r="AQ20" s="16">
        <v>8.0000000000000002E-3</v>
      </c>
      <c r="AR20" s="16">
        <v>0</v>
      </c>
      <c r="AS20" s="16"/>
      <c r="AT20" s="16">
        <v>2.27272727272727E-2</v>
      </c>
      <c r="AU20" s="16">
        <v>2.5806451612903201E-2</v>
      </c>
      <c r="AV20" s="16">
        <v>0.133333333333333</v>
      </c>
      <c r="AW20" s="16">
        <v>0.1</v>
      </c>
      <c r="AX20" s="16"/>
      <c r="AY20" s="16">
        <v>5.4054054054054099E-2</v>
      </c>
      <c r="AZ20" s="16">
        <v>3.6170212765957402E-2</v>
      </c>
      <c r="BA20" s="16"/>
      <c r="BB20" s="16">
        <v>0</v>
      </c>
      <c r="BC20" s="16">
        <v>4.7619047619047603E-2</v>
      </c>
      <c r="BD20" s="16">
        <v>3.4267912772585701E-2</v>
      </c>
      <c r="BE20" s="16">
        <v>5.9701492537313397E-2</v>
      </c>
      <c r="BF20" s="16"/>
      <c r="BG20" s="16">
        <v>3.2258064516128997E-2</v>
      </c>
      <c r="BH20" s="16">
        <v>3.2786885245901599E-2</v>
      </c>
      <c r="BI20" s="16">
        <v>5.4054054054054099E-2</v>
      </c>
      <c r="BJ20" s="16">
        <v>4.3478260869565202E-2</v>
      </c>
      <c r="BK20" s="16">
        <v>0</v>
      </c>
      <c r="BL20" s="16">
        <v>0</v>
      </c>
    </row>
    <row r="21" spans="2:64" x14ac:dyDescent="0.35">
      <c r="B21" s="17" t="s">
        <v>462</v>
      </c>
      <c r="C21" s="16">
        <v>1.3806706114398401E-2</v>
      </c>
      <c r="D21" s="16">
        <v>0</v>
      </c>
      <c r="E21" s="16">
        <v>6.25E-2</v>
      </c>
      <c r="F21" s="16">
        <v>1.0638297872340399E-2</v>
      </c>
      <c r="G21" s="16">
        <v>1.22699386503067E-2</v>
      </c>
      <c r="H21" s="16">
        <v>0</v>
      </c>
      <c r="I21" s="16"/>
      <c r="J21" s="16">
        <v>7.0175438596491203E-3</v>
      </c>
      <c r="K21" s="16">
        <v>2.2624434389140299E-2</v>
      </c>
      <c r="L21" s="16"/>
      <c r="M21" s="16">
        <v>1.32013201320132E-2</v>
      </c>
      <c r="N21" s="16">
        <v>0.03</v>
      </c>
      <c r="O21" s="16">
        <v>0</v>
      </c>
      <c r="P21" s="16">
        <v>0</v>
      </c>
      <c r="Q21" s="16"/>
      <c r="R21" s="16">
        <v>1.60642570281124E-2</v>
      </c>
      <c r="S21" s="16">
        <v>2.4691358024691398E-2</v>
      </c>
      <c r="T21" s="16">
        <v>6.5359477124183E-3</v>
      </c>
      <c r="U21" s="16">
        <v>0</v>
      </c>
      <c r="V21" s="16"/>
      <c r="W21" s="16">
        <v>1.35135135135135E-2</v>
      </c>
      <c r="X21" s="16">
        <v>1.0416666666666701E-2</v>
      </c>
      <c r="Y21" s="16">
        <v>0</v>
      </c>
      <c r="Z21" s="16">
        <v>2.1739130434782601E-2</v>
      </c>
      <c r="AA21" s="16">
        <v>0</v>
      </c>
      <c r="AB21" s="16">
        <v>2.04081632653061E-2</v>
      </c>
      <c r="AC21" s="16">
        <v>2.04081632653061E-2</v>
      </c>
      <c r="AD21" s="16">
        <v>0</v>
      </c>
      <c r="AE21" s="16">
        <v>0</v>
      </c>
      <c r="AF21" s="16">
        <v>0</v>
      </c>
      <c r="AG21" s="16">
        <v>0.1</v>
      </c>
      <c r="AH21" s="16">
        <v>0</v>
      </c>
      <c r="AI21" s="16"/>
      <c r="AJ21" s="16">
        <v>1.49253731343284E-2</v>
      </c>
      <c r="AK21" s="16">
        <v>1.3333333333333299E-2</v>
      </c>
      <c r="AL21" s="16">
        <v>1.15606936416185E-2</v>
      </c>
      <c r="AM21" s="16">
        <v>1.0638297872340399E-2</v>
      </c>
      <c r="AN21" s="16">
        <v>0</v>
      </c>
      <c r="AO21" s="16"/>
      <c r="AP21" s="16">
        <v>1.9390581717451501E-2</v>
      </c>
      <c r="AQ21" s="16">
        <v>0</v>
      </c>
      <c r="AR21" s="16">
        <v>0</v>
      </c>
      <c r="AS21" s="16"/>
      <c r="AT21" s="16">
        <v>1.5151515151515201E-2</v>
      </c>
      <c r="AU21" s="16">
        <v>1.2903225806451601E-2</v>
      </c>
      <c r="AV21" s="16">
        <v>2.2222222222222199E-2</v>
      </c>
      <c r="AW21" s="16">
        <v>0</v>
      </c>
      <c r="AX21" s="16"/>
      <c r="AY21" s="16">
        <v>2.7027027027027001E-2</v>
      </c>
      <c r="AZ21" s="16">
        <v>1.27659574468085E-2</v>
      </c>
      <c r="BA21" s="16"/>
      <c r="BB21" s="16">
        <v>5.7142857142857099E-2</v>
      </c>
      <c r="BC21" s="16">
        <v>1.1904761904761901E-2</v>
      </c>
      <c r="BD21" s="16">
        <v>9.3457943925233603E-3</v>
      </c>
      <c r="BE21" s="16">
        <v>1.49253731343284E-2</v>
      </c>
      <c r="BF21" s="16"/>
      <c r="BG21" s="16">
        <v>0</v>
      </c>
      <c r="BH21" s="16">
        <v>2.0491803278688499E-2</v>
      </c>
      <c r="BI21" s="16">
        <v>1.35135135135135E-2</v>
      </c>
      <c r="BJ21" s="16">
        <v>0</v>
      </c>
      <c r="BK21" s="16">
        <v>0</v>
      </c>
      <c r="BL21" s="16">
        <v>0</v>
      </c>
    </row>
    <row r="22" spans="2:64" x14ac:dyDescent="0.35">
      <c r="B22" s="42" t="s">
        <v>184</v>
      </c>
      <c r="C22" s="18">
        <v>5.32544378698225E-2</v>
      </c>
      <c r="D22" s="18">
        <v>0</v>
      </c>
      <c r="E22" s="18">
        <v>3.125E-2</v>
      </c>
      <c r="F22" s="18">
        <v>4.2553191489361701E-2</v>
      </c>
      <c r="G22" s="18">
        <v>7.9754601226993904E-2</v>
      </c>
      <c r="H22" s="18">
        <v>5.0632911392405097E-2</v>
      </c>
      <c r="I22" s="18"/>
      <c r="J22" s="18">
        <v>4.2105263157894701E-2</v>
      </c>
      <c r="K22" s="18">
        <v>6.7873303167420795E-2</v>
      </c>
      <c r="L22" s="18"/>
      <c r="M22" s="18">
        <v>4.6204620462046202E-2</v>
      </c>
      <c r="N22" s="18">
        <v>7.0000000000000007E-2</v>
      </c>
      <c r="O22" s="18">
        <v>0.05</v>
      </c>
      <c r="P22" s="18">
        <v>7.4999999999999997E-2</v>
      </c>
      <c r="Q22" s="18"/>
      <c r="R22" s="18">
        <v>5.22088353413655E-2</v>
      </c>
      <c r="S22" s="18">
        <v>3.7037037037037E-2</v>
      </c>
      <c r="T22" s="18">
        <v>6.5359477124182996E-2</v>
      </c>
      <c r="U22" s="18">
        <v>4.1666666666666699E-2</v>
      </c>
      <c r="V22" s="18"/>
      <c r="W22" s="18">
        <v>2.7027027027027001E-2</v>
      </c>
      <c r="X22" s="18">
        <v>8.3333333333333301E-2</v>
      </c>
      <c r="Y22" s="18">
        <v>5.7692307692307702E-2</v>
      </c>
      <c r="Z22" s="18">
        <v>8.6956521739130405E-2</v>
      </c>
      <c r="AA22" s="18">
        <v>5.4054054054054099E-2</v>
      </c>
      <c r="AB22" s="18">
        <v>2.04081632653061E-2</v>
      </c>
      <c r="AC22" s="18">
        <v>6.1224489795918401E-2</v>
      </c>
      <c r="AD22" s="18">
        <v>0</v>
      </c>
      <c r="AE22" s="18">
        <v>5.7142857142857099E-2</v>
      </c>
      <c r="AF22" s="18">
        <v>3.5714285714285698E-2</v>
      </c>
      <c r="AG22" s="18">
        <v>0.05</v>
      </c>
      <c r="AH22" s="18">
        <v>0</v>
      </c>
      <c r="AI22" s="18"/>
      <c r="AJ22" s="18">
        <v>2.9850746268656699E-2</v>
      </c>
      <c r="AK22" s="18">
        <v>0.08</v>
      </c>
      <c r="AL22" s="18">
        <v>4.0462427745664699E-2</v>
      </c>
      <c r="AM22" s="18">
        <v>6.3829787234042507E-2</v>
      </c>
      <c r="AN22" s="18">
        <v>7.4074074074074098E-2</v>
      </c>
      <c r="AO22" s="18"/>
      <c r="AP22" s="18">
        <v>5.5401662049861501E-2</v>
      </c>
      <c r="AQ22" s="18">
        <v>2.4E-2</v>
      </c>
      <c r="AR22" s="18">
        <v>0.19047619047618999</v>
      </c>
      <c r="AS22" s="18"/>
      <c r="AT22" s="18">
        <v>3.7878787878787901E-2</v>
      </c>
      <c r="AU22" s="18">
        <v>5.8064516129032302E-2</v>
      </c>
      <c r="AV22" s="18">
        <v>4.4444444444444398E-2</v>
      </c>
      <c r="AW22" s="18">
        <v>0.1</v>
      </c>
      <c r="AX22" s="18"/>
      <c r="AY22" s="18">
        <v>2.7027027027027001E-2</v>
      </c>
      <c r="AZ22" s="18">
        <v>5.5319148936170202E-2</v>
      </c>
      <c r="BA22" s="18"/>
      <c r="BB22" s="18">
        <v>2.8571428571428598E-2</v>
      </c>
      <c r="BC22" s="18">
        <v>8.3333333333333301E-2</v>
      </c>
      <c r="BD22" s="18">
        <v>4.0498442367601202E-2</v>
      </c>
      <c r="BE22" s="18">
        <v>8.9552238805970102E-2</v>
      </c>
      <c r="BF22" s="18"/>
      <c r="BG22" s="18">
        <v>4.8387096774193498E-2</v>
      </c>
      <c r="BH22" s="18">
        <v>5.3278688524590202E-2</v>
      </c>
      <c r="BI22" s="18">
        <v>4.72972972972973E-2</v>
      </c>
      <c r="BJ22" s="18">
        <v>8.6956521739130405E-2</v>
      </c>
      <c r="BK22" s="18">
        <v>7.4074074074074098E-2</v>
      </c>
      <c r="BL22" s="18">
        <v>0</v>
      </c>
    </row>
    <row r="23" spans="2:64" x14ac:dyDescent="0.35">
      <c r="B23" t="s">
        <v>490</v>
      </c>
    </row>
    <row r="24" spans="2:64" x14ac:dyDescent="0.35">
      <c r="B24" t="s">
        <v>637</v>
      </c>
    </row>
    <row r="25" spans="2:64" x14ac:dyDescent="0.35">
      <c r="B25" t="s">
        <v>98</v>
      </c>
    </row>
    <row r="27" spans="2:64" x14ac:dyDescent="0.35">
      <c r="B2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L27"/>
  <sheetViews>
    <sheetView showGridLines="0" workbookViewId="0">
      <pane xSplit="2" topLeftCell="C1" activePane="topRight" state="frozen"/>
      <selection activeCell="B21" sqref="B21"/>
      <selection pane="topRight" activeCell="B27" sqref="B27"/>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464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450</v>
      </c>
      <c r="C8" s="16">
        <v>0.30708661417322802</v>
      </c>
      <c r="D8" s="16">
        <v>0.31034482758620702</v>
      </c>
      <c r="E8" s="16">
        <v>0.296875</v>
      </c>
      <c r="F8" s="16">
        <v>0.36170212765957399</v>
      </c>
      <c r="G8" s="16">
        <v>0.29447852760736198</v>
      </c>
      <c r="H8" s="16">
        <v>0.291139240506329</v>
      </c>
      <c r="I8" s="16"/>
      <c r="J8" s="16">
        <v>0.31468531468531502</v>
      </c>
      <c r="K8" s="16">
        <v>0.29864253393665202</v>
      </c>
      <c r="L8" s="16"/>
      <c r="M8" s="16">
        <v>0.292763157894737</v>
      </c>
      <c r="N8" s="16">
        <v>0.35</v>
      </c>
      <c r="O8" s="16">
        <v>0.38333333333333303</v>
      </c>
      <c r="P8" s="16">
        <v>0.22500000000000001</v>
      </c>
      <c r="Q8" s="16"/>
      <c r="R8" s="16">
        <v>0.29599999999999999</v>
      </c>
      <c r="S8" s="16">
        <v>0.358024691358025</v>
      </c>
      <c r="T8" s="16">
        <v>0.29411764705882398</v>
      </c>
      <c r="U8" s="16">
        <v>0.33333333333333298</v>
      </c>
      <c r="V8" s="16"/>
      <c r="W8" s="16">
        <v>0.29729729729729698</v>
      </c>
      <c r="X8" s="16">
        <v>0.247422680412371</v>
      </c>
      <c r="Y8" s="16">
        <v>0.30769230769230799</v>
      </c>
      <c r="Z8" s="16">
        <v>0.34782608695652201</v>
      </c>
      <c r="AA8" s="16">
        <v>0.40540540540540498</v>
      </c>
      <c r="AB8" s="16">
        <v>0.26530612244898</v>
      </c>
      <c r="AC8" s="16">
        <v>0.30612244897959201</v>
      </c>
      <c r="AD8" s="16">
        <v>0.27777777777777801</v>
      </c>
      <c r="AE8" s="16">
        <v>0.28571428571428598</v>
      </c>
      <c r="AF8" s="16">
        <v>0.35714285714285698</v>
      </c>
      <c r="AG8" s="16">
        <v>0.4</v>
      </c>
      <c r="AH8" s="16">
        <v>0.66666666666666696</v>
      </c>
      <c r="AI8" s="16"/>
      <c r="AJ8" s="16">
        <v>0.35820895522388102</v>
      </c>
      <c r="AK8" s="16">
        <v>0.24</v>
      </c>
      <c r="AL8" s="16">
        <v>0.31609195402298901</v>
      </c>
      <c r="AM8" s="16">
        <v>0.29787234042553201</v>
      </c>
      <c r="AN8" s="16">
        <v>0.22222222222222199</v>
      </c>
      <c r="AO8" s="16"/>
      <c r="AP8" s="16">
        <v>0.30939226519336999</v>
      </c>
      <c r="AQ8" s="16">
        <v>0.312</v>
      </c>
      <c r="AR8" s="16">
        <v>0.238095238095238</v>
      </c>
      <c r="AS8" s="16"/>
      <c r="AT8" s="16">
        <v>0.41666666666666702</v>
      </c>
      <c r="AU8" s="16">
        <v>0.270096463022508</v>
      </c>
      <c r="AV8" s="16">
        <v>0.31111111111111101</v>
      </c>
      <c r="AW8" s="16">
        <v>0.15</v>
      </c>
      <c r="AX8" s="16"/>
      <c r="AY8" s="16">
        <v>0.43243243243243201</v>
      </c>
      <c r="AZ8" s="16">
        <v>0.29723991507431002</v>
      </c>
      <c r="BA8" s="16"/>
      <c r="BB8" s="16">
        <v>0.22222222222222199</v>
      </c>
      <c r="BC8" s="16">
        <v>0.32142857142857101</v>
      </c>
      <c r="BD8" s="16">
        <v>0.32398753894081</v>
      </c>
      <c r="BE8" s="16">
        <v>0.25373134328358199</v>
      </c>
      <c r="BF8" s="16"/>
      <c r="BG8" s="16">
        <v>0.38709677419354799</v>
      </c>
      <c r="BH8" s="16">
        <v>0.29795918367346902</v>
      </c>
      <c r="BI8" s="16">
        <v>0.29054054054054101</v>
      </c>
      <c r="BJ8" s="16">
        <v>0.34782608695652201</v>
      </c>
      <c r="BK8" s="16">
        <v>0.296296296296296</v>
      </c>
      <c r="BL8" s="16">
        <v>0</v>
      </c>
    </row>
    <row r="9" spans="2:64" x14ac:dyDescent="0.35">
      <c r="B9" s="17" t="s">
        <v>452</v>
      </c>
      <c r="C9" s="16">
        <v>0.21850393700787399</v>
      </c>
      <c r="D9" s="16">
        <v>0.13793103448275901</v>
      </c>
      <c r="E9" s="16">
        <v>0.21875</v>
      </c>
      <c r="F9" s="16">
        <v>0.159574468085106</v>
      </c>
      <c r="G9" s="16">
        <v>0.26380368098159501</v>
      </c>
      <c r="H9" s="16">
        <v>0.221518987341772</v>
      </c>
      <c r="I9" s="16"/>
      <c r="J9" s="16">
        <v>0.25524475524475498</v>
      </c>
      <c r="K9" s="16">
        <v>0.17194570135746601</v>
      </c>
      <c r="L9" s="16"/>
      <c r="M9" s="16">
        <v>0.230263157894737</v>
      </c>
      <c r="N9" s="16">
        <v>0.26</v>
      </c>
      <c r="O9" s="16">
        <v>0.133333333333333</v>
      </c>
      <c r="P9" s="16">
        <v>0.15</v>
      </c>
      <c r="Q9" s="16"/>
      <c r="R9" s="16">
        <v>0.188</v>
      </c>
      <c r="S9" s="16">
        <v>0.209876543209877</v>
      </c>
      <c r="T9" s="16">
        <v>0.26797385620914999</v>
      </c>
      <c r="U9" s="16">
        <v>0.25</v>
      </c>
      <c r="V9" s="16"/>
      <c r="W9" s="16">
        <v>0.21621621621621601</v>
      </c>
      <c r="X9" s="16">
        <v>0.15463917525773199</v>
      </c>
      <c r="Y9" s="16">
        <v>0.230769230769231</v>
      </c>
      <c r="Z9" s="16">
        <v>0.36956521739130399</v>
      </c>
      <c r="AA9" s="16">
        <v>0.24324324324324301</v>
      </c>
      <c r="AB9" s="16">
        <v>0.20408163265306101</v>
      </c>
      <c r="AC9" s="16">
        <v>0.183673469387755</v>
      </c>
      <c r="AD9" s="16">
        <v>0.16666666666666699</v>
      </c>
      <c r="AE9" s="16">
        <v>0.2</v>
      </c>
      <c r="AF9" s="16">
        <v>0.28571428571428598</v>
      </c>
      <c r="AG9" s="16">
        <v>0.2</v>
      </c>
      <c r="AH9" s="16">
        <v>0.33333333333333298</v>
      </c>
      <c r="AI9" s="16"/>
      <c r="AJ9" s="16">
        <v>0.238805970149254</v>
      </c>
      <c r="AK9" s="16">
        <v>0.16</v>
      </c>
      <c r="AL9" s="16">
        <v>0.22413793103448301</v>
      </c>
      <c r="AM9" s="16">
        <v>0.22340425531914901</v>
      </c>
      <c r="AN9" s="16">
        <v>0.25925925925925902</v>
      </c>
      <c r="AO9" s="16"/>
      <c r="AP9" s="16">
        <v>0.198895027624309</v>
      </c>
      <c r="AQ9" s="16">
        <v>0.27200000000000002</v>
      </c>
      <c r="AR9" s="16">
        <v>0.238095238095238</v>
      </c>
      <c r="AS9" s="16"/>
      <c r="AT9" s="16">
        <v>0.204545454545455</v>
      </c>
      <c r="AU9" s="16">
        <v>0.23794212218649499</v>
      </c>
      <c r="AV9" s="16">
        <v>0.2</v>
      </c>
      <c r="AW9" s="16">
        <v>0.05</v>
      </c>
      <c r="AX9" s="16"/>
      <c r="AY9" s="16">
        <v>0.18918918918918901</v>
      </c>
      <c r="AZ9" s="16">
        <v>0.22080679405520201</v>
      </c>
      <c r="BA9" s="16"/>
      <c r="BB9" s="16">
        <v>0.25</v>
      </c>
      <c r="BC9" s="16">
        <v>0.238095238095238</v>
      </c>
      <c r="BD9" s="16">
        <v>0.23676012461059201</v>
      </c>
      <c r="BE9" s="16">
        <v>8.9552238805970102E-2</v>
      </c>
      <c r="BF9" s="16"/>
      <c r="BG9" s="16">
        <v>0.12903225806451599</v>
      </c>
      <c r="BH9" s="16">
        <v>0.187755102040816</v>
      </c>
      <c r="BI9" s="16">
        <v>0.25675675675675702</v>
      </c>
      <c r="BJ9" s="16">
        <v>0.217391304347826</v>
      </c>
      <c r="BK9" s="16">
        <v>0.51851851851851805</v>
      </c>
      <c r="BL9" s="16">
        <v>0</v>
      </c>
    </row>
    <row r="10" spans="2:64" x14ac:dyDescent="0.35">
      <c r="B10" s="17" t="s">
        <v>454</v>
      </c>
      <c r="C10" s="16">
        <v>0.214566929133858</v>
      </c>
      <c r="D10" s="16">
        <v>0.13793103448275901</v>
      </c>
      <c r="E10" s="16">
        <v>0.171875</v>
      </c>
      <c r="F10" s="16">
        <v>0.180851063829787</v>
      </c>
      <c r="G10" s="16">
        <v>0.22699386503067501</v>
      </c>
      <c r="H10" s="16">
        <v>0.253164556962025</v>
      </c>
      <c r="I10" s="16"/>
      <c r="J10" s="16">
        <v>0.171328671328671</v>
      </c>
      <c r="K10" s="16">
        <v>0.27149321266968302</v>
      </c>
      <c r="L10" s="16"/>
      <c r="M10" s="16">
        <v>0.230263157894737</v>
      </c>
      <c r="N10" s="16">
        <v>0.21</v>
      </c>
      <c r="O10" s="16">
        <v>0.1</v>
      </c>
      <c r="P10" s="16">
        <v>0.27500000000000002</v>
      </c>
      <c r="Q10" s="16"/>
      <c r="R10" s="16">
        <v>0.16</v>
      </c>
      <c r="S10" s="16">
        <v>0.24691358024691401</v>
      </c>
      <c r="T10" s="16">
        <v>0.28104575163398698</v>
      </c>
      <c r="U10" s="16">
        <v>0.25</v>
      </c>
      <c r="V10" s="16"/>
      <c r="W10" s="16">
        <v>0.17567567567567599</v>
      </c>
      <c r="X10" s="16">
        <v>0.298969072164948</v>
      </c>
      <c r="Y10" s="16">
        <v>0.21153846153846201</v>
      </c>
      <c r="Z10" s="16">
        <v>0.217391304347826</v>
      </c>
      <c r="AA10" s="16">
        <v>0.18918918918918901</v>
      </c>
      <c r="AB10" s="16">
        <v>0.28571428571428598</v>
      </c>
      <c r="AC10" s="16">
        <v>0.14285714285714299</v>
      </c>
      <c r="AD10" s="16">
        <v>0.11111111111111099</v>
      </c>
      <c r="AE10" s="16">
        <v>0.114285714285714</v>
      </c>
      <c r="AF10" s="16">
        <v>0.17857142857142899</v>
      </c>
      <c r="AG10" s="16">
        <v>0.3</v>
      </c>
      <c r="AH10" s="16">
        <v>0.33333333333333298</v>
      </c>
      <c r="AI10" s="16"/>
      <c r="AJ10" s="16">
        <v>0.20895522388059701</v>
      </c>
      <c r="AK10" s="16">
        <v>0.16</v>
      </c>
      <c r="AL10" s="16">
        <v>0.229885057471264</v>
      </c>
      <c r="AM10" s="16">
        <v>0.27659574468085102</v>
      </c>
      <c r="AN10" s="16">
        <v>0.148148148148148</v>
      </c>
      <c r="AO10" s="16"/>
      <c r="AP10" s="16">
        <v>0.218232044198895</v>
      </c>
      <c r="AQ10" s="16">
        <v>0.192</v>
      </c>
      <c r="AR10" s="16">
        <v>0.28571428571428598</v>
      </c>
      <c r="AS10" s="16"/>
      <c r="AT10" s="16">
        <v>0.18181818181818199</v>
      </c>
      <c r="AU10" s="16">
        <v>0.247588424437299</v>
      </c>
      <c r="AV10" s="16">
        <v>0.17777777777777801</v>
      </c>
      <c r="AW10" s="16">
        <v>0</v>
      </c>
      <c r="AX10" s="16"/>
      <c r="AY10" s="16">
        <v>0.135135135135135</v>
      </c>
      <c r="AZ10" s="16">
        <v>0.22080679405520201</v>
      </c>
      <c r="BA10" s="16"/>
      <c r="BB10" s="16">
        <v>0.11111111111111099</v>
      </c>
      <c r="BC10" s="16">
        <v>0.26190476190476197</v>
      </c>
      <c r="BD10" s="16">
        <v>0.21183800623053001</v>
      </c>
      <c r="BE10" s="16">
        <v>0.22388059701492499</v>
      </c>
      <c r="BF10" s="16"/>
      <c r="BG10" s="16">
        <v>0.225806451612903</v>
      </c>
      <c r="BH10" s="16">
        <v>0.22448979591836701</v>
      </c>
      <c r="BI10" s="16">
        <v>0.22972972972972999</v>
      </c>
      <c r="BJ10" s="16">
        <v>8.6956521739130405E-2</v>
      </c>
      <c r="BK10" s="16">
        <v>0.11111111111111099</v>
      </c>
      <c r="BL10" s="16">
        <v>0.33333333333333298</v>
      </c>
    </row>
    <row r="11" spans="2:64" x14ac:dyDescent="0.35">
      <c r="B11" s="17" t="s">
        <v>451</v>
      </c>
      <c r="C11" s="16">
        <v>0.16732283464566899</v>
      </c>
      <c r="D11" s="16">
        <v>0.17241379310344801</v>
      </c>
      <c r="E11" s="16">
        <v>0.15625</v>
      </c>
      <c r="F11" s="16">
        <v>0.13829787234042601</v>
      </c>
      <c r="G11" s="16">
        <v>0.14723926380368099</v>
      </c>
      <c r="H11" s="16">
        <v>0.208860759493671</v>
      </c>
      <c r="I11" s="16"/>
      <c r="J11" s="16">
        <v>0.16783216783216801</v>
      </c>
      <c r="K11" s="16">
        <v>0.16289592760180999</v>
      </c>
      <c r="L11" s="16"/>
      <c r="M11" s="16">
        <v>0.17434210526315799</v>
      </c>
      <c r="N11" s="16">
        <v>0.14000000000000001</v>
      </c>
      <c r="O11" s="16">
        <v>0.16666666666666699</v>
      </c>
      <c r="P11" s="16">
        <v>0.15</v>
      </c>
      <c r="Q11" s="16"/>
      <c r="R11" s="16">
        <v>0.17599999999999999</v>
      </c>
      <c r="S11" s="16">
        <v>0.13580246913580199</v>
      </c>
      <c r="T11" s="16">
        <v>0.18954248366013099</v>
      </c>
      <c r="U11" s="16">
        <v>4.1666666666666699E-2</v>
      </c>
      <c r="V11" s="16"/>
      <c r="W11" s="16">
        <v>0.135135135135135</v>
      </c>
      <c r="X11" s="16">
        <v>0.216494845360825</v>
      </c>
      <c r="Y11" s="16">
        <v>0.115384615384615</v>
      </c>
      <c r="Z11" s="16">
        <v>0.108695652173913</v>
      </c>
      <c r="AA11" s="16">
        <v>0.135135135135135</v>
      </c>
      <c r="AB11" s="16">
        <v>0.122448979591837</v>
      </c>
      <c r="AC11" s="16">
        <v>0.24489795918367299</v>
      </c>
      <c r="AD11" s="16">
        <v>0.16666666666666699</v>
      </c>
      <c r="AE11" s="16">
        <v>0.17142857142857101</v>
      </c>
      <c r="AF11" s="16">
        <v>0.25</v>
      </c>
      <c r="AG11" s="16">
        <v>0.2</v>
      </c>
      <c r="AH11" s="16">
        <v>0</v>
      </c>
      <c r="AI11" s="16"/>
      <c r="AJ11" s="16">
        <v>0.25373134328358199</v>
      </c>
      <c r="AK11" s="16">
        <v>0.17333333333333301</v>
      </c>
      <c r="AL11" s="16">
        <v>0.14942528735632199</v>
      </c>
      <c r="AM11" s="16">
        <v>0.180851063829787</v>
      </c>
      <c r="AN11" s="16">
        <v>0.148148148148148</v>
      </c>
      <c r="AO11" s="16"/>
      <c r="AP11" s="16">
        <v>0.174033149171271</v>
      </c>
      <c r="AQ11" s="16">
        <v>0.152</v>
      </c>
      <c r="AR11" s="16">
        <v>0.14285714285714299</v>
      </c>
      <c r="AS11" s="16"/>
      <c r="AT11" s="16">
        <v>0.12878787878787901</v>
      </c>
      <c r="AU11" s="16">
        <v>0.16720257234726699</v>
      </c>
      <c r="AV11" s="16">
        <v>0.17777777777777801</v>
      </c>
      <c r="AW11" s="16">
        <v>0.4</v>
      </c>
      <c r="AX11" s="16"/>
      <c r="AY11" s="16">
        <v>0.18918918918918901</v>
      </c>
      <c r="AZ11" s="16">
        <v>0.16560509554140099</v>
      </c>
      <c r="BA11" s="16"/>
      <c r="BB11" s="16">
        <v>0.13888888888888901</v>
      </c>
      <c r="BC11" s="16">
        <v>0.19047619047618999</v>
      </c>
      <c r="BD11" s="16">
        <v>0.16510903426791301</v>
      </c>
      <c r="BE11" s="16">
        <v>0.164179104477612</v>
      </c>
      <c r="BF11" s="16"/>
      <c r="BG11" s="16">
        <v>0.12903225806451599</v>
      </c>
      <c r="BH11" s="16">
        <v>0.212244897959184</v>
      </c>
      <c r="BI11" s="16">
        <v>0.12837837837837801</v>
      </c>
      <c r="BJ11" s="16">
        <v>0.173913043478261</v>
      </c>
      <c r="BK11" s="16">
        <v>7.4074074074074098E-2</v>
      </c>
      <c r="BL11" s="16">
        <v>0</v>
      </c>
    </row>
    <row r="12" spans="2:64" x14ac:dyDescent="0.35">
      <c r="B12" s="17" t="s">
        <v>453</v>
      </c>
      <c r="C12" s="16">
        <v>0.14763779527559101</v>
      </c>
      <c r="D12" s="16">
        <v>0.10344827586206901</v>
      </c>
      <c r="E12" s="16">
        <v>0.15625</v>
      </c>
      <c r="F12" s="16">
        <v>0.159574468085106</v>
      </c>
      <c r="G12" s="16">
        <v>0.110429447852761</v>
      </c>
      <c r="H12" s="16">
        <v>0.183544303797468</v>
      </c>
      <c r="I12" s="16"/>
      <c r="J12" s="16">
        <v>0.16783216783216801</v>
      </c>
      <c r="K12" s="16">
        <v>0.122171945701357</v>
      </c>
      <c r="L12" s="16"/>
      <c r="M12" s="16">
        <v>0.14802631578947401</v>
      </c>
      <c r="N12" s="16">
        <v>0.14000000000000001</v>
      </c>
      <c r="O12" s="16">
        <v>0.116666666666667</v>
      </c>
      <c r="P12" s="16">
        <v>0.2</v>
      </c>
      <c r="Q12" s="16"/>
      <c r="R12" s="16">
        <v>0.12</v>
      </c>
      <c r="S12" s="16">
        <v>0.12345679012345701</v>
      </c>
      <c r="T12" s="16">
        <v>0.18300653594771199</v>
      </c>
      <c r="U12" s="16">
        <v>0.29166666666666702</v>
      </c>
      <c r="V12" s="16"/>
      <c r="W12" s="16">
        <v>0.21621621621621601</v>
      </c>
      <c r="X12" s="16">
        <v>0.123711340206186</v>
      </c>
      <c r="Y12" s="16">
        <v>0.115384615384615</v>
      </c>
      <c r="Z12" s="16">
        <v>0.173913043478261</v>
      </c>
      <c r="AA12" s="16">
        <v>0.21621621621621601</v>
      </c>
      <c r="AB12" s="16">
        <v>0.14285714285714299</v>
      </c>
      <c r="AC12" s="16">
        <v>0.122448979591837</v>
      </c>
      <c r="AD12" s="16">
        <v>0.16666666666666699</v>
      </c>
      <c r="AE12" s="16">
        <v>2.8571428571428598E-2</v>
      </c>
      <c r="AF12" s="16">
        <v>0.107142857142857</v>
      </c>
      <c r="AG12" s="16">
        <v>0.2</v>
      </c>
      <c r="AH12" s="16">
        <v>0.33333333333333298</v>
      </c>
      <c r="AI12" s="16"/>
      <c r="AJ12" s="16">
        <v>0.17910447761194001</v>
      </c>
      <c r="AK12" s="16">
        <v>9.3333333333333296E-2</v>
      </c>
      <c r="AL12" s="16">
        <v>0.14367816091954</v>
      </c>
      <c r="AM12" s="16">
        <v>0.14893617021276601</v>
      </c>
      <c r="AN12" s="16">
        <v>0.18518518518518501</v>
      </c>
      <c r="AO12" s="16"/>
      <c r="AP12" s="16">
        <v>0.14640883977900601</v>
      </c>
      <c r="AQ12" s="16">
        <v>0.14399999999999999</v>
      </c>
      <c r="AR12" s="16">
        <v>0.19047619047618999</v>
      </c>
      <c r="AS12" s="16"/>
      <c r="AT12" s="16">
        <v>0.15151515151515199</v>
      </c>
      <c r="AU12" s="16">
        <v>0.157556270096463</v>
      </c>
      <c r="AV12" s="16">
        <v>8.8888888888888906E-2</v>
      </c>
      <c r="AW12" s="16">
        <v>0.1</v>
      </c>
      <c r="AX12" s="16"/>
      <c r="AY12" s="16">
        <v>0.18918918918918901</v>
      </c>
      <c r="AZ12" s="16">
        <v>0.144373673036093</v>
      </c>
      <c r="BA12" s="16"/>
      <c r="BB12" s="16">
        <v>8.3333333333333301E-2</v>
      </c>
      <c r="BC12" s="16">
        <v>0.19047619047618999</v>
      </c>
      <c r="BD12" s="16">
        <v>0.14330218068535799</v>
      </c>
      <c r="BE12" s="16">
        <v>0.14925373134328401</v>
      </c>
      <c r="BF12" s="16"/>
      <c r="BG12" s="16">
        <v>0.14516129032258099</v>
      </c>
      <c r="BH12" s="16">
        <v>0.14285714285714299</v>
      </c>
      <c r="BI12" s="16">
        <v>0.141891891891892</v>
      </c>
      <c r="BJ12" s="16">
        <v>0.173913043478261</v>
      </c>
      <c r="BK12" s="16">
        <v>0.22222222222222199</v>
      </c>
      <c r="BL12" s="16">
        <v>0</v>
      </c>
    </row>
    <row r="13" spans="2:64" x14ac:dyDescent="0.35">
      <c r="B13" s="17" t="s">
        <v>455</v>
      </c>
      <c r="C13" s="16">
        <v>0.127952755905512</v>
      </c>
      <c r="D13" s="16">
        <v>6.8965517241379296E-2</v>
      </c>
      <c r="E13" s="16">
        <v>0.125</v>
      </c>
      <c r="F13" s="16">
        <v>0.13829787234042601</v>
      </c>
      <c r="G13" s="16">
        <v>0.11656441717791401</v>
      </c>
      <c r="H13" s="16">
        <v>0.145569620253165</v>
      </c>
      <c r="I13" s="16"/>
      <c r="J13" s="16">
        <v>0.16433566433566399</v>
      </c>
      <c r="K13" s="16">
        <v>8.1447963800904993E-2</v>
      </c>
      <c r="L13" s="16"/>
      <c r="M13" s="16">
        <v>0.14144736842105299</v>
      </c>
      <c r="N13" s="16">
        <v>0.09</v>
      </c>
      <c r="O13" s="16">
        <v>0.116666666666667</v>
      </c>
      <c r="P13" s="16">
        <v>0.125</v>
      </c>
      <c r="Q13" s="16"/>
      <c r="R13" s="16">
        <v>0.11600000000000001</v>
      </c>
      <c r="S13" s="16">
        <v>0.12345679012345701</v>
      </c>
      <c r="T13" s="16">
        <v>0.14379084967320299</v>
      </c>
      <c r="U13" s="16">
        <v>0.16666666666666699</v>
      </c>
      <c r="V13" s="16"/>
      <c r="W13" s="16">
        <v>9.45945945945946E-2</v>
      </c>
      <c r="X13" s="16">
        <v>0.164948453608247</v>
      </c>
      <c r="Y13" s="16">
        <v>0.134615384615385</v>
      </c>
      <c r="Z13" s="16">
        <v>8.6956521739130405E-2</v>
      </c>
      <c r="AA13" s="16">
        <v>0.162162162162162</v>
      </c>
      <c r="AB13" s="16">
        <v>0.14285714285714299</v>
      </c>
      <c r="AC13" s="16">
        <v>8.1632653061224497E-2</v>
      </c>
      <c r="AD13" s="16">
        <v>0.11111111111111099</v>
      </c>
      <c r="AE13" s="16">
        <v>0.2</v>
      </c>
      <c r="AF13" s="16">
        <v>7.1428571428571397E-2</v>
      </c>
      <c r="AG13" s="16">
        <v>0.15</v>
      </c>
      <c r="AH13" s="16">
        <v>0</v>
      </c>
      <c r="AI13" s="16"/>
      <c r="AJ13" s="16">
        <v>7.4626865671641798E-2</v>
      </c>
      <c r="AK13" s="16">
        <v>0.08</v>
      </c>
      <c r="AL13" s="16">
        <v>0.126436781609195</v>
      </c>
      <c r="AM13" s="16">
        <v>0.117021276595745</v>
      </c>
      <c r="AN13" s="16">
        <v>0.22222222222222199</v>
      </c>
      <c r="AO13" s="16"/>
      <c r="AP13" s="16">
        <v>0.12707182320442001</v>
      </c>
      <c r="AQ13" s="16">
        <v>0.112</v>
      </c>
      <c r="AR13" s="16">
        <v>0.238095238095238</v>
      </c>
      <c r="AS13" s="16"/>
      <c r="AT13" s="16">
        <v>8.3333333333333301E-2</v>
      </c>
      <c r="AU13" s="16">
        <v>0.13826366559485501</v>
      </c>
      <c r="AV13" s="16">
        <v>0.24444444444444399</v>
      </c>
      <c r="AW13" s="16">
        <v>0</v>
      </c>
      <c r="AX13" s="16"/>
      <c r="AY13" s="16">
        <v>0.162162162162162</v>
      </c>
      <c r="AZ13" s="16">
        <v>0.12526539278131599</v>
      </c>
      <c r="BA13" s="16"/>
      <c r="BB13" s="16">
        <v>0.11111111111111099</v>
      </c>
      <c r="BC13" s="16">
        <v>0.226190476190476</v>
      </c>
      <c r="BD13" s="16">
        <v>0.121495327102804</v>
      </c>
      <c r="BE13" s="16">
        <v>4.47761194029851E-2</v>
      </c>
      <c r="BF13" s="16"/>
      <c r="BG13" s="16">
        <v>9.6774193548387094E-2</v>
      </c>
      <c r="BH13" s="16">
        <v>0.106122448979592</v>
      </c>
      <c r="BI13" s="16">
        <v>0.168918918918919</v>
      </c>
      <c r="BJ13" s="16">
        <v>0.173913043478261</v>
      </c>
      <c r="BK13" s="16">
        <v>0.148148148148148</v>
      </c>
      <c r="BL13" s="16">
        <v>0</v>
      </c>
    </row>
    <row r="14" spans="2:64" x14ac:dyDescent="0.35">
      <c r="B14" s="17" t="s">
        <v>460</v>
      </c>
      <c r="C14" s="16">
        <v>6.4960629921259797E-2</v>
      </c>
      <c r="D14" s="16">
        <v>0.10344827586206901</v>
      </c>
      <c r="E14" s="16">
        <v>9.375E-2</v>
      </c>
      <c r="F14" s="16">
        <v>8.5106382978723402E-2</v>
      </c>
      <c r="G14" s="16">
        <v>6.13496932515337E-2</v>
      </c>
      <c r="H14" s="16">
        <v>3.7974683544303799E-2</v>
      </c>
      <c r="I14" s="16"/>
      <c r="J14" s="16">
        <v>5.2447552447552399E-2</v>
      </c>
      <c r="K14" s="16">
        <v>8.1447963800904993E-2</v>
      </c>
      <c r="L14" s="16"/>
      <c r="M14" s="16">
        <v>5.2631578947368397E-2</v>
      </c>
      <c r="N14" s="16">
        <v>0.11</v>
      </c>
      <c r="O14" s="16">
        <v>0.05</v>
      </c>
      <c r="P14" s="16">
        <v>0.05</v>
      </c>
      <c r="Q14" s="16"/>
      <c r="R14" s="16">
        <v>0.08</v>
      </c>
      <c r="S14" s="16">
        <v>8.6419753086419707E-2</v>
      </c>
      <c r="T14" s="16">
        <v>3.2679738562091498E-2</v>
      </c>
      <c r="U14" s="16">
        <v>4.1666666666666699E-2</v>
      </c>
      <c r="V14" s="16"/>
      <c r="W14" s="16">
        <v>4.0540540540540501E-2</v>
      </c>
      <c r="X14" s="16">
        <v>9.2783505154639206E-2</v>
      </c>
      <c r="Y14" s="16">
        <v>5.7692307692307702E-2</v>
      </c>
      <c r="Z14" s="16">
        <v>0.108695652173913</v>
      </c>
      <c r="AA14" s="16">
        <v>2.7027027027027001E-2</v>
      </c>
      <c r="AB14" s="16">
        <v>8.1632653061224497E-2</v>
      </c>
      <c r="AC14" s="16">
        <v>6.1224489795918401E-2</v>
      </c>
      <c r="AD14" s="16">
        <v>5.5555555555555601E-2</v>
      </c>
      <c r="AE14" s="16">
        <v>2.8571428571428598E-2</v>
      </c>
      <c r="AF14" s="16">
        <v>7.1428571428571397E-2</v>
      </c>
      <c r="AG14" s="16">
        <v>0.05</v>
      </c>
      <c r="AH14" s="16">
        <v>0</v>
      </c>
      <c r="AI14" s="16"/>
      <c r="AJ14" s="16">
        <v>4.47761194029851E-2</v>
      </c>
      <c r="AK14" s="16">
        <v>0.08</v>
      </c>
      <c r="AL14" s="16">
        <v>7.4712643678160898E-2</v>
      </c>
      <c r="AM14" s="16">
        <v>3.1914893617021302E-2</v>
      </c>
      <c r="AN14" s="16">
        <v>0.148148148148148</v>
      </c>
      <c r="AO14" s="16"/>
      <c r="AP14" s="16">
        <v>7.7348066298342497E-2</v>
      </c>
      <c r="AQ14" s="16">
        <v>0.04</v>
      </c>
      <c r="AR14" s="16">
        <v>0</v>
      </c>
      <c r="AS14" s="16"/>
      <c r="AT14" s="16">
        <v>3.03030303030303E-2</v>
      </c>
      <c r="AU14" s="16">
        <v>8.3601286173633396E-2</v>
      </c>
      <c r="AV14" s="16">
        <v>6.6666666666666693E-2</v>
      </c>
      <c r="AW14" s="16">
        <v>0</v>
      </c>
      <c r="AX14" s="16"/>
      <c r="AY14" s="16">
        <v>8.1081081081081099E-2</v>
      </c>
      <c r="AZ14" s="16">
        <v>6.3694267515923594E-2</v>
      </c>
      <c r="BA14" s="16"/>
      <c r="BB14" s="16">
        <v>0.13888888888888901</v>
      </c>
      <c r="BC14" s="16">
        <v>7.1428571428571397E-2</v>
      </c>
      <c r="BD14" s="16">
        <v>5.2959501557632398E-2</v>
      </c>
      <c r="BE14" s="16">
        <v>7.4626865671641798E-2</v>
      </c>
      <c r="BF14" s="16"/>
      <c r="BG14" s="16">
        <v>6.4516129032258104E-2</v>
      </c>
      <c r="BH14" s="16">
        <v>5.7142857142857099E-2</v>
      </c>
      <c r="BI14" s="16">
        <v>6.7567567567567599E-2</v>
      </c>
      <c r="BJ14" s="16">
        <v>8.6956521739130405E-2</v>
      </c>
      <c r="BK14" s="16">
        <v>0.11111111111111099</v>
      </c>
      <c r="BL14" s="16">
        <v>0</v>
      </c>
    </row>
    <row r="15" spans="2:64" x14ac:dyDescent="0.35">
      <c r="B15" s="17" t="s">
        <v>459</v>
      </c>
      <c r="C15" s="16">
        <v>6.1023622047244097E-2</v>
      </c>
      <c r="D15" s="16">
        <v>0</v>
      </c>
      <c r="E15" s="16">
        <v>4.6875E-2</v>
      </c>
      <c r="F15" s="16">
        <v>4.2553191489361701E-2</v>
      </c>
      <c r="G15" s="16">
        <v>6.7484662576687102E-2</v>
      </c>
      <c r="H15" s="16">
        <v>8.2278481012658194E-2</v>
      </c>
      <c r="I15" s="16"/>
      <c r="J15" s="16">
        <v>7.69230769230769E-2</v>
      </c>
      <c r="K15" s="16">
        <v>4.0723981900452497E-2</v>
      </c>
      <c r="L15" s="16"/>
      <c r="M15" s="16">
        <v>5.5921052631578899E-2</v>
      </c>
      <c r="N15" s="16">
        <v>0.09</v>
      </c>
      <c r="O15" s="16">
        <v>1.6666666666666701E-2</v>
      </c>
      <c r="P15" s="16">
        <v>7.4999999999999997E-2</v>
      </c>
      <c r="Q15" s="16"/>
      <c r="R15" s="16">
        <v>6.4000000000000001E-2</v>
      </c>
      <c r="S15" s="16">
        <v>2.4691358024691398E-2</v>
      </c>
      <c r="T15" s="16">
        <v>7.8431372549019607E-2</v>
      </c>
      <c r="U15" s="16">
        <v>4.1666666666666699E-2</v>
      </c>
      <c r="V15" s="16"/>
      <c r="W15" s="16">
        <v>4.0540540540540501E-2</v>
      </c>
      <c r="X15" s="16">
        <v>7.2164948453608199E-2</v>
      </c>
      <c r="Y15" s="16">
        <v>9.6153846153846201E-2</v>
      </c>
      <c r="Z15" s="16">
        <v>2.1739130434782601E-2</v>
      </c>
      <c r="AA15" s="16">
        <v>0.135135135135135</v>
      </c>
      <c r="AB15" s="16">
        <v>4.08163265306122E-2</v>
      </c>
      <c r="AC15" s="16">
        <v>2.04081632653061E-2</v>
      </c>
      <c r="AD15" s="16">
        <v>0</v>
      </c>
      <c r="AE15" s="16">
        <v>8.5714285714285701E-2</v>
      </c>
      <c r="AF15" s="16">
        <v>0.107142857142857</v>
      </c>
      <c r="AG15" s="16">
        <v>0.05</v>
      </c>
      <c r="AH15" s="16">
        <v>0</v>
      </c>
      <c r="AI15" s="16"/>
      <c r="AJ15" s="16">
        <v>2.9850746268656699E-2</v>
      </c>
      <c r="AK15" s="16">
        <v>5.3333333333333302E-2</v>
      </c>
      <c r="AL15" s="16">
        <v>6.8965517241379296E-2</v>
      </c>
      <c r="AM15" s="16">
        <v>5.31914893617021E-2</v>
      </c>
      <c r="AN15" s="16">
        <v>0.11111111111111099</v>
      </c>
      <c r="AO15" s="16"/>
      <c r="AP15" s="16">
        <v>6.9060773480663001E-2</v>
      </c>
      <c r="AQ15" s="16">
        <v>0.04</v>
      </c>
      <c r="AR15" s="16">
        <v>4.7619047619047603E-2</v>
      </c>
      <c r="AS15" s="16"/>
      <c r="AT15" s="16">
        <v>3.03030303030303E-2</v>
      </c>
      <c r="AU15" s="16">
        <v>7.3954983922829606E-2</v>
      </c>
      <c r="AV15" s="16">
        <v>8.8888888888888906E-2</v>
      </c>
      <c r="AW15" s="16">
        <v>0</v>
      </c>
      <c r="AX15" s="16"/>
      <c r="AY15" s="16">
        <v>5.4054054054054099E-2</v>
      </c>
      <c r="AZ15" s="16">
        <v>6.1571125265392802E-2</v>
      </c>
      <c r="BA15" s="16"/>
      <c r="BB15" s="16">
        <v>8.3333333333333301E-2</v>
      </c>
      <c r="BC15" s="16">
        <v>8.3333333333333301E-2</v>
      </c>
      <c r="BD15" s="16">
        <v>5.60747663551402E-2</v>
      </c>
      <c r="BE15" s="16">
        <v>4.47761194029851E-2</v>
      </c>
      <c r="BF15" s="16"/>
      <c r="BG15" s="16">
        <v>8.0645161290322606E-2</v>
      </c>
      <c r="BH15" s="16">
        <v>3.2653061224489799E-2</v>
      </c>
      <c r="BI15" s="16">
        <v>6.7567567567567599E-2</v>
      </c>
      <c r="BJ15" s="16">
        <v>0.13043478260869601</v>
      </c>
      <c r="BK15" s="16">
        <v>0.18518518518518501</v>
      </c>
      <c r="BL15" s="16">
        <v>0</v>
      </c>
    </row>
    <row r="16" spans="2:64" x14ac:dyDescent="0.35">
      <c r="B16" s="17" t="s">
        <v>159</v>
      </c>
      <c r="C16" s="16">
        <v>5.3149606299212601E-2</v>
      </c>
      <c r="D16" s="16">
        <v>0</v>
      </c>
      <c r="E16" s="16">
        <v>6.25E-2</v>
      </c>
      <c r="F16" s="16">
        <v>7.4468085106383003E-2</v>
      </c>
      <c r="G16" s="16">
        <v>5.5214723926380403E-2</v>
      </c>
      <c r="H16" s="16">
        <v>4.4303797468354403E-2</v>
      </c>
      <c r="I16" s="16"/>
      <c r="J16" s="16">
        <v>4.5454545454545497E-2</v>
      </c>
      <c r="K16" s="16">
        <v>6.3348416289592799E-2</v>
      </c>
      <c r="L16" s="16"/>
      <c r="M16" s="16">
        <v>3.2894736842105303E-2</v>
      </c>
      <c r="N16" s="16">
        <v>0.09</v>
      </c>
      <c r="O16" s="16">
        <v>0.1</v>
      </c>
      <c r="P16" s="16">
        <v>0.05</v>
      </c>
      <c r="Q16" s="16"/>
      <c r="R16" s="16">
        <v>5.6000000000000001E-2</v>
      </c>
      <c r="S16" s="16">
        <v>7.4074074074074098E-2</v>
      </c>
      <c r="T16" s="16">
        <v>3.2679738562091498E-2</v>
      </c>
      <c r="U16" s="16">
        <v>8.3333333333333301E-2</v>
      </c>
      <c r="V16" s="16"/>
      <c r="W16" s="16">
        <v>0.108108108108108</v>
      </c>
      <c r="X16" s="16">
        <v>3.09278350515464E-2</v>
      </c>
      <c r="Y16" s="16">
        <v>5.7692307692307702E-2</v>
      </c>
      <c r="Z16" s="16">
        <v>0</v>
      </c>
      <c r="AA16" s="16">
        <v>2.7027027027027001E-2</v>
      </c>
      <c r="AB16" s="16">
        <v>8.1632653061224497E-2</v>
      </c>
      <c r="AC16" s="16">
        <v>2.04081632653061E-2</v>
      </c>
      <c r="AD16" s="16">
        <v>5.5555555555555601E-2</v>
      </c>
      <c r="AE16" s="16">
        <v>5.7142857142857099E-2</v>
      </c>
      <c r="AF16" s="16">
        <v>7.1428571428571397E-2</v>
      </c>
      <c r="AG16" s="16">
        <v>0.1</v>
      </c>
      <c r="AH16" s="16">
        <v>0</v>
      </c>
      <c r="AI16" s="16"/>
      <c r="AJ16" s="16">
        <v>5.9701492537313397E-2</v>
      </c>
      <c r="AK16" s="16">
        <v>0.10666666666666701</v>
      </c>
      <c r="AL16" s="16">
        <v>2.8735632183908E-2</v>
      </c>
      <c r="AM16" s="16">
        <v>5.31914893617021E-2</v>
      </c>
      <c r="AN16" s="16">
        <v>3.7037037037037E-2</v>
      </c>
      <c r="AO16" s="16"/>
      <c r="AP16" s="16">
        <v>5.5248618784530398E-2</v>
      </c>
      <c r="AQ16" s="16">
        <v>5.6000000000000001E-2</v>
      </c>
      <c r="AR16" s="16">
        <v>0</v>
      </c>
      <c r="AS16" s="16"/>
      <c r="AT16" s="16">
        <v>6.0606060606060601E-2</v>
      </c>
      <c r="AU16" s="16">
        <v>3.53697749196141E-2</v>
      </c>
      <c r="AV16" s="16">
        <v>6.6666666666666693E-2</v>
      </c>
      <c r="AW16" s="16">
        <v>0.25</v>
      </c>
      <c r="AX16" s="16"/>
      <c r="AY16" s="16">
        <v>2.7027027027027001E-2</v>
      </c>
      <c r="AZ16" s="16">
        <v>5.5201698513800398E-2</v>
      </c>
      <c r="BA16" s="16"/>
      <c r="BB16" s="16">
        <v>2.7777777777777801E-2</v>
      </c>
      <c r="BC16" s="16">
        <v>1.1904761904761901E-2</v>
      </c>
      <c r="BD16" s="16">
        <v>3.4267912772585701E-2</v>
      </c>
      <c r="BE16" s="16">
        <v>0.20895522388059701</v>
      </c>
      <c r="BF16" s="16"/>
      <c r="BG16" s="16">
        <v>1.6129032258064498E-2</v>
      </c>
      <c r="BH16" s="16">
        <v>5.3061224489795902E-2</v>
      </c>
      <c r="BI16" s="16">
        <v>4.72972972972973E-2</v>
      </c>
      <c r="BJ16" s="16">
        <v>0</v>
      </c>
      <c r="BK16" s="16">
        <v>0.148148148148148</v>
      </c>
      <c r="BL16" s="16">
        <v>0.66666666666666696</v>
      </c>
    </row>
    <row r="17" spans="2:64" x14ac:dyDescent="0.35">
      <c r="B17" s="17" t="s">
        <v>458</v>
      </c>
      <c r="C17" s="16">
        <v>5.1181102362204703E-2</v>
      </c>
      <c r="D17" s="16">
        <v>0</v>
      </c>
      <c r="E17" s="16">
        <v>7.8125E-2</v>
      </c>
      <c r="F17" s="16">
        <v>4.2553191489361701E-2</v>
      </c>
      <c r="G17" s="16">
        <v>7.9754601226993904E-2</v>
      </c>
      <c r="H17" s="16">
        <v>2.53164556962025E-2</v>
      </c>
      <c r="I17" s="16"/>
      <c r="J17" s="16">
        <v>4.8951048951049E-2</v>
      </c>
      <c r="K17" s="16">
        <v>5.4298642533936702E-2</v>
      </c>
      <c r="L17" s="16"/>
      <c r="M17" s="16">
        <v>5.2631578947368397E-2</v>
      </c>
      <c r="N17" s="16">
        <v>0.05</v>
      </c>
      <c r="O17" s="16">
        <v>6.6666666666666693E-2</v>
      </c>
      <c r="P17" s="16">
        <v>2.5000000000000001E-2</v>
      </c>
      <c r="Q17" s="16"/>
      <c r="R17" s="16">
        <v>7.1999999999999995E-2</v>
      </c>
      <c r="S17" s="16">
        <v>2.4691358024691398E-2</v>
      </c>
      <c r="T17" s="16">
        <v>3.2679738562091498E-2</v>
      </c>
      <c r="U17" s="16">
        <v>4.1666666666666699E-2</v>
      </c>
      <c r="V17" s="16"/>
      <c r="W17" s="16">
        <v>2.7027027027027001E-2</v>
      </c>
      <c r="X17" s="16">
        <v>5.1546391752577303E-2</v>
      </c>
      <c r="Y17" s="16">
        <v>3.8461538461538498E-2</v>
      </c>
      <c r="Z17" s="16">
        <v>4.3478260869565202E-2</v>
      </c>
      <c r="AA17" s="16">
        <v>5.4054054054054099E-2</v>
      </c>
      <c r="AB17" s="16">
        <v>6.1224489795918401E-2</v>
      </c>
      <c r="AC17" s="16">
        <v>0.102040816326531</v>
      </c>
      <c r="AD17" s="16">
        <v>5.5555555555555601E-2</v>
      </c>
      <c r="AE17" s="16">
        <v>5.7142857142857099E-2</v>
      </c>
      <c r="AF17" s="16">
        <v>0</v>
      </c>
      <c r="AG17" s="16">
        <v>0.1</v>
      </c>
      <c r="AH17" s="16">
        <v>0</v>
      </c>
      <c r="AI17" s="16"/>
      <c r="AJ17" s="16">
        <v>5.9701492537313397E-2</v>
      </c>
      <c r="AK17" s="16">
        <v>0.04</v>
      </c>
      <c r="AL17" s="16">
        <v>5.1724137931034503E-2</v>
      </c>
      <c r="AM17" s="16">
        <v>5.31914893617021E-2</v>
      </c>
      <c r="AN17" s="16">
        <v>3.7037037037037E-2</v>
      </c>
      <c r="AO17" s="16"/>
      <c r="AP17" s="16">
        <v>4.4198895027624301E-2</v>
      </c>
      <c r="AQ17" s="16">
        <v>0.08</v>
      </c>
      <c r="AR17" s="16">
        <v>0</v>
      </c>
      <c r="AS17" s="16"/>
      <c r="AT17" s="16">
        <v>4.5454545454545497E-2</v>
      </c>
      <c r="AU17" s="16">
        <v>4.8231511254019303E-2</v>
      </c>
      <c r="AV17" s="16">
        <v>0.11111111111111099</v>
      </c>
      <c r="AW17" s="16">
        <v>0</v>
      </c>
      <c r="AX17" s="16"/>
      <c r="AY17" s="16">
        <v>5.4054054054054099E-2</v>
      </c>
      <c r="AZ17" s="16">
        <v>5.0955414012738898E-2</v>
      </c>
      <c r="BA17" s="16"/>
      <c r="BB17" s="16">
        <v>0.11111111111111099</v>
      </c>
      <c r="BC17" s="16">
        <v>3.5714285714285698E-2</v>
      </c>
      <c r="BD17" s="16">
        <v>4.67289719626168E-2</v>
      </c>
      <c r="BE17" s="16">
        <v>5.9701492537313397E-2</v>
      </c>
      <c r="BF17" s="16"/>
      <c r="BG17" s="16">
        <v>9.6774193548387094E-2</v>
      </c>
      <c r="BH17" s="16">
        <v>3.6734693877551003E-2</v>
      </c>
      <c r="BI17" s="16">
        <v>6.7567567567567599E-2</v>
      </c>
      <c r="BJ17" s="16">
        <v>0</v>
      </c>
      <c r="BK17" s="16">
        <v>3.7037037037037E-2</v>
      </c>
      <c r="BL17" s="16">
        <v>0</v>
      </c>
    </row>
    <row r="18" spans="2:64" x14ac:dyDescent="0.35">
      <c r="B18" s="17" t="s">
        <v>457</v>
      </c>
      <c r="C18" s="16">
        <v>5.1181102362204703E-2</v>
      </c>
      <c r="D18" s="16">
        <v>0.17241379310344801</v>
      </c>
      <c r="E18" s="16">
        <v>3.125E-2</v>
      </c>
      <c r="F18" s="16">
        <v>2.1276595744680899E-2</v>
      </c>
      <c r="G18" s="16">
        <v>6.13496932515337E-2</v>
      </c>
      <c r="H18" s="16">
        <v>4.4303797468354403E-2</v>
      </c>
      <c r="I18" s="16"/>
      <c r="J18" s="16">
        <v>5.5944055944055902E-2</v>
      </c>
      <c r="K18" s="16">
        <v>4.52488687782805E-2</v>
      </c>
      <c r="L18" s="16"/>
      <c r="M18" s="16">
        <v>4.6052631578947401E-2</v>
      </c>
      <c r="N18" s="16">
        <v>0.05</v>
      </c>
      <c r="O18" s="16">
        <v>6.6666666666666693E-2</v>
      </c>
      <c r="P18" s="16">
        <v>7.4999999999999997E-2</v>
      </c>
      <c r="Q18" s="16"/>
      <c r="R18" s="16">
        <v>0.06</v>
      </c>
      <c r="S18" s="16">
        <v>2.4691358024691398E-2</v>
      </c>
      <c r="T18" s="16">
        <v>4.5751633986928102E-2</v>
      </c>
      <c r="U18" s="16">
        <v>8.3333333333333301E-2</v>
      </c>
      <c r="V18" s="16"/>
      <c r="W18" s="16">
        <v>4.0540540540540501E-2</v>
      </c>
      <c r="X18" s="16">
        <v>7.2164948453608199E-2</v>
      </c>
      <c r="Y18" s="16">
        <v>5.7692307692307702E-2</v>
      </c>
      <c r="Z18" s="16">
        <v>4.3478260869565202E-2</v>
      </c>
      <c r="AA18" s="16">
        <v>0.108108108108108</v>
      </c>
      <c r="AB18" s="16">
        <v>4.08163265306122E-2</v>
      </c>
      <c r="AC18" s="16">
        <v>4.08163265306122E-2</v>
      </c>
      <c r="AD18" s="16">
        <v>0</v>
      </c>
      <c r="AE18" s="16">
        <v>8.5714285714285701E-2</v>
      </c>
      <c r="AF18" s="16">
        <v>0</v>
      </c>
      <c r="AG18" s="16">
        <v>0</v>
      </c>
      <c r="AH18" s="16">
        <v>0</v>
      </c>
      <c r="AI18" s="16"/>
      <c r="AJ18" s="16">
        <v>4.47761194029851E-2</v>
      </c>
      <c r="AK18" s="16">
        <v>0.04</v>
      </c>
      <c r="AL18" s="16">
        <v>5.7471264367816098E-2</v>
      </c>
      <c r="AM18" s="16">
        <v>4.2553191489361701E-2</v>
      </c>
      <c r="AN18" s="16">
        <v>3.7037037037037E-2</v>
      </c>
      <c r="AO18" s="16"/>
      <c r="AP18" s="16">
        <v>5.5248618784530398E-2</v>
      </c>
      <c r="AQ18" s="16">
        <v>0.04</v>
      </c>
      <c r="AR18" s="16">
        <v>4.7619047619047603E-2</v>
      </c>
      <c r="AS18" s="16"/>
      <c r="AT18" s="16">
        <v>3.7878787878787901E-2</v>
      </c>
      <c r="AU18" s="16">
        <v>5.4662379421221902E-2</v>
      </c>
      <c r="AV18" s="16">
        <v>8.8888888888888906E-2</v>
      </c>
      <c r="AW18" s="16">
        <v>0</v>
      </c>
      <c r="AX18" s="16"/>
      <c r="AY18" s="16">
        <v>0.135135135135135</v>
      </c>
      <c r="AZ18" s="16">
        <v>4.4585987261146501E-2</v>
      </c>
      <c r="BA18" s="16"/>
      <c r="BB18" s="16">
        <v>8.3333333333333301E-2</v>
      </c>
      <c r="BC18" s="16">
        <v>8.3333333333333301E-2</v>
      </c>
      <c r="BD18" s="16">
        <v>4.3613707165108997E-2</v>
      </c>
      <c r="BE18" s="16">
        <v>2.9850746268656699E-2</v>
      </c>
      <c r="BF18" s="16"/>
      <c r="BG18" s="16">
        <v>0.112903225806452</v>
      </c>
      <c r="BH18" s="16">
        <v>4.8979591836734698E-2</v>
      </c>
      <c r="BI18" s="16">
        <v>4.72972972972973E-2</v>
      </c>
      <c r="BJ18" s="16">
        <v>0</v>
      </c>
      <c r="BK18" s="16">
        <v>0</v>
      </c>
      <c r="BL18" s="16">
        <v>0</v>
      </c>
    </row>
    <row r="19" spans="2:64" x14ac:dyDescent="0.35">
      <c r="B19" s="17" t="s">
        <v>456</v>
      </c>
      <c r="C19" s="16">
        <v>5.1181102362204703E-2</v>
      </c>
      <c r="D19" s="16">
        <v>3.4482758620689703E-2</v>
      </c>
      <c r="E19" s="16">
        <v>6.25E-2</v>
      </c>
      <c r="F19" s="16">
        <v>4.2553191489361701E-2</v>
      </c>
      <c r="G19" s="16">
        <v>3.6809815950920199E-2</v>
      </c>
      <c r="H19" s="16">
        <v>6.9620253164557E-2</v>
      </c>
      <c r="I19" s="16"/>
      <c r="J19" s="16">
        <v>6.2937062937062901E-2</v>
      </c>
      <c r="K19" s="16">
        <v>3.6199095022624403E-2</v>
      </c>
      <c r="L19" s="16"/>
      <c r="M19" s="16">
        <v>3.6184210526315798E-2</v>
      </c>
      <c r="N19" s="16">
        <v>0.05</v>
      </c>
      <c r="O19" s="16">
        <v>8.3333333333333301E-2</v>
      </c>
      <c r="P19" s="16">
        <v>0.1</v>
      </c>
      <c r="Q19" s="16"/>
      <c r="R19" s="16">
        <v>0.06</v>
      </c>
      <c r="S19" s="16">
        <v>2.4691358024691398E-2</v>
      </c>
      <c r="T19" s="16">
        <v>5.22875816993464E-2</v>
      </c>
      <c r="U19" s="16">
        <v>4.1666666666666699E-2</v>
      </c>
      <c r="V19" s="16"/>
      <c r="W19" s="16">
        <v>0</v>
      </c>
      <c r="X19" s="16">
        <v>4.1237113402061903E-2</v>
      </c>
      <c r="Y19" s="16">
        <v>5.7692307692307702E-2</v>
      </c>
      <c r="Z19" s="16">
        <v>6.5217391304347797E-2</v>
      </c>
      <c r="AA19" s="16">
        <v>0.108108108108108</v>
      </c>
      <c r="AB19" s="16">
        <v>4.08163265306122E-2</v>
      </c>
      <c r="AC19" s="16">
        <v>6.1224489795918401E-2</v>
      </c>
      <c r="AD19" s="16">
        <v>0.16666666666666699</v>
      </c>
      <c r="AE19" s="16">
        <v>5.7142857142857099E-2</v>
      </c>
      <c r="AF19" s="16">
        <v>3.5714285714285698E-2</v>
      </c>
      <c r="AG19" s="16">
        <v>0.05</v>
      </c>
      <c r="AH19" s="16">
        <v>0</v>
      </c>
      <c r="AI19" s="16"/>
      <c r="AJ19" s="16">
        <v>5.9701492537313397E-2</v>
      </c>
      <c r="AK19" s="16">
        <v>5.3333333333333302E-2</v>
      </c>
      <c r="AL19" s="16">
        <v>2.8735632183908E-2</v>
      </c>
      <c r="AM19" s="16">
        <v>5.31914893617021E-2</v>
      </c>
      <c r="AN19" s="16">
        <v>0.11111111111111099</v>
      </c>
      <c r="AO19" s="16"/>
      <c r="AP19" s="16">
        <v>5.24861878453039E-2</v>
      </c>
      <c r="AQ19" s="16">
        <v>5.6000000000000001E-2</v>
      </c>
      <c r="AR19" s="16">
        <v>0</v>
      </c>
      <c r="AS19" s="16"/>
      <c r="AT19" s="16">
        <v>3.7878787878787901E-2</v>
      </c>
      <c r="AU19" s="16">
        <v>6.4308681672025705E-2</v>
      </c>
      <c r="AV19" s="16">
        <v>2.2222222222222199E-2</v>
      </c>
      <c r="AW19" s="16">
        <v>0</v>
      </c>
      <c r="AX19" s="16"/>
      <c r="AY19" s="16">
        <v>5.4054054054054099E-2</v>
      </c>
      <c r="AZ19" s="16">
        <v>5.0955414012738898E-2</v>
      </c>
      <c r="BA19" s="16"/>
      <c r="BB19" s="16">
        <v>5.5555555555555601E-2</v>
      </c>
      <c r="BC19" s="16">
        <v>2.3809523809523801E-2</v>
      </c>
      <c r="BD19" s="16">
        <v>5.60747663551402E-2</v>
      </c>
      <c r="BE19" s="16">
        <v>5.9701492537313397E-2</v>
      </c>
      <c r="BF19" s="16"/>
      <c r="BG19" s="16">
        <v>0</v>
      </c>
      <c r="BH19" s="16">
        <v>2.8571428571428598E-2</v>
      </c>
      <c r="BI19" s="16">
        <v>6.7567567567567599E-2</v>
      </c>
      <c r="BJ19" s="16">
        <v>0.13043478260869601</v>
      </c>
      <c r="BK19" s="16">
        <v>0.22222222222222199</v>
      </c>
      <c r="BL19" s="16">
        <v>0</v>
      </c>
    </row>
    <row r="20" spans="2:64" x14ac:dyDescent="0.35">
      <c r="B20" s="17" t="s">
        <v>461</v>
      </c>
      <c r="C20" s="16">
        <v>4.33070866141732E-2</v>
      </c>
      <c r="D20" s="16">
        <v>0.13793103448275901</v>
      </c>
      <c r="E20" s="16">
        <v>9.375E-2</v>
      </c>
      <c r="F20" s="16">
        <v>5.31914893617021E-2</v>
      </c>
      <c r="G20" s="16">
        <v>2.4539877300613501E-2</v>
      </c>
      <c r="H20" s="16">
        <v>1.8987341772151899E-2</v>
      </c>
      <c r="I20" s="16"/>
      <c r="J20" s="16">
        <v>4.8951048951049E-2</v>
      </c>
      <c r="K20" s="16">
        <v>3.6199095022624403E-2</v>
      </c>
      <c r="L20" s="16"/>
      <c r="M20" s="16">
        <v>3.6184210526315798E-2</v>
      </c>
      <c r="N20" s="16">
        <v>7.0000000000000007E-2</v>
      </c>
      <c r="O20" s="16">
        <v>3.3333333333333298E-2</v>
      </c>
      <c r="P20" s="16">
        <v>0.05</v>
      </c>
      <c r="Q20" s="16"/>
      <c r="R20" s="16">
        <v>5.1999999999999998E-2</v>
      </c>
      <c r="S20" s="16">
        <v>6.1728395061728399E-2</v>
      </c>
      <c r="T20" s="16">
        <v>1.30718954248366E-2</v>
      </c>
      <c r="U20" s="16">
        <v>8.3333333333333301E-2</v>
      </c>
      <c r="V20" s="16"/>
      <c r="W20" s="16">
        <v>2.7027027027027001E-2</v>
      </c>
      <c r="X20" s="16">
        <v>5.1546391752577303E-2</v>
      </c>
      <c r="Y20" s="16">
        <v>3.8461538461538498E-2</v>
      </c>
      <c r="Z20" s="16">
        <v>0</v>
      </c>
      <c r="AA20" s="16">
        <v>2.7027027027027001E-2</v>
      </c>
      <c r="AB20" s="16">
        <v>6.1224489795918401E-2</v>
      </c>
      <c r="AC20" s="16">
        <v>0.102040816326531</v>
      </c>
      <c r="AD20" s="16">
        <v>0.11111111111111099</v>
      </c>
      <c r="AE20" s="16">
        <v>0</v>
      </c>
      <c r="AF20" s="16">
        <v>3.5714285714285698E-2</v>
      </c>
      <c r="AG20" s="16">
        <v>0.05</v>
      </c>
      <c r="AH20" s="16">
        <v>0</v>
      </c>
      <c r="AI20" s="16"/>
      <c r="AJ20" s="16">
        <v>2.9850746268656699E-2</v>
      </c>
      <c r="AK20" s="16">
        <v>2.66666666666667E-2</v>
      </c>
      <c r="AL20" s="16">
        <v>6.3218390804597693E-2</v>
      </c>
      <c r="AM20" s="16">
        <v>5.31914893617021E-2</v>
      </c>
      <c r="AN20" s="16">
        <v>3.7037037037037E-2</v>
      </c>
      <c r="AO20" s="16"/>
      <c r="AP20" s="16">
        <v>4.9723756906077297E-2</v>
      </c>
      <c r="AQ20" s="16">
        <v>2.4E-2</v>
      </c>
      <c r="AR20" s="16">
        <v>4.7619047619047603E-2</v>
      </c>
      <c r="AS20" s="16"/>
      <c r="AT20" s="16">
        <v>4.5454545454545497E-2</v>
      </c>
      <c r="AU20" s="16">
        <v>3.8585209003215402E-2</v>
      </c>
      <c r="AV20" s="16">
        <v>8.8888888888888906E-2</v>
      </c>
      <c r="AW20" s="16">
        <v>0</v>
      </c>
      <c r="AX20" s="16"/>
      <c r="AY20" s="16">
        <v>8.1081081081081099E-2</v>
      </c>
      <c r="AZ20" s="16">
        <v>4.0339702760084903E-2</v>
      </c>
      <c r="BA20" s="16"/>
      <c r="BB20" s="16">
        <v>5.5555555555555601E-2</v>
      </c>
      <c r="BC20" s="16">
        <v>5.95238095238095E-2</v>
      </c>
      <c r="BD20" s="16">
        <v>3.7383177570093497E-2</v>
      </c>
      <c r="BE20" s="16">
        <v>4.47761194029851E-2</v>
      </c>
      <c r="BF20" s="16"/>
      <c r="BG20" s="16">
        <v>4.8387096774193498E-2</v>
      </c>
      <c r="BH20" s="16">
        <v>2.8571428571428598E-2</v>
      </c>
      <c r="BI20" s="16">
        <v>6.7567567567567599E-2</v>
      </c>
      <c r="BJ20" s="16">
        <v>8.6956521739130405E-2</v>
      </c>
      <c r="BK20" s="16">
        <v>0</v>
      </c>
      <c r="BL20" s="16">
        <v>0</v>
      </c>
    </row>
    <row r="21" spans="2:64" x14ac:dyDescent="0.35">
      <c r="B21" s="17" t="s">
        <v>462</v>
      </c>
      <c r="C21" s="16">
        <v>3.7401574803149602E-2</v>
      </c>
      <c r="D21" s="16">
        <v>0</v>
      </c>
      <c r="E21" s="16">
        <v>6.25E-2</v>
      </c>
      <c r="F21" s="16">
        <v>5.31914893617021E-2</v>
      </c>
      <c r="G21" s="16">
        <v>1.84049079754601E-2</v>
      </c>
      <c r="H21" s="16">
        <v>4.4303797468354403E-2</v>
      </c>
      <c r="I21" s="16"/>
      <c r="J21" s="16">
        <v>4.1958041958042001E-2</v>
      </c>
      <c r="K21" s="16">
        <v>3.1674208144796399E-2</v>
      </c>
      <c r="L21" s="16"/>
      <c r="M21" s="16">
        <v>2.30263157894737E-2</v>
      </c>
      <c r="N21" s="16">
        <v>0.06</v>
      </c>
      <c r="O21" s="16">
        <v>3.3333333333333298E-2</v>
      </c>
      <c r="P21" s="16">
        <v>7.4999999999999997E-2</v>
      </c>
      <c r="Q21" s="16"/>
      <c r="R21" s="16">
        <v>3.5999999999999997E-2</v>
      </c>
      <c r="S21" s="16">
        <v>6.1728395061728399E-2</v>
      </c>
      <c r="T21" s="16">
        <v>2.61437908496732E-2</v>
      </c>
      <c r="U21" s="16">
        <v>4.1666666666666699E-2</v>
      </c>
      <c r="V21" s="16"/>
      <c r="W21" s="16">
        <v>1.35135135135135E-2</v>
      </c>
      <c r="X21" s="16">
        <v>5.1546391752577303E-2</v>
      </c>
      <c r="Y21" s="16">
        <v>1.9230769230769201E-2</v>
      </c>
      <c r="Z21" s="16">
        <v>2.1739130434782601E-2</v>
      </c>
      <c r="AA21" s="16">
        <v>2.7027027027027001E-2</v>
      </c>
      <c r="AB21" s="16">
        <v>4.08163265306122E-2</v>
      </c>
      <c r="AC21" s="16">
        <v>8.1632653061224497E-2</v>
      </c>
      <c r="AD21" s="16">
        <v>5.5555555555555601E-2</v>
      </c>
      <c r="AE21" s="16">
        <v>0</v>
      </c>
      <c r="AF21" s="16">
        <v>7.1428571428571397E-2</v>
      </c>
      <c r="AG21" s="16">
        <v>0.05</v>
      </c>
      <c r="AH21" s="16">
        <v>0</v>
      </c>
      <c r="AI21" s="16"/>
      <c r="AJ21" s="16">
        <v>5.9701492537313397E-2</v>
      </c>
      <c r="AK21" s="16">
        <v>5.3333333333333302E-2</v>
      </c>
      <c r="AL21" s="16">
        <v>2.2988505747126398E-2</v>
      </c>
      <c r="AM21" s="16">
        <v>4.2553191489361701E-2</v>
      </c>
      <c r="AN21" s="16">
        <v>7.4074074074074098E-2</v>
      </c>
      <c r="AO21" s="16"/>
      <c r="AP21" s="16">
        <v>4.1436464088397802E-2</v>
      </c>
      <c r="AQ21" s="16">
        <v>3.2000000000000001E-2</v>
      </c>
      <c r="AR21" s="16">
        <v>0</v>
      </c>
      <c r="AS21" s="16"/>
      <c r="AT21" s="16">
        <v>7.5757575757575803E-3</v>
      </c>
      <c r="AU21" s="16">
        <v>4.5016077170418001E-2</v>
      </c>
      <c r="AV21" s="16">
        <v>6.6666666666666693E-2</v>
      </c>
      <c r="AW21" s="16">
        <v>0.05</v>
      </c>
      <c r="AX21" s="16"/>
      <c r="AY21" s="16">
        <v>2.7027027027027001E-2</v>
      </c>
      <c r="AZ21" s="16">
        <v>3.8216560509554097E-2</v>
      </c>
      <c r="BA21" s="16"/>
      <c r="BB21" s="16">
        <v>5.5555555555555601E-2</v>
      </c>
      <c r="BC21" s="16">
        <v>2.3809523809523801E-2</v>
      </c>
      <c r="BD21" s="16">
        <v>3.1152647975077899E-2</v>
      </c>
      <c r="BE21" s="16">
        <v>7.4626865671641798E-2</v>
      </c>
      <c r="BF21" s="16"/>
      <c r="BG21" s="16">
        <v>1.6129032258064498E-2</v>
      </c>
      <c r="BH21" s="16">
        <v>3.6734693877551003E-2</v>
      </c>
      <c r="BI21" s="16">
        <v>4.72972972972973E-2</v>
      </c>
      <c r="BJ21" s="16">
        <v>4.3478260869565202E-2</v>
      </c>
      <c r="BK21" s="16">
        <v>3.7037037037037E-2</v>
      </c>
      <c r="BL21" s="16">
        <v>0</v>
      </c>
    </row>
    <row r="22" spans="2:64" x14ac:dyDescent="0.35">
      <c r="B22" s="42" t="s">
        <v>184</v>
      </c>
      <c r="C22" s="18">
        <v>3.7401574803149602E-2</v>
      </c>
      <c r="D22" s="18">
        <v>0</v>
      </c>
      <c r="E22" s="18">
        <v>0</v>
      </c>
      <c r="F22" s="18">
        <v>2.1276595744680899E-2</v>
      </c>
      <c r="G22" s="18">
        <v>4.2944785276073601E-2</v>
      </c>
      <c r="H22" s="18">
        <v>6.3291139240506306E-2</v>
      </c>
      <c r="I22" s="18"/>
      <c r="J22" s="18">
        <v>4.1958041958042001E-2</v>
      </c>
      <c r="K22" s="18">
        <v>3.1674208144796399E-2</v>
      </c>
      <c r="L22" s="18"/>
      <c r="M22" s="18">
        <v>4.9342105263157902E-2</v>
      </c>
      <c r="N22" s="18">
        <v>0.01</v>
      </c>
      <c r="O22" s="18">
        <v>0</v>
      </c>
      <c r="P22" s="18">
        <v>7.4999999999999997E-2</v>
      </c>
      <c r="Q22" s="18"/>
      <c r="R22" s="18">
        <v>2.8000000000000001E-2</v>
      </c>
      <c r="S22" s="18">
        <v>2.4691358024691398E-2</v>
      </c>
      <c r="T22" s="18">
        <v>6.5359477124182996E-2</v>
      </c>
      <c r="U22" s="18">
        <v>0</v>
      </c>
      <c r="V22" s="18"/>
      <c r="W22" s="18">
        <v>4.0540540540540501E-2</v>
      </c>
      <c r="X22" s="18">
        <v>8.2474226804123696E-2</v>
      </c>
      <c r="Y22" s="18">
        <v>5.7692307692307702E-2</v>
      </c>
      <c r="Z22" s="18">
        <v>4.3478260869565202E-2</v>
      </c>
      <c r="AA22" s="18">
        <v>2.7027027027027001E-2</v>
      </c>
      <c r="AB22" s="18">
        <v>0</v>
      </c>
      <c r="AC22" s="18">
        <v>2.04081632653061E-2</v>
      </c>
      <c r="AD22" s="18">
        <v>0</v>
      </c>
      <c r="AE22" s="18">
        <v>0</v>
      </c>
      <c r="AF22" s="18">
        <v>3.5714285714285698E-2</v>
      </c>
      <c r="AG22" s="18">
        <v>0</v>
      </c>
      <c r="AH22" s="18">
        <v>0</v>
      </c>
      <c r="AI22" s="18"/>
      <c r="AJ22" s="18">
        <v>2.9850746268656699E-2</v>
      </c>
      <c r="AK22" s="18">
        <v>5.3333333333333302E-2</v>
      </c>
      <c r="AL22" s="18">
        <v>4.5977011494252901E-2</v>
      </c>
      <c r="AM22" s="18">
        <v>2.1276595744680899E-2</v>
      </c>
      <c r="AN22" s="18">
        <v>3.7037037037037E-2</v>
      </c>
      <c r="AO22" s="18"/>
      <c r="AP22" s="18">
        <v>3.8674033149171297E-2</v>
      </c>
      <c r="AQ22" s="18">
        <v>2.4E-2</v>
      </c>
      <c r="AR22" s="18">
        <v>9.5238095238095205E-2</v>
      </c>
      <c r="AS22" s="18"/>
      <c r="AT22" s="18">
        <v>2.27272727272727E-2</v>
      </c>
      <c r="AU22" s="18">
        <v>4.8231511254019303E-2</v>
      </c>
      <c r="AV22" s="18">
        <v>0</v>
      </c>
      <c r="AW22" s="18">
        <v>0.05</v>
      </c>
      <c r="AX22" s="18"/>
      <c r="AY22" s="18">
        <v>2.7027027027027001E-2</v>
      </c>
      <c r="AZ22" s="18">
        <v>3.8216560509554097E-2</v>
      </c>
      <c r="BA22" s="18"/>
      <c r="BB22" s="18">
        <v>0</v>
      </c>
      <c r="BC22" s="18">
        <v>2.3809523809523801E-2</v>
      </c>
      <c r="BD22" s="18">
        <v>4.0498442367601202E-2</v>
      </c>
      <c r="BE22" s="18">
        <v>5.9701492537313397E-2</v>
      </c>
      <c r="BF22" s="18"/>
      <c r="BG22" s="18">
        <v>6.4516129032258104E-2</v>
      </c>
      <c r="BH22" s="18">
        <v>4.08163265306122E-2</v>
      </c>
      <c r="BI22" s="18">
        <v>2.0270270270270299E-2</v>
      </c>
      <c r="BJ22" s="18">
        <v>4.3478260869565202E-2</v>
      </c>
      <c r="BK22" s="18">
        <v>3.7037037037037E-2</v>
      </c>
      <c r="BL22" s="18">
        <v>0</v>
      </c>
    </row>
    <row r="23" spans="2:64" x14ac:dyDescent="0.35">
      <c r="B23" t="s">
        <v>638</v>
      </c>
    </row>
    <row r="24" spans="2:64" x14ac:dyDescent="0.35">
      <c r="B24" t="s">
        <v>637</v>
      </c>
    </row>
    <row r="25" spans="2:64" x14ac:dyDescent="0.35">
      <c r="B25" t="s">
        <v>98</v>
      </c>
    </row>
    <row r="27" spans="2:64" x14ac:dyDescent="0.35">
      <c r="B2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L29"/>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480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465</v>
      </c>
      <c r="C8" s="16">
        <v>0.32874015748031499</v>
      </c>
      <c r="D8" s="16">
        <v>0.10344827586206901</v>
      </c>
      <c r="E8" s="16">
        <v>0.28125</v>
      </c>
      <c r="F8" s="16">
        <v>0.29787234042553201</v>
      </c>
      <c r="G8" s="16">
        <v>0.34355828220858903</v>
      </c>
      <c r="H8" s="16">
        <v>0.392405063291139</v>
      </c>
      <c r="I8" s="16"/>
      <c r="J8" s="16">
        <v>0.36013986013985999</v>
      </c>
      <c r="K8" s="16">
        <v>0.28506787330316702</v>
      </c>
      <c r="L8" s="16"/>
      <c r="M8" s="16">
        <v>0.35855263157894701</v>
      </c>
      <c r="N8" s="16">
        <v>0.25</v>
      </c>
      <c r="O8" s="16">
        <v>0.25</v>
      </c>
      <c r="P8" s="16">
        <v>0.375</v>
      </c>
      <c r="Q8" s="16"/>
      <c r="R8" s="16">
        <v>0.28799999999999998</v>
      </c>
      <c r="S8" s="16">
        <v>0.24691358024691401</v>
      </c>
      <c r="T8" s="16">
        <v>0.43137254901960798</v>
      </c>
      <c r="U8" s="16">
        <v>0.375</v>
      </c>
      <c r="V8" s="16"/>
      <c r="W8" s="16">
        <v>0.27027027027027001</v>
      </c>
      <c r="X8" s="16">
        <v>0.31958762886597902</v>
      </c>
      <c r="Y8" s="16">
        <v>0.34615384615384598</v>
      </c>
      <c r="Z8" s="16">
        <v>0.45652173913043498</v>
      </c>
      <c r="AA8" s="16">
        <v>0.35135135135135098</v>
      </c>
      <c r="AB8" s="16">
        <v>0.183673469387755</v>
      </c>
      <c r="AC8" s="16">
        <v>0.36734693877551</v>
      </c>
      <c r="AD8" s="16">
        <v>0.22222222222222199</v>
      </c>
      <c r="AE8" s="16">
        <v>0.45714285714285702</v>
      </c>
      <c r="AF8" s="16">
        <v>0.28571428571428598</v>
      </c>
      <c r="AG8" s="16">
        <v>0.4</v>
      </c>
      <c r="AH8" s="16">
        <v>0.33333333333333298</v>
      </c>
      <c r="AI8" s="16"/>
      <c r="AJ8" s="16">
        <v>0.25373134328358199</v>
      </c>
      <c r="AK8" s="16">
        <v>0.21333333333333299</v>
      </c>
      <c r="AL8" s="16">
        <v>0.33333333333333298</v>
      </c>
      <c r="AM8" s="16">
        <v>0.37234042553191499</v>
      </c>
      <c r="AN8" s="16">
        <v>0.44444444444444398</v>
      </c>
      <c r="AO8" s="16"/>
      <c r="AP8" s="16">
        <v>0.33149171270718197</v>
      </c>
      <c r="AQ8" s="16">
        <v>0.29599999999999999</v>
      </c>
      <c r="AR8" s="16">
        <v>0.476190476190476</v>
      </c>
      <c r="AS8" s="16"/>
      <c r="AT8" s="16">
        <v>0.33333333333333298</v>
      </c>
      <c r="AU8" s="16">
        <v>0.34083601286173598</v>
      </c>
      <c r="AV8" s="16">
        <v>0.266666666666667</v>
      </c>
      <c r="AW8" s="16">
        <v>0.25</v>
      </c>
      <c r="AX8" s="16"/>
      <c r="AY8" s="16">
        <v>0.162162162162162</v>
      </c>
      <c r="AZ8" s="16">
        <v>0.34182590233545601</v>
      </c>
      <c r="BA8" s="16"/>
      <c r="BB8" s="16">
        <v>0.22222222222222199</v>
      </c>
      <c r="BC8" s="16">
        <v>0.30952380952380998</v>
      </c>
      <c r="BD8" s="16">
        <v>0.34890965732087198</v>
      </c>
      <c r="BE8" s="16">
        <v>0.31343283582089598</v>
      </c>
      <c r="BF8" s="16"/>
      <c r="BG8" s="16">
        <v>0.45161290322580599</v>
      </c>
      <c r="BH8" s="16">
        <v>0.36326530612244901</v>
      </c>
      <c r="BI8" s="16">
        <v>0.24324324324324301</v>
      </c>
      <c r="BJ8" s="16">
        <v>0.26086956521739102</v>
      </c>
      <c r="BK8" s="16">
        <v>0.296296296296296</v>
      </c>
      <c r="BL8" s="16">
        <v>0</v>
      </c>
    </row>
    <row r="9" spans="2:64" x14ac:dyDescent="0.35">
      <c r="B9" s="17" t="s">
        <v>466</v>
      </c>
      <c r="C9" s="16">
        <v>0.27559055118110198</v>
      </c>
      <c r="D9" s="16">
        <v>0.17241379310344801</v>
      </c>
      <c r="E9" s="16">
        <v>0.25</v>
      </c>
      <c r="F9" s="16">
        <v>0.28723404255319201</v>
      </c>
      <c r="G9" s="16">
        <v>0.23926380368098199</v>
      </c>
      <c r="H9" s="16">
        <v>0.335443037974684</v>
      </c>
      <c r="I9" s="16"/>
      <c r="J9" s="16">
        <v>0.27972027972028002</v>
      </c>
      <c r="K9" s="16">
        <v>0.27149321266968302</v>
      </c>
      <c r="L9" s="16"/>
      <c r="M9" s="16">
        <v>0.30263157894736797</v>
      </c>
      <c r="N9" s="16">
        <v>0.26</v>
      </c>
      <c r="O9" s="16">
        <v>0.18333333333333299</v>
      </c>
      <c r="P9" s="16">
        <v>0.2</v>
      </c>
      <c r="Q9" s="16"/>
      <c r="R9" s="16">
        <v>0.248</v>
      </c>
      <c r="S9" s="16">
        <v>0.33333333333333298</v>
      </c>
      <c r="T9" s="16">
        <v>0.31372549019607798</v>
      </c>
      <c r="U9" s="16">
        <v>0.125</v>
      </c>
      <c r="V9" s="16"/>
      <c r="W9" s="16">
        <v>0.22972972972972999</v>
      </c>
      <c r="X9" s="16">
        <v>0.27835051546391798</v>
      </c>
      <c r="Y9" s="16">
        <v>0.36538461538461497</v>
      </c>
      <c r="Z9" s="16">
        <v>0.23913043478260901</v>
      </c>
      <c r="AA9" s="16">
        <v>0.29729729729729698</v>
      </c>
      <c r="AB9" s="16">
        <v>0.26530612244898</v>
      </c>
      <c r="AC9" s="16">
        <v>0.28571428571428598</v>
      </c>
      <c r="AD9" s="16">
        <v>0.38888888888888901</v>
      </c>
      <c r="AE9" s="16">
        <v>0.22857142857142901</v>
      </c>
      <c r="AF9" s="16">
        <v>0.14285714285714299</v>
      </c>
      <c r="AG9" s="16">
        <v>0.35</v>
      </c>
      <c r="AH9" s="16">
        <v>0.66666666666666696</v>
      </c>
      <c r="AI9" s="16"/>
      <c r="AJ9" s="16">
        <v>0.22388059701492499</v>
      </c>
      <c r="AK9" s="16">
        <v>0.21333333333333299</v>
      </c>
      <c r="AL9" s="16">
        <v>0.31609195402298901</v>
      </c>
      <c r="AM9" s="16">
        <v>0.27659574468085102</v>
      </c>
      <c r="AN9" s="16">
        <v>0.33333333333333298</v>
      </c>
      <c r="AO9" s="16"/>
      <c r="AP9" s="16">
        <v>0.25966850828729299</v>
      </c>
      <c r="AQ9" s="16">
        <v>0.30399999999999999</v>
      </c>
      <c r="AR9" s="16">
        <v>0.38095238095238099</v>
      </c>
      <c r="AS9" s="16"/>
      <c r="AT9" s="16">
        <v>0.25757575757575801</v>
      </c>
      <c r="AU9" s="16">
        <v>0.27974276527331199</v>
      </c>
      <c r="AV9" s="16">
        <v>0.28888888888888897</v>
      </c>
      <c r="AW9" s="16">
        <v>0.3</v>
      </c>
      <c r="AX9" s="16"/>
      <c r="AY9" s="16">
        <v>0.21621621621621601</v>
      </c>
      <c r="AZ9" s="16">
        <v>0.28025477707006402</v>
      </c>
      <c r="BA9" s="16"/>
      <c r="BB9" s="16">
        <v>0.22222222222222199</v>
      </c>
      <c r="BC9" s="16">
        <v>0.226190476190476</v>
      </c>
      <c r="BD9" s="16">
        <v>0.30841121495327101</v>
      </c>
      <c r="BE9" s="16">
        <v>0.20895522388059701</v>
      </c>
      <c r="BF9" s="16"/>
      <c r="BG9" s="16">
        <v>0.35483870967741898</v>
      </c>
      <c r="BH9" s="16">
        <v>0.33061224489795898</v>
      </c>
      <c r="BI9" s="16">
        <v>0.195945945945946</v>
      </c>
      <c r="BJ9" s="16">
        <v>0.26086956521739102</v>
      </c>
      <c r="BK9" s="16">
        <v>7.4074074074074098E-2</v>
      </c>
      <c r="BL9" s="16">
        <v>0</v>
      </c>
    </row>
    <row r="10" spans="2:64" x14ac:dyDescent="0.35">
      <c r="B10" s="17" t="s">
        <v>467</v>
      </c>
      <c r="C10" s="16">
        <v>0.25393700787401602</v>
      </c>
      <c r="D10" s="16">
        <v>0.27586206896551702</v>
      </c>
      <c r="E10" s="16">
        <v>0.109375</v>
      </c>
      <c r="F10" s="16">
        <v>0.29787234042553201</v>
      </c>
      <c r="G10" s="16">
        <v>0.26380368098159501</v>
      </c>
      <c r="H10" s="16">
        <v>0.272151898734177</v>
      </c>
      <c r="I10" s="16"/>
      <c r="J10" s="16">
        <v>0.27972027972028002</v>
      </c>
      <c r="K10" s="16">
        <v>0.22171945701357501</v>
      </c>
      <c r="L10" s="16"/>
      <c r="M10" s="16">
        <v>0.27960526315789502</v>
      </c>
      <c r="N10" s="16">
        <v>0.25</v>
      </c>
      <c r="O10" s="16">
        <v>0.15</v>
      </c>
      <c r="P10" s="16">
        <v>0.25</v>
      </c>
      <c r="Q10" s="16"/>
      <c r="R10" s="16">
        <v>0.27200000000000002</v>
      </c>
      <c r="S10" s="16">
        <v>0.24691358024691401</v>
      </c>
      <c r="T10" s="16">
        <v>0.22875816993464099</v>
      </c>
      <c r="U10" s="16">
        <v>0.25</v>
      </c>
      <c r="V10" s="16"/>
      <c r="W10" s="16">
        <v>0.17567567567567599</v>
      </c>
      <c r="X10" s="16">
        <v>0.298969072164948</v>
      </c>
      <c r="Y10" s="16">
        <v>0.269230769230769</v>
      </c>
      <c r="Z10" s="16">
        <v>0.282608695652174</v>
      </c>
      <c r="AA10" s="16">
        <v>0.29729729729729698</v>
      </c>
      <c r="AB10" s="16">
        <v>0.122448979591837</v>
      </c>
      <c r="AC10" s="16">
        <v>0.30612244897959201</v>
      </c>
      <c r="AD10" s="16">
        <v>0.11111111111111099</v>
      </c>
      <c r="AE10" s="16">
        <v>0.34285714285714303</v>
      </c>
      <c r="AF10" s="16">
        <v>0.28571428571428598</v>
      </c>
      <c r="AG10" s="16">
        <v>0.2</v>
      </c>
      <c r="AH10" s="16">
        <v>0.66666666666666696</v>
      </c>
      <c r="AI10" s="16"/>
      <c r="AJ10" s="16">
        <v>0.134328358208955</v>
      </c>
      <c r="AK10" s="16">
        <v>0.18666666666666701</v>
      </c>
      <c r="AL10" s="16">
        <v>0.30459770114942503</v>
      </c>
      <c r="AM10" s="16">
        <v>0.25531914893617003</v>
      </c>
      <c r="AN10" s="16">
        <v>0.37037037037037002</v>
      </c>
      <c r="AO10" s="16"/>
      <c r="AP10" s="16">
        <v>0.22099447513812201</v>
      </c>
      <c r="AQ10" s="16">
        <v>0.312</v>
      </c>
      <c r="AR10" s="16">
        <v>0.476190476190476</v>
      </c>
      <c r="AS10" s="16"/>
      <c r="AT10" s="16">
        <v>0.28787878787878801</v>
      </c>
      <c r="AU10" s="16">
        <v>0.26045016077170402</v>
      </c>
      <c r="AV10" s="16">
        <v>0.2</v>
      </c>
      <c r="AW10" s="16">
        <v>0.05</v>
      </c>
      <c r="AX10" s="16"/>
      <c r="AY10" s="16">
        <v>0.162162162162162</v>
      </c>
      <c r="AZ10" s="16">
        <v>0.26114649681528701</v>
      </c>
      <c r="BA10" s="16"/>
      <c r="BB10" s="16">
        <v>0.36111111111111099</v>
      </c>
      <c r="BC10" s="16">
        <v>0.273809523809524</v>
      </c>
      <c r="BD10" s="16">
        <v>0.25233644859813098</v>
      </c>
      <c r="BE10" s="16">
        <v>0.17910447761194001</v>
      </c>
      <c r="BF10" s="16"/>
      <c r="BG10" s="16">
        <v>0.241935483870968</v>
      </c>
      <c r="BH10" s="16">
        <v>0.25714285714285701</v>
      </c>
      <c r="BI10" s="16">
        <v>0.23648648648648599</v>
      </c>
      <c r="BJ10" s="16">
        <v>0.47826086956521702</v>
      </c>
      <c r="BK10" s="16">
        <v>0.18518518518518501</v>
      </c>
      <c r="BL10" s="16">
        <v>0</v>
      </c>
    </row>
    <row r="11" spans="2:64" x14ac:dyDescent="0.35">
      <c r="B11" s="17" t="s">
        <v>468</v>
      </c>
      <c r="C11" s="16">
        <v>0.23031496062992099</v>
      </c>
      <c r="D11" s="16">
        <v>0.27586206896551702</v>
      </c>
      <c r="E11" s="16">
        <v>0.125</v>
      </c>
      <c r="F11" s="16">
        <v>0.27659574468085102</v>
      </c>
      <c r="G11" s="16">
        <v>0.23926380368098199</v>
      </c>
      <c r="H11" s="16">
        <v>0.227848101265823</v>
      </c>
      <c r="I11" s="16"/>
      <c r="J11" s="16">
        <v>0.22727272727272699</v>
      </c>
      <c r="K11" s="16">
        <v>0.23529411764705899</v>
      </c>
      <c r="L11" s="16"/>
      <c r="M11" s="16">
        <v>0.23684210526315799</v>
      </c>
      <c r="N11" s="16">
        <v>0.23</v>
      </c>
      <c r="O11" s="16">
        <v>0.18333333333333299</v>
      </c>
      <c r="P11" s="16">
        <v>0.25</v>
      </c>
      <c r="Q11" s="16"/>
      <c r="R11" s="16">
        <v>0.216</v>
      </c>
      <c r="S11" s="16">
        <v>0.234567901234568</v>
      </c>
      <c r="T11" s="16">
        <v>0.23529411764705899</v>
      </c>
      <c r="U11" s="16">
        <v>0.33333333333333298</v>
      </c>
      <c r="V11" s="16"/>
      <c r="W11" s="16">
        <v>0.14864864864864899</v>
      </c>
      <c r="X11" s="16">
        <v>0.19587628865979401</v>
      </c>
      <c r="Y11" s="16">
        <v>0.19230769230769201</v>
      </c>
      <c r="Z11" s="16">
        <v>0.173913043478261</v>
      </c>
      <c r="AA11" s="16">
        <v>0.21621621621621601</v>
      </c>
      <c r="AB11" s="16">
        <v>0.32653061224489799</v>
      </c>
      <c r="AC11" s="16">
        <v>0.24489795918367299</v>
      </c>
      <c r="AD11" s="16">
        <v>0.22222222222222199</v>
      </c>
      <c r="AE11" s="16">
        <v>0.28571428571428598</v>
      </c>
      <c r="AF11" s="16">
        <v>0.32142857142857101</v>
      </c>
      <c r="AG11" s="16">
        <v>0.45</v>
      </c>
      <c r="AH11" s="16">
        <v>0.33333333333333298</v>
      </c>
      <c r="AI11" s="16"/>
      <c r="AJ11" s="16">
        <v>0.238805970149254</v>
      </c>
      <c r="AK11" s="16">
        <v>0.12</v>
      </c>
      <c r="AL11" s="16">
        <v>0.247126436781609</v>
      </c>
      <c r="AM11" s="16">
        <v>0.25531914893617003</v>
      </c>
      <c r="AN11" s="16">
        <v>0.25925925925925902</v>
      </c>
      <c r="AO11" s="16"/>
      <c r="AP11" s="16">
        <v>0.22099447513812201</v>
      </c>
      <c r="AQ11" s="16">
        <v>0.248</v>
      </c>
      <c r="AR11" s="16">
        <v>0.28571428571428598</v>
      </c>
      <c r="AS11" s="16"/>
      <c r="AT11" s="16">
        <v>0.18181818181818199</v>
      </c>
      <c r="AU11" s="16">
        <v>0.23472668810289399</v>
      </c>
      <c r="AV11" s="16">
        <v>0.33333333333333298</v>
      </c>
      <c r="AW11" s="16">
        <v>0.25</v>
      </c>
      <c r="AX11" s="16"/>
      <c r="AY11" s="16">
        <v>0.27027027027027001</v>
      </c>
      <c r="AZ11" s="16">
        <v>0.227176220806794</v>
      </c>
      <c r="BA11" s="16"/>
      <c r="BB11" s="16">
        <v>0.27777777777777801</v>
      </c>
      <c r="BC11" s="16">
        <v>0.19047619047618999</v>
      </c>
      <c r="BD11" s="16">
        <v>0.25545171339563899</v>
      </c>
      <c r="BE11" s="16">
        <v>0.134328358208955</v>
      </c>
      <c r="BF11" s="16"/>
      <c r="BG11" s="16">
        <v>0.32258064516128998</v>
      </c>
      <c r="BH11" s="16">
        <v>0.24489795918367299</v>
      </c>
      <c r="BI11" s="16">
        <v>0.20945945945945901</v>
      </c>
      <c r="BJ11" s="16">
        <v>0.217391304347826</v>
      </c>
      <c r="BK11" s="16">
        <v>3.7037037037037E-2</v>
      </c>
      <c r="BL11" s="16">
        <v>0</v>
      </c>
    </row>
    <row r="12" spans="2:64" x14ac:dyDescent="0.35">
      <c r="B12" s="17" t="s">
        <v>469</v>
      </c>
      <c r="C12" s="16">
        <v>0.226377952755905</v>
      </c>
      <c r="D12" s="16">
        <v>0.27586206896551702</v>
      </c>
      <c r="E12" s="16">
        <v>0.265625</v>
      </c>
      <c r="F12" s="16">
        <v>0.24468085106383</v>
      </c>
      <c r="G12" s="16">
        <v>0.22699386503067501</v>
      </c>
      <c r="H12" s="16">
        <v>0.189873417721519</v>
      </c>
      <c r="I12" s="16"/>
      <c r="J12" s="16">
        <v>0.19930069930069899</v>
      </c>
      <c r="K12" s="16">
        <v>0.26244343891402699</v>
      </c>
      <c r="L12" s="16"/>
      <c r="M12" s="16">
        <v>0.25328947368421101</v>
      </c>
      <c r="N12" s="16">
        <v>0.22</v>
      </c>
      <c r="O12" s="16">
        <v>0.15</v>
      </c>
      <c r="P12" s="16">
        <v>0.17499999999999999</v>
      </c>
      <c r="Q12" s="16"/>
      <c r="R12" s="16">
        <v>0.26800000000000002</v>
      </c>
      <c r="S12" s="16">
        <v>0.22222222222222199</v>
      </c>
      <c r="T12" s="16">
        <v>0.17647058823529399</v>
      </c>
      <c r="U12" s="16">
        <v>0.125</v>
      </c>
      <c r="V12" s="16"/>
      <c r="W12" s="16">
        <v>0.22972972972972999</v>
      </c>
      <c r="X12" s="16">
        <v>0.27835051546391798</v>
      </c>
      <c r="Y12" s="16">
        <v>0.21153846153846201</v>
      </c>
      <c r="Z12" s="16">
        <v>0.217391304347826</v>
      </c>
      <c r="AA12" s="16">
        <v>0.18918918918918901</v>
      </c>
      <c r="AB12" s="16">
        <v>0.14285714285714299</v>
      </c>
      <c r="AC12" s="16">
        <v>0.20408163265306101</v>
      </c>
      <c r="AD12" s="16">
        <v>0.22222222222222199</v>
      </c>
      <c r="AE12" s="16">
        <v>0.25714285714285701</v>
      </c>
      <c r="AF12" s="16">
        <v>0.14285714285714299</v>
      </c>
      <c r="AG12" s="16">
        <v>0.4</v>
      </c>
      <c r="AH12" s="16">
        <v>0.33333333333333298</v>
      </c>
      <c r="AI12" s="16"/>
      <c r="AJ12" s="16">
        <v>0.134328358208955</v>
      </c>
      <c r="AK12" s="16">
        <v>0.22666666666666699</v>
      </c>
      <c r="AL12" s="16">
        <v>0.26436781609195398</v>
      </c>
      <c r="AM12" s="16">
        <v>0.22340425531914901</v>
      </c>
      <c r="AN12" s="16">
        <v>0.25925925925925902</v>
      </c>
      <c r="AO12" s="16"/>
      <c r="AP12" s="16">
        <v>0.20165745856353601</v>
      </c>
      <c r="AQ12" s="16">
        <v>0.312</v>
      </c>
      <c r="AR12" s="16">
        <v>0.14285714285714299</v>
      </c>
      <c r="AS12" s="16"/>
      <c r="AT12" s="16">
        <v>0.27272727272727298</v>
      </c>
      <c r="AU12" s="16">
        <v>0.23151125401929301</v>
      </c>
      <c r="AV12" s="16">
        <v>0.155555555555556</v>
      </c>
      <c r="AW12" s="16">
        <v>0</v>
      </c>
      <c r="AX12" s="16"/>
      <c r="AY12" s="16">
        <v>0.108108108108108</v>
      </c>
      <c r="AZ12" s="16">
        <v>0.23566878980891701</v>
      </c>
      <c r="BA12" s="16"/>
      <c r="BB12" s="16">
        <v>0.25</v>
      </c>
      <c r="BC12" s="16">
        <v>0.226190476190476</v>
      </c>
      <c r="BD12" s="16">
        <v>0.233644859813084</v>
      </c>
      <c r="BE12" s="16">
        <v>0.17910447761194001</v>
      </c>
      <c r="BF12" s="16"/>
      <c r="BG12" s="16">
        <v>0.29032258064516098</v>
      </c>
      <c r="BH12" s="16">
        <v>0.27346938775510199</v>
      </c>
      <c r="BI12" s="16">
        <v>0.15540540540540501</v>
      </c>
      <c r="BJ12" s="16">
        <v>8.6956521739130405E-2</v>
      </c>
      <c r="BK12" s="16">
        <v>0.18518518518518501</v>
      </c>
      <c r="BL12" s="16">
        <v>0</v>
      </c>
    </row>
    <row r="13" spans="2:64" x14ac:dyDescent="0.35">
      <c r="B13" s="17" t="s">
        <v>470</v>
      </c>
      <c r="C13" s="16">
        <v>0.21653543307086601</v>
      </c>
      <c r="D13" s="16">
        <v>0.24137931034482801</v>
      </c>
      <c r="E13" s="16">
        <v>0.140625</v>
      </c>
      <c r="F13" s="16">
        <v>0.24468085106383</v>
      </c>
      <c r="G13" s="16">
        <v>0.22699386503067501</v>
      </c>
      <c r="H13" s="16">
        <v>0.215189873417722</v>
      </c>
      <c r="I13" s="16"/>
      <c r="J13" s="16">
        <v>0.223776223776224</v>
      </c>
      <c r="K13" s="16">
        <v>0.20814479638009101</v>
      </c>
      <c r="L13" s="16"/>
      <c r="M13" s="16">
        <v>0.240131578947368</v>
      </c>
      <c r="N13" s="16">
        <v>0.19</v>
      </c>
      <c r="O13" s="16">
        <v>0.18333333333333299</v>
      </c>
      <c r="P13" s="16">
        <v>0.125</v>
      </c>
      <c r="Q13" s="16"/>
      <c r="R13" s="16">
        <v>0.21199999999999999</v>
      </c>
      <c r="S13" s="16">
        <v>0.24691358024691401</v>
      </c>
      <c r="T13" s="16">
        <v>0.21568627450980399</v>
      </c>
      <c r="U13" s="16">
        <v>0.16666666666666699</v>
      </c>
      <c r="V13" s="16"/>
      <c r="W13" s="16">
        <v>0.27027027027027001</v>
      </c>
      <c r="X13" s="16">
        <v>0.164948453608247</v>
      </c>
      <c r="Y13" s="16">
        <v>0.17307692307692299</v>
      </c>
      <c r="Z13" s="16">
        <v>0.173913043478261</v>
      </c>
      <c r="AA13" s="16">
        <v>0.21621621621621601</v>
      </c>
      <c r="AB13" s="16">
        <v>0.24489795918367299</v>
      </c>
      <c r="AC13" s="16">
        <v>0.28571428571428598</v>
      </c>
      <c r="AD13" s="16">
        <v>0.22222222222222199</v>
      </c>
      <c r="AE13" s="16">
        <v>0.2</v>
      </c>
      <c r="AF13" s="16">
        <v>0.17857142857142899</v>
      </c>
      <c r="AG13" s="16">
        <v>0.3</v>
      </c>
      <c r="AH13" s="16">
        <v>0.33333333333333298</v>
      </c>
      <c r="AI13" s="16"/>
      <c r="AJ13" s="16">
        <v>0.238805970149254</v>
      </c>
      <c r="AK13" s="16">
        <v>0.133333333333333</v>
      </c>
      <c r="AL13" s="16">
        <v>0.21839080459770099</v>
      </c>
      <c r="AM13" s="16">
        <v>0.25531914893617003</v>
      </c>
      <c r="AN13" s="16">
        <v>0.25925925925925902</v>
      </c>
      <c r="AO13" s="16"/>
      <c r="AP13" s="16">
        <v>0.207182320441989</v>
      </c>
      <c r="AQ13" s="16">
        <v>0.25600000000000001</v>
      </c>
      <c r="AR13" s="16">
        <v>0.14285714285714299</v>
      </c>
      <c r="AS13" s="16"/>
      <c r="AT13" s="16">
        <v>0.21212121212121199</v>
      </c>
      <c r="AU13" s="16">
        <v>0.21543408360128599</v>
      </c>
      <c r="AV13" s="16">
        <v>0.22222222222222199</v>
      </c>
      <c r="AW13" s="16">
        <v>0.25</v>
      </c>
      <c r="AX13" s="16"/>
      <c r="AY13" s="16">
        <v>0.18918918918918901</v>
      </c>
      <c r="AZ13" s="16">
        <v>0.218683651804671</v>
      </c>
      <c r="BA13" s="16"/>
      <c r="BB13" s="16">
        <v>0.22222222222222199</v>
      </c>
      <c r="BC13" s="16">
        <v>0.202380952380952</v>
      </c>
      <c r="BD13" s="16">
        <v>0.22118380062305301</v>
      </c>
      <c r="BE13" s="16">
        <v>0.20895522388059701</v>
      </c>
      <c r="BF13" s="16"/>
      <c r="BG13" s="16">
        <v>0.27419354838709697</v>
      </c>
      <c r="BH13" s="16">
        <v>0.24897959183673499</v>
      </c>
      <c r="BI13" s="16">
        <v>0.18243243243243201</v>
      </c>
      <c r="BJ13" s="16">
        <v>0.173913043478261</v>
      </c>
      <c r="BK13" s="16">
        <v>3.7037037037037E-2</v>
      </c>
      <c r="BL13" s="16">
        <v>0</v>
      </c>
    </row>
    <row r="14" spans="2:64" x14ac:dyDescent="0.35">
      <c r="B14" s="17" t="s">
        <v>471</v>
      </c>
      <c r="C14" s="16">
        <v>0.20669291338582699</v>
      </c>
      <c r="D14" s="16">
        <v>0.24137931034482801</v>
      </c>
      <c r="E14" s="16">
        <v>0.203125</v>
      </c>
      <c r="F14" s="16">
        <v>0.180851063829787</v>
      </c>
      <c r="G14" s="16">
        <v>0.214723926380368</v>
      </c>
      <c r="H14" s="16">
        <v>0.208860759493671</v>
      </c>
      <c r="I14" s="16"/>
      <c r="J14" s="16">
        <v>0.188811188811189</v>
      </c>
      <c r="K14" s="16">
        <v>0.230769230769231</v>
      </c>
      <c r="L14" s="16"/>
      <c r="M14" s="16">
        <v>0.24342105263157901</v>
      </c>
      <c r="N14" s="16">
        <v>0.16</v>
      </c>
      <c r="O14" s="16">
        <v>0.15</v>
      </c>
      <c r="P14" s="16">
        <v>0.15</v>
      </c>
      <c r="Q14" s="16"/>
      <c r="R14" s="16">
        <v>0.20799999999999999</v>
      </c>
      <c r="S14" s="16">
        <v>0.24691358024691401</v>
      </c>
      <c r="T14" s="16">
        <v>0.18300653594771199</v>
      </c>
      <c r="U14" s="16">
        <v>0.20833333333333301</v>
      </c>
      <c r="V14" s="16"/>
      <c r="W14" s="16">
        <v>0.18918918918918901</v>
      </c>
      <c r="X14" s="16">
        <v>0.216494845360825</v>
      </c>
      <c r="Y14" s="16">
        <v>0.32692307692307698</v>
      </c>
      <c r="Z14" s="16">
        <v>0.217391304347826</v>
      </c>
      <c r="AA14" s="16">
        <v>5.4054054054054099E-2</v>
      </c>
      <c r="AB14" s="16">
        <v>0.16326530612244899</v>
      </c>
      <c r="AC14" s="16">
        <v>0.30612244897959201</v>
      </c>
      <c r="AD14" s="16">
        <v>0.16666666666666699</v>
      </c>
      <c r="AE14" s="16">
        <v>0.14285714285714299</v>
      </c>
      <c r="AF14" s="16">
        <v>0.107142857142857</v>
      </c>
      <c r="AG14" s="16">
        <v>0.3</v>
      </c>
      <c r="AH14" s="16">
        <v>0.33333333333333298</v>
      </c>
      <c r="AI14" s="16"/>
      <c r="AJ14" s="16">
        <v>0.14925373134328401</v>
      </c>
      <c r="AK14" s="16">
        <v>0.12</v>
      </c>
      <c r="AL14" s="16">
        <v>0.252873563218391</v>
      </c>
      <c r="AM14" s="16">
        <v>0.19148936170212799</v>
      </c>
      <c r="AN14" s="16">
        <v>0.296296296296296</v>
      </c>
      <c r="AO14" s="16"/>
      <c r="AP14" s="16">
        <v>0.174033149171271</v>
      </c>
      <c r="AQ14" s="16">
        <v>0.27200000000000002</v>
      </c>
      <c r="AR14" s="16">
        <v>0.38095238095238099</v>
      </c>
      <c r="AS14" s="16"/>
      <c r="AT14" s="16">
        <v>0.28030303030303</v>
      </c>
      <c r="AU14" s="16">
        <v>0.196141479099678</v>
      </c>
      <c r="AV14" s="16">
        <v>0.155555555555556</v>
      </c>
      <c r="AW14" s="16">
        <v>0</v>
      </c>
      <c r="AX14" s="16"/>
      <c r="AY14" s="16">
        <v>0.108108108108108</v>
      </c>
      <c r="AZ14" s="16">
        <v>0.21443736730360899</v>
      </c>
      <c r="BA14" s="16"/>
      <c r="BB14" s="16">
        <v>0.25</v>
      </c>
      <c r="BC14" s="16">
        <v>0.202380952380952</v>
      </c>
      <c r="BD14" s="16">
        <v>0.22429906542056099</v>
      </c>
      <c r="BE14" s="16">
        <v>0.104477611940299</v>
      </c>
      <c r="BF14" s="16"/>
      <c r="BG14" s="16">
        <v>0.19354838709677399</v>
      </c>
      <c r="BH14" s="16">
        <v>0.240816326530612</v>
      </c>
      <c r="BI14" s="16">
        <v>0.168918918918919</v>
      </c>
      <c r="BJ14" s="16">
        <v>0.217391304347826</v>
      </c>
      <c r="BK14" s="16">
        <v>0.148148148148148</v>
      </c>
      <c r="BL14" s="16">
        <v>0</v>
      </c>
    </row>
    <row r="15" spans="2:64" x14ac:dyDescent="0.35">
      <c r="B15" s="17" t="s">
        <v>472</v>
      </c>
      <c r="C15" s="16">
        <v>0.19488188976377999</v>
      </c>
      <c r="D15" s="16">
        <v>0.20689655172413801</v>
      </c>
      <c r="E15" s="16">
        <v>0.203125</v>
      </c>
      <c r="F15" s="16">
        <v>0.21276595744680901</v>
      </c>
      <c r="G15" s="16">
        <v>0.17791411042944799</v>
      </c>
      <c r="H15" s="16">
        <v>0.19620253164557</v>
      </c>
      <c r="I15" s="16"/>
      <c r="J15" s="16">
        <v>0.188811188811189</v>
      </c>
      <c r="K15" s="16">
        <v>0.203619909502262</v>
      </c>
      <c r="L15" s="16"/>
      <c r="M15" s="16">
        <v>0.19407894736842099</v>
      </c>
      <c r="N15" s="16">
        <v>0.17</v>
      </c>
      <c r="O15" s="16">
        <v>0.233333333333333</v>
      </c>
      <c r="P15" s="16">
        <v>0.17499999999999999</v>
      </c>
      <c r="Q15" s="16"/>
      <c r="R15" s="16">
        <v>0.19600000000000001</v>
      </c>
      <c r="S15" s="16">
        <v>0.19753086419753099</v>
      </c>
      <c r="T15" s="16">
        <v>0.20261437908496699</v>
      </c>
      <c r="U15" s="16">
        <v>0.125</v>
      </c>
      <c r="V15" s="16"/>
      <c r="W15" s="16">
        <v>0.27027027027027001</v>
      </c>
      <c r="X15" s="16">
        <v>0.15463917525773199</v>
      </c>
      <c r="Y15" s="16">
        <v>0.134615384615385</v>
      </c>
      <c r="Z15" s="16">
        <v>0.108695652173913</v>
      </c>
      <c r="AA15" s="16">
        <v>0.29729729729729698</v>
      </c>
      <c r="AB15" s="16">
        <v>6.1224489795918401E-2</v>
      </c>
      <c r="AC15" s="16">
        <v>0.24489795918367299</v>
      </c>
      <c r="AD15" s="16">
        <v>0.11111111111111099</v>
      </c>
      <c r="AE15" s="16">
        <v>0.25714285714285701</v>
      </c>
      <c r="AF15" s="16">
        <v>0.214285714285714</v>
      </c>
      <c r="AG15" s="16">
        <v>0.4</v>
      </c>
      <c r="AH15" s="16">
        <v>0.33333333333333298</v>
      </c>
      <c r="AI15" s="16"/>
      <c r="AJ15" s="16">
        <v>0.104477611940299</v>
      </c>
      <c r="AK15" s="16">
        <v>0.10666666666666701</v>
      </c>
      <c r="AL15" s="16">
        <v>0.22413793103448301</v>
      </c>
      <c r="AM15" s="16">
        <v>0.26595744680851102</v>
      </c>
      <c r="AN15" s="16">
        <v>0.148148148148148</v>
      </c>
      <c r="AO15" s="16"/>
      <c r="AP15" s="16">
        <v>0.17955801104972399</v>
      </c>
      <c r="AQ15" s="16">
        <v>0.23200000000000001</v>
      </c>
      <c r="AR15" s="16">
        <v>0.238095238095238</v>
      </c>
      <c r="AS15" s="16"/>
      <c r="AT15" s="16">
        <v>0.174242424242424</v>
      </c>
      <c r="AU15" s="16">
        <v>0.19935691318328</v>
      </c>
      <c r="AV15" s="16">
        <v>0.22222222222222199</v>
      </c>
      <c r="AW15" s="16">
        <v>0.2</v>
      </c>
      <c r="AX15" s="16"/>
      <c r="AY15" s="16">
        <v>0.108108108108108</v>
      </c>
      <c r="AZ15" s="16">
        <v>0.201698513800425</v>
      </c>
      <c r="BA15" s="16"/>
      <c r="BB15" s="16">
        <v>0.13888888888888901</v>
      </c>
      <c r="BC15" s="16">
        <v>0.16666666666666699</v>
      </c>
      <c r="BD15" s="16">
        <v>0.208722741433022</v>
      </c>
      <c r="BE15" s="16">
        <v>0.19402985074626899</v>
      </c>
      <c r="BF15" s="16"/>
      <c r="BG15" s="16">
        <v>0.19354838709677399</v>
      </c>
      <c r="BH15" s="16">
        <v>0.208163265306122</v>
      </c>
      <c r="BI15" s="16">
        <v>0.18918918918918901</v>
      </c>
      <c r="BJ15" s="16">
        <v>0.13043478260869601</v>
      </c>
      <c r="BK15" s="16">
        <v>0.18518518518518501</v>
      </c>
      <c r="BL15" s="16">
        <v>0</v>
      </c>
    </row>
    <row r="16" spans="2:64" x14ac:dyDescent="0.35">
      <c r="B16" s="17" t="s">
        <v>473</v>
      </c>
      <c r="C16" s="16">
        <v>0.15354330708661401</v>
      </c>
      <c r="D16" s="16">
        <v>0.13793103448275901</v>
      </c>
      <c r="E16" s="16">
        <v>0.140625</v>
      </c>
      <c r="F16" s="16">
        <v>0.117021276595745</v>
      </c>
      <c r="G16" s="16">
        <v>0.190184049079755</v>
      </c>
      <c r="H16" s="16">
        <v>0.145569620253165</v>
      </c>
      <c r="I16" s="16"/>
      <c r="J16" s="16">
        <v>0.15034965034965</v>
      </c>
      <c r="K16" s="16">
        <v>0.158371040723982</v>
      </c>
      <c r="L16" s="16"/>
      <c r="M16" s="16">
        <v>0.16447368421052599</v>
      </c>
      <c r="N16" s="16">
        <v>0.15</v>
      </c>
      <c r="O16" s="16">
        <v>0.16666666666666699</v>
      </c>
      <c r="P16" s="16">
        <v>7.4999999999999997E-2</v>
      </c>
      <c r="Q16" s="16"/>
      <c r="R16" s="16">
        <v>0.156</v>
      </c>
      <c r="S16" s="16">
        <v>0.148148148148148</v>
      </c>
      <c r="T16" s="16">
        <v>0.15032679738562099</v>
      </c>
      <c r="U16" s="16">
        <v>0.16666666666666699</v>
      </c>
      <c r="V16" s="16"/>
      <c r="W16" s="16">
        <v>0.162162162162162</v>
      </c>
      <c r="X16" s="16">
        <v>0.123711340206186</v>
      </c>
      <c r="Y16" s="16">
        <v>0.15384615384615399</v>
      </c>
      <c r="Z16" s="16">
        <v>0.173913043478261</v>
      </c>
      <c r="AA16" s="16">
        <v>0.162162162162162</v>
      </c>
      <c r="AB16" s="16">
        <v>0.14285714285714299</v>
      </c>
      <c r="AC16" s="16">
        <v>0.16326530612244899</v>
      </c>
      <c r="AD16" s="16">
        <v>0.11111111111111099</v>
      </c>
      <c r="AE16" s="16">
        <v>0.17142857142857101</v>
      </c>
      <c r="AF16" s="16">
        <v>0.107142857142857</v>
      </c>
      <c r="AG16" s="16">
        <v>0.15</v>
      </c>
      <c r="AH16" s="16">
        <v>1</v>
      </c>
      <c r="AI16" s="16"/>
      <c r="AJ16" s="16">
        <v>0.104477611940299</v>
      </c>
      <c r="AK16" s="16">
        <v>0.10666666666666701</v>
      </c>
      <c r="AL16" s="16">
        <v>0.17816091954023</v>
      </c>
      <c r="AM16" s="16">
        <v>0.180851063829787</v>
      </c>
      <c r="AN16" s="16">
        <v>0.296296296296296</v>
      </c>
      <c r="AO16" s="16"/>
      <c r="AP16" s="16">
        <v>0.14640883977900601</v>
      </c>
      <c r="AQ16" s="16">
        <v>0.17599999999999999</v>
      </c>
      <c r="AR16" s="16">
        <v>0.14285714285714299</v>
      </c>
      <c r="AS16" s="16"/>
      <c r="AT16" s="16">
        <v>0.12121212121212099</v>
      </c>
      <c r="AU16" s="16">
        <v>0.173633440514469</v>
      </c>
      <c r="AV16" s="16">
        <v>0.155555555555556</v>
      </c>
      <c r="AW16" s="16">
        <v>0.05</v>
      </c>
      <c r="AX16" s="16"/>
      <c r="AY16" s="16">
        <v>5.4054054054054099E-2</v>
      </c>
      <c r="AZ16" s="16">
        <v>0.16135881104034</v>
      </c>
      <c r="BA16" s="16"/>
      <c r="BB16" s="16">
        <v>0.13888888888888901</v>
      </c>
      <c r="BC16" s="16">
        <v>0.15476190476190499</v>
      </c>
      <c r="BD16" s="16">
        <v>0.168224299065421</v>
      </c>
      <c r="BE16" s="16">
        <v>8.9552238805970102E-2</v>
      </c>
      <c r="BF16" s="16"/>
      <c r="BG16" s="16">
        <v>0.35483870967741898</v>
      </c>
      <c r="BH16" s="16">
        <v>0.16734693877550999</v>
      </c>
      <c r="BI16" s="16">
        <v>8.7837837837837801E-2</v>
      </c>
      <c r="BJ16" s="16">
        <v>4.3478260869565202E-2</v>
      </c>
      <c r="BK16" s="16">
        <v>3.7037037037037E-2</v>
      </c>
      <c r="BL16" s="16">
        <v>0</v>
      </c>
    </row>
    <row r="17" spans="2:64" x14ac:dyDescent="0.35">
      <c r="B17" s="17" t="s">
        <v>474</v>
      </c>
      <c r="C17" s="16">
        <v>0.114173228346457</v>
      </c>
      <c r="D17" s="16">
        <v>0.10344827586206901</v>
      </c>
      <c r="E17" s="16">
        <v>0.15625</v>
      </c>
      <c r="F17" s="16">
        <v>0.170212765957447</v>
      </c>
      <c r="G17" s="16">
        <v>0.104294478527607</v>
      </c>
      <c r="H17" s="16">
        <v>7.5949367088607597E-2</v>
      </c>
      <c r="I17" s="16"/>
      <c r="J17" s="16">
        <v>0.108391608391608</v>
      </c>
      <c r="K17" s="16">
        <v>0.122171945701357</v>
      </c>
      <c r="L17" s="16"/>
      <c r="M17" s="16">
        <v>0.115131578947368</v>
      </c>
      <c r="N17" s="16">
        <v>0.14000000000000001</v>
      </c>
      <c r="O17" s="16">
        <v>0.116666666666667</v>
      </c>
      <c r="P17" s="16">
        <v>0.05</v>
      </c>
      <c r="Q17" s="16"/>
      <c r="R17" s="16">
        <v>0.14399999999999999</v>
      </c>
      <c r="S17" s="16">
        <v>0.148148148148148</v>
      </c>
      <c r="T17" s="16">
        <v>5.8823529411764698E-2</v>
      </c>
      <c r="U17" s="16">
        <v>4.1666666666666699E-2</v>
      </c>
      <c r="V17" s="16"/>
      <c r="W17" s="16">
        <v>0.21621621621621601</v>
      </c>
      <c r="X17" s="16">
        <v>7.2164948453608199E-2</v>
      </c>
      <c r="Y17" s="16">
        <v>7.69230769230769E-2</v>
      </c>
      <c r="Z17" s="16">
        <v>6.5217391304347797E-2</v>
      </c>
      <c r="AA17" s="16">
        <v>0.108108108108108</v>
      </c>
      <c r="AB17" s="16">
        <v>8.1632653061224497E-2</v>
      </c>
      <c r="AC17" s="16">
        <v>0.14285714285714299</v>
      </c>
      <c r="AD17" s="16">
        <v>0.11111111111111099</v>
      </c>
      <c r="AE17" s="16">
        <v>0.14285714285714299</v>
      </c>
      <c r="AF17" s="16">
        <v>7.1428571428571397E-2</v>
      </c>
      <c r="AG17" s="16">
        <v>0.05</v>
      </c>
      <c r="AH17" s="16">
        <v>1</v>
      </c>
      <c r="AI17" s="16"/>
      <c r="AJ17" s="16">
        <v>8.9552238805970102E-2</v>
      </c>
      <c r="AK17" s="16">
        <v>9.3333333333333296E-2</v>
      </c>
      <c r="AL17" s="16">
        <v>9.7701149425287404E-2</v>
      </c>
      <c r="AM17" s="16">
        <v>0.159574468085106</v>
      </c>
      <c r="AN17" s="16">
        <v>0.148148148148148</v>
      </c>
      <c r="AO17" s="16"/>
      <c r="AP17" s="16">
        <v>0.116022099447514</v>
      </c>
      <c r="AQ17" s="16">
        <v>0.12</v>
      </c>
      <c r="AR17" s="16">
        <v>4.7619047619047603E-2</v>
      </c>
      <c r="AS17" s="16"/>
      <c r="AT17" s="16">
        <v>0.14393939393939401</v>
      </c>
      <c r="AU17" s="16">
        <v>0.10610932475884199</v>
      </c>
      <c r="AV17" s="16">
        <v>0.11111111111111099</v>
      </c>
      <c r="AW17" s="16">
        <v>0.05</v>
      </c>
      <c r="AX17" s="16"/>
      <c r="AY17" s="16">
        <v>5.4054054054054099E-2</v>
      </c>
      <c r="AZ17" s="16">
        <v>0.11889596602972401</v>
      </c>
      <c r="BA17" s="16"/>
      <c r="BB17" s="16">
        <v>0.22222222222222199</v>
      </c>
      <c r="BC17" s="16">
        <v>9.5238095238095205E-2</v>
      </c>
      <c r="BD17" s="16">
        <v>0.118380062305296</v>
      </c>
      <c r="BE17" s="16">
        <v>5.9701492537313397E-2</v>
      </c>
      <c r="BF17" s="16"/>
      <c r="BG17" s="16">
        <v>0.16129032258064499</v>
      </c>
      <c r="BH17" s="16">
        <v>0.114285714285714</v>
      </c>
      <c r="BI17" s="16">
        <v>8.7837837837837801E-2</v>
      </c>
      <c r="BJ17" s="16">
        <v>0.173913043478261</v>
      </c>
      <c r="BK17" s="16">
        <v>0.11111111111111099</v>
      </c>
      <c r="BL17" s="16">
        <v>0</v>
      </c>
    </row>
    <row r="18" spans="2:64" x14ac:dyDescent="0.35">
      <c r="B18" s="17" t="s">
        <v>475</v>
      </c>
      <c r="C18" s="16">
        <v>0.10629921259842499</v>
      </c>
      <c r="D18" s="16">
        <v>0.24137931034482801</v>
      </c>
      <c r="E18" s="16">
        <v>7.8125E-2</v>
      </c>
      <c r="F18" s="16">
        <v>9.5744680851063801E-2</v>
      </c>
      <c r="G18" s="16">
        <v>8.5889570552147201E-2</v>
      </c>
      <c r="H18" s="16">
        <v>0.120253164556962</v>
      </c>
      <c r="I18" s="16"/>
      <c r="J18" s="16">
        <v>0.10489510489510501</v>
      </c>
      <c r="K18" s="16">
        <v>0.108597285067873</v>
      </c>
      <c r="L18" s="16"/>
      <c r="M18" s="16">
        <v>0.105263157894737</v>
      </c>
      <c r="N18" s="16">
        <v>0.13</v>
      </c>
      <c r="O18" s="16">
        <v>8.3333333333333301E-2</v>
      </c>
      <c r="P18" s="16">
        <v>7.4999999999999997E-2</v>
      </c>
      <c r="Q18" s="16"/>
      <c r="R18" s="16">
        <v>0.112</v>
      </c>
      <c r="S18" s="16">
        <v>4.9382716049382699E-2</v>
      </c>
      <c r="T18" s="16">
        <v>0.13725490196078399</v>
      </c>
      <c r="U18" s="16">
        <v>4.1666666666666699E-2</v>
      </c>
      <c r="V18" s="16"/>
      <c r="W18" s="16">
        <v>0.17567567567567599</v>
      </c>
      <c r="X18" s="16">
        <v>0.123711340206186</v>
      </c>
      <c r="Y18" s="16">
        <v>3.8461538461538498E-2</v>
      </c>
      <c r="Z18" s="16">
        <v>6.5217391304347797E-2</v>
      </c>
      <c r="AA18" s="16">
        <v>5.4054054054054099E-2</v>
      </c>
      <c r="AB18" s="16">
        <v>8.1632653061224497E-2</v>
      </c>
      <c r="AC18" s="16">
        <v>0.102040816326531</v>
      </c>
      <c r="AD18" s="16">
        <v>0</v>
      </c>
      <c r="AE18" s="16">
        <v>0.14285714285714299</v>
      </c>
      <c r="AF18" s="16">
        <v>0.14285714285714299</v>
      </c>
      <c r="AG18" s="16">
        <v>0.2</v>
      </c>
      <c r="AH18" s="16">
        <v>0</v>
      </c>
      <c r="AI18" s="16"/>
      <c r="AJ18" s="16">
        <v>2.9850746268656699E-2</v>
      </c>
      <c r="AK18" s="16">
        <v>9.3333333333333296E-2</v>
      </c>
      <c r="AL18" s="16">
        <v>0.114942528735632</v>
      </c>
      <c r="AM18" s="16">
        <v>0.12765957446808501</v>
      </c>
      <c r="AN18" s="16">
        <v>0.18518518518518501</v>
      </c>
      <c r="AO18" s="16"/>
      <c r="AP18" s="16">
        <v>0.10773480662983401</v>
      </c>
      <c r="AQ18" s="16">
        <v>9.6000000000000002E-2</v>
      </c>
      <c r="AR18" s="16">
        <v>0.14285714285714299</v>
      </c>
      <c r="AS18" s="16"/>
      <c r="AT18" s="16">
        <v>0.11363636363636399</v>
      </c>
      <c r="AU18" s="16">
        <v>9.9678456591639902E-2</v>
      </c>
      <c r="AV18" s="16">
        <v>0.11111111111111099</v>
      </c>
      <c r="AW18" s="16">
        <v>0.15</v>
      </c>
      <c r="AX18" s="16"/>
      <c r="AY18" s="16">
        <v>5.4054054054054099E-2</v>
      </c>
      <c r="AZ18" s="16">
        <v>0.11040339702760101</v>
      </c>
      <c r="BA18" s="16"/>
      <c r="BB18" s="16">
        <v>0.11111111111111099</v>
      </c>
      <c r="BC18" s="16">
        <v>9.5238095238095205E-2</v>
      </c>
      <c r="BD18" s="16">
        <v>0.124610591900312</v>
      </c>
      <c r="BE18" s="16">
        <v>2.9850746268656699E-2</v>
      </c>
      <c r="BF18" s="16"/>
      <c r="BG18" s="16">
        <v>0.112903225806452</v>
      </c>
      <c r="BH18" s="16">
        <v>0.114285714285714</v>
      </c>
      <c r="BI18" s="16">
        <v>8.7837837837837801E-2</v>
      </c>
      <c r="BJ18" s="16">
        <v>8.6956521739130405E-2</v>
      </c>
      <c r="BK18" s="16">
        <v>0.148148148148148</v>
      </c>
      <c r="BL18" s="16">
        <v>0</v>
      </c>
    </row>
    <row r="19" spans="2:64" x14ac:dyDescent="0.35">
      <c r="B19" s="17" t="s">
        <v>322</v>
      </c>
      <c r="C19" s="16">
        <v>8.2677165354330701E-2</v>
      </c>
      <c r="D19" s="16">
        <v>3.4482758620689703E-2</v>
      </c>
      <c r="E19" s="16">
        <v>0.140625</v>
      </c>
      <c r="F19" s="16">
        <v>8.5106382978723402E-2</v>
      </c>
      <c r="G19" s="16">
        <v>9.8159509202454004E-2</v>
      </c>
      <c r="H19" s="16">
        <v>5.0632911392405097E-2</v>
      </c>
      <c r="I19" s="16"/>
      <c r="J19" s="16">
        <v>8.3916083916083906E-2</v>
      </c>
      <c r="K19" s="16">
        <v>8.1447963800904993E-2</v>
      </c>
      <c r="L19" s="16"/>
      <c r="M19" s="16">
        <v>5.2631578947368397E-2</v>
      </c>
      <c r="N19" s="16">
        <v>0.13</v>
      </c>
      <c r="O19" s="16">
        <v>0.15</v>
      </c>
      <c r="P19" s="16">
        <v>0.1</v>
      </c>
      <c r="Q19" s="16"/>
      <c r="R19" s="16">
        <v>8.7999999999999995E-2</v>
      </c>
      <c r="S19" s="16">
        <v>8.6419753086419707E-2</v>
      </c>
      <c r="T19" s="16">
        <v>7.8431372549019607E-2</v>
      </c>
      <c r="U19" s="16">
        <v>4.1666666666666699E-2</v>
      </c>
      <c r="V19" s="16"/>
      <c r="W19" s="16">
        <v>6.7567567567567599E-2</v>
      </c>
      <c r="X19" s="16">
        <v>5.1546391752577303E-2</v>
      </c>
      <c r="Y19" s="16">
        <v>5.7692307692307702E-2</v>
      </c>
      <c r="Z19" s="16">
        <v>0.13043478260869601</v>
      </c>
      <c r="AA19" s="16">
        <v>5.4054054054054099E-2</v>
      </c>
      <c r="AB19" s="16">
        <v>0.22448979591836701</v>
      </c>
      <c r="AC19" s="16">
        <v>0.102040816326531</v>
      </c>
      <c r="AD19" s="16">
        <v>5.5555555555555601E-2</v>
      </c>
      <c r="AE19" s="16">
        <v>2.8571428571428598E-2</v>
      </c>
      <c r="AF19" s="16">
        <v>7.1428571428571397E-2</v>
      </c>
      <c r="AG19" s="16">
        <v>0.05</v>
      </c>
      <c r="AH19" s="16">
        <v>0</v>
      </c>
      <c r="AI19" s="16"/>
      <c r="AJ19" s="16">
        <v>0.119402985074627</v>
      </c>
      <c r="AK19" s="16">
        <v>0.21333333333333299</v>
      </c>
      <c r="AL19" s="16">
        <v>5.7471264367816098E-2</v>
      </c>
      <c r="AM19" s="16">
        <v>2.1276595744680899E-2</v>
      </c>
      <c r="AN19" s="16">
        <v>7.4074074074074098E-2</v>
      </c>
      <c r="AO19" s="16"/>
      <c r="AP19" s="16">
        <v>8.5635359116022103E-2</v>
      </c>
      <c r="AQ19" s="16">
        <v>0.08</v>
      </c>
      <c r="AR19" s="16">
        <v>4.7619047619047603E-2</v>
      </c>
      <c r="AS19" s="16"/>
      <c r="AT19" s="16">
        <v>9.8484848484848495E-2</v>
      </c>
      <c r="AU19" s="16">
        <v>7.3954983922829606E-2</v>
      </c>
      <c r="AV19" s="16">
        <v>6.6666666666666693E-2</v>
      </c>
      <c r="AW19" s="16">
        <v>0.15</v>
      </c>
      <c r="AX19" s="16"/>
      <c r="AY19" s="16">
        <v>8.1081081081081099E-2</v>
      </c>
      <c r="AZ19" s="16">
        <v>8.2802547770700605E-2</v>
      </c>
      <c r="BA19" s="16"/>
      <c r="BB19" s="16">
        <v>5.5555555555555601E-2</v>
      </c>
      <c r="BC19" s="16">
        <v>4.7619047619047603E-2</v>
      </c>
      <c r="BD19" s="16">
        <v>8.7227414330218106E-2</v>
      </c>
      <c r="BE19" s="16">
        <v>0.119402985074627</v>
      </c>
      <c r="BF19" s="16"/>
      <c r="BG19" s="16">
        <v>4.8387096774193498E-2</v>
      </c>
      <c r="BH19" s="16">
        <v>5.3061224489795902E-2</v>
      </c>
      <c r="BI19" s="16">
        <v>0.141891891891892</v>
      </c>
      <c r="BJ19" s="16">
        <v>8.6956521739130405E-2</v>
      </c>
      <c r="BK19" s="16">
        <v>7.4074074074074098E-2</v>
      </c>
      <c r="BL19" s="16">
        <v>0.33333333333333298</v>
      </c>
    </row>
    <row r="20" spans="2:64" x14ac:dyDescent="0.35">
      <c r="B20" s="17" t="s">
        <v>476</v>
      </c>
      <c r="C20" s="16">
        <v>7.8740157480315001E-2</v>
      </c>
      <c r="D20" s="16">
        <v>0.27586206896551702</v>
      </c>
      <c r="E20" s="16">
        <v>7.8125E-2</v>
      </c>
      <c r="F20" s="16">
        <v>8.5106382978723402E-2</v>
      </c>
      <c r="G20" s="16">
        <v>6.7484662576687102E-2</v>
      </c>
      <c r="H20" s="16">
        <v>5.0632911392405097E-2</v>
      </c>
      <c r="I20" s="16"/>
      <c r="J20" s="16">
        <v>8.3916083916083906E-2</v>
      </c>
      <c r="K20" s="16">
        <v>7.2398190045248903E-2</v>
      </c>
      <c r="L20" s="16"/>
      <c r="M20" s="16">
        <v>8.8815789473684195E-2</v>
      </c>
      <c r="N20" s="16">
        <v>0.1</v>
      </c>
      <c r="O20" s="16">
        <v>0</v>
      </c>
      <c r="P20" s="16">
        <v>0.05</v>
      </c>
      <c r="Q20" s="16"/>
      <c r="R20" s="16">
        <v>0.1</v>
      </c>
      <c r="S20" s="16">
        <v>7.4074074074074098E-2</v>
      </c>
      <c r="T20" s="16">
        <v>5.22875816993464E-2</v>
      </c>
      <c r="U20" s="16">
        <v>4.1666666666666699E-2</v>
      </c>
      <c r="V20" s="16"/>
      <c r="W20" s="16">
        <v>0.108108108108108</v>
      </c>
      <c r="X20" s="16">
        <v>3.09278350515464E-2</v>
      </c>
      <c r="Y20" s="16">
        <v>0.115384615384615</v>
      </c>
      <c r="Z20" s="16">
        <v>8.6956521739130405E-2</v>
      </c>
      <c r="AA20" s="16">
        <v>8.1081081081081099E-2</v>
      </c>
      <c r="AB20" s="16">
        <v>2.04081632653061E-2</v>
      </c>
      <c r="AC20" s="16">
        <v>0.14285714285714299</v>
      </c>
      <c r="AD20" s="16">
        <v>0.11111111111111099</v>
      </c>
      <c r="AE20" s="16">
        <v>0.114285714285714</v>
      </c>
      <c r="AF20" s="16">
        <v>0</v>
      </c>
      <c r="AG20" s="16">
        <v>0.1</v>
      </c>
      <c r="AH20" s="16">
        <v>0</v>
      </c>
      <c r="AI20" s="16"/>
      <c r="AJ20" s="16">
        <v>0</v>
      </c>
      <c r="AK20" s="16">
        <v>6.6666666666666693E-2</v>
      </c>
      <c r="AL20" s="16">
        <v>6.8965517241379296E-2</v>
      </c>
      <c r="AM20" s="16">
        <v>9.5744680851063801E-2</v>
      </c>
      <c r="AN20" s="16">
        <v>0.25925925925925902</v>
      </c>
      <c r="AO20" s="16"/>
      <c r="AP20" s="16">
        <v>6.9060773480663001E-2</v>
      </c>
      <c r="AQ20" s="16">
        <v>0.104</v>
      </c>
      <c r="AR20" s="16">
        <v>9.5238095238095205E-2</v>
      </c>
      <c r="AS20" s="16"/>
      <c r="AT20" s="16">
        <v>0.10606060606060599</v>
      </c>
      <c r="AU20" s="16">
        <v>6.4308681672025705E-2</v>
      </c>
      <c r="AV20" s="16">
        <v>0.11111111111111099</v>
      </c>
      <c r="AW20" s="16">
        <v>0.05</v>
      </c>
      <c r="AX20" s="16"/>
      <c r="AY20" s="16">
        <v>8.1081081081081099E-2</v>
      </c>
      <c r="AZ20" s="16">
        <v>7.8556263269639104E-2</v>
      </c>
      <c r="BA20" s="16"/>
      <c r="BB20" s="16">
        <v>0.13888888888888901</v>
      </c>
      <c r="BC20" s="16">
        <v>4.7619047619047603E-2</v>
      </c>
      <c r="BD20" s="16">
        <v>8.0996884735202501E-2</v>
      </c>
      <c r="BE20" s="16">
        <v>7.4626865671641798E-2</v>
      </c>
      <c r="BF20" s="16"/>
      <c r="BG20" s="16">
        <v>4.8387096774193498E-2</v>
      </c>
      <c r="BH20" s="16">
        <v>9.3877551020408206E-2</v>
      </c>
      <c r="BI20" s="16">
        <v>6.7567567567567599E-2</v>
      </c>
      <c r="BJ20" s="16">
        <v>0.13043478260869601</v>
      </c>
      <c r="BK20" s="16">
        <v>3.7037037037037E-2</v>
      </c>
      <c r="BL20" s="16">
        <v>0</v>
      </c>
    </row>
    <row r="21" spans="2:64" x14ac:dyDescent="0.35">
      <c r="B21" s="17" t="s">
        <v>477</v>
      </c>
      <c r="C21" s="16">
        <v>4.1338582677165399E-2</v>
      </c>
      <c r="D21" s="16">
        <v>0.13793103448275901</v>
      </c>
      <c r="E21" s="16">
        <v>6.25E-2</v>
      </c>
      <c r="F21" s="16">
        <v>6.3829787234042507E-2</v>
      </c>
      <c r="G21" s="16">
        <v>2.4539877300613501E-2</v>
      </c>
      <c r="H21" s="16">
        <v>1.8987341772151899E-2</v>
      </c>
      <c r="I21" s="16"/>
      <c r="J21" s="16">
        <v>2.7972027972028E-2</v>
      </c>
      <c r="K21" s="16">
        <v>5.8823529411764698E-2</v>
      </c>
      <c r="L21" s="16"/>
      <c r="M21" s="16">
        <v>4.9342105263157902E-2</v>
      </c>
      <c r="N21" s="16">
        <v>0.02</v>
      </c>
      <c r="O21" s="16">
        <v>3.3333333333333298E-2</v>
      </c>
      <c r="P21" s="16">
        <v>0.05</v>
      </c>
      <c r="Q21" s="16"/>
      <c r="R21" s="16">
        <v>6.8000000000000005E-2</v>
      </c>
      <c r="S21" s="16">
        <v>3.7037037037037E-2</v>
      </c>
      <c r="T21" s="16">
        <v>6.5359477124183E-3</v>
      </c>
      <c r="U21" s="16">
        <v>0</v>
      </c>
      <c r="V21" s="16"/>
      <c r="W21" s="16">
        <v>5.4054054054054099E-2</v>
      </c>
      <c r="X21" s="16">
        <v>4.1237113402061903E-2</v>
      </c>
      <c r="Y21" s="16">
        <v>1.9230769230769201E-2</v>
      </c>
      <c r="Z21" s="16">
        <v>2.1739130434782601E-2</v>
      </c>
      <c r="AA21" s="16">
        <v>2.7027027027027001E-2</v>
      </c>
      <c r="AB21" s="16">
        <v>0</v>
      </c>
      <c r="AC21" s="16">
        <v>8.1632653061224497E-2</v>
      </c>
      <c r="AD21" s="16">
        <v>5.5555555555555601E-2</v>
      </c>
      <c r="AE21" s="16">
        <v>8.5714285714285701E-2</v>
      </c>
      <c r="AF21" s="16">
        <v>0</v>
      </c>
      <c r="AG21" s="16">
        <v>0.1</v>
      </c>
      <c r="AH21" s="16">
        <v>0</v>
      </c>
      <c r="AI21" s="16"/>
      <c r="AJ21" s="16">
        <v>2.9850746268656699E-2</v>
      </c>
      <c r="AK21" s="16">
        <v>0.04</v>
      </c>
      <c r="AL21" s="16">
        <v>4.5977011494252901E-2</v>
      </c>
      <c r="AM21" s="16">
        <v>0</v>
      </c>
      <c r="AN21" s="16">
        <v>0.22222222222222199</v>
      </c>
      <c r="AO21" s="16"/>
      <c r="AP21" s="16">
        <v>3.8674033149171297E-2</v>
      </c>
      <c r="AQ21" s="16">
        <v>4.8000000000000001E-2</v>
      </c>
      <c r="AR21" s="16">
        <v>4.7619047619047603E-2</v>
      </c>
      <c r="AS21" s="16"/>
      <c r="AT21" s="16">
        <v>6.0606060606060601E-2</v>
      </c>
      <c r="AU21" s="16">
        <v>1.6077170418006399E-2</v>
      </c>
      <c r="AV21" s="16">
        <v>0.17777777777777801</v>
      </c>
      <c r="AW21" s="16">
        <v>0</v>
      </c>
      <c r="AX21" s="16"/>
      <c r="AY21" s="16">
        <v>5.4054054054054099E-2</v>
      </c>
      <c r="AZ21" s="16">
        <v>4.0339702760084903E-2</v>
      </c>
      <c r="BA21" s="16"/>
      <c r="BB21" s="16">
        <v>8.3333333333333301E-2</v>
      </c>
      <c r="BC21" s="16">
        <v>5.95238095238095E-2</v>
      </c>
      <c r="BD21" s="16">
        <v>2.80373831775701E-2</v>
      </c>
      <c r="BE21" s="16">
        <v>5.9701492537313397E-2</v>
      </c>
      <c r="BF21" s="16"/>
      <c r="BG21" s="16">
        <v>4.8387096774193498E-2</v>
      </c>
      <c r="BH21" s="16">
        <v>4.08163265306122E-2</v>
      </c>
      <c r="BI21" s="16">
        <v>4.72972972972973E-2</v>
      </c>
      <c r="BJ21" s="16">
        <v>4.3478260869565202E-2</v>
      </c>
      <c r="BK21" s="16">
        <v>0</v>
      </c>
      <c r="BL21" s="16">
        <v>0</v>
      </c>
    </row>
    <row r="22" spans="2:64" x14ac:dyDescent="0.35">
      <c r="B22" s="17" t="s">
        <v>478</v>
      </c>
      <c r="C22" s="16">
        <v>3.9370078740157501E-2</v>
      </c>
      <c r="D22" s="16">
        <v>0.20689655172413801</v>
      </c>
      <c r="E22" s="16">
        <v>3.125E-2</v>
      </c>
      <c r="F22" s="16">
        <v>5.31914893617021E-2</v>
      </c>
      <c r="G22" s="16">
        <v>2.4539877300613501E-2</v>
      </c>
      <c r="H22" s="16">
        <v>1.8987341772151899E-2</v>
      </c>
      <c r="I22" s="16"/>
      <c r="J22" s="16">
        <v>3.8461538461538498E-2</v>
      </c>
      <c r="K22" s="16">
        <v>4.0723981900452497E-2</v>
      </c>
      <c r="L22" s="16"/>
      <c r="M22" s="16">
        <v>4.9342105263157902E-2</v>
      </c>
      <c r="N22" s="16">
        <v>0.02</v>
      </c>
      <c r="O22" s="16">
        <v>3.3333333333333298E-2</v>
      </c>
      <c r="P22" s="16">
        <v>2.5000000000000001E-2</v>
      </c>
      <c r="Q22" s="16"/>
      <c r="R22" s="16">
        <v>6.4000000000000001E-2</v>
      </c>
      <c r="S22" s="16">
        <v>3.7037037037037E-2</v>
      </c>
      <c r="T22" s="16">
        <v>6.5359477124183E-3</v>
      </c>
      <c r="U22" s="16">
        <v>0</v>
      </c>
      <c r="V22" s="16"/>
      <c r="W22" s="16">
        <v>8.1081081081081099E-2</v>
      </c>
      <c r="X22" s="16">
        <v>0</v>
      </c>
      <c r="Y22" s="16">
        <v>0</v>
      </c>
      <c r="Z22" s="16">
        <v>2.1739130434782601E-2</v>
      </c>
      <c r="AA22" s="16">
        <v>5.4054054054054099E-2</v>
      </c>
      <c r="AB22" s="16">
        <v>4.08163265306122E-2</v>
      </c>
      <c r="AC22" s="16">
        <v>0.102040816326531</v>
      </c>
      <c r="AD22" s="16">
        <v>0</v>
      </c>
      <c r="AE22" s="16">
        <v>0.114285714285714</v>
      </c>
      <c r="AF22" s="16">
        <v>0</v>
      </c>
      <c r="AG22" s="16">
        <v>0</v>
      </c>
      <c r="AH22" s="16">
        <v>0</v>
      </c>
      <c r="AI22" s="16"/>
      <c r="AJ22" s="16">
        <v>2.9850746268656699E-2</v>
      </c>
      <c r="AK22" s="16">
        <v>0</v>
      </c>
      <c r="AL22" s="16">
        <v>2.8735632183908E-2</v>
      </c>
      <c r="AM22" s="16">
        <v>8.5106382978723402E-2</v>
      </c>
      <c r="AN22" s="16">
        <v>7.4074074074074098E-2</v>
      </c>
      <c r="AO22" s="16"/>
      <c r="AP22" s="16">
        <v>3.0386740331491701E-2</v>
      </c>
      <c r="AQ22" s="16">
        <v>5.6000000000000001E-2</v>
      </c>
      <c r="AR22" s="16">
        <v>9.5238095238095205E-2</v>
      </c>
      <c r="AS22" s="16"/>
      <c r="AT22" s="16">
        <v>7.5757575757575801E-2</v>
      </c>
      <c r="AU22" s="16">
        <v>2.2508038585209E-2</v>
      </c>
      <c r="AV22" s="16">
        <v>6.6666666666666693E-2</v>
      </c>
      <c r="AW22" s="16">
        <v>0</v>
      </c>
      <c r="AX22" s="16"/>
      <c r="AY22" s="16">
        <v>2.7027027027027001E-2</v>
      </c>
      <c r="AZ22" s="16">
        <v>4.0339702760084903E-2</v>
      </c>
      <c r="BA22" s="16"/>
      <c r="BB22" s="16">
        <v>0.13888888888888901</v>
      </c>
      <c r="BC22" s="16">
        <v>5.95238095238095E-2</v>
      </c>
      <c r="BD22" s="16">
        <v>2.80373831775701E-2</v>
      </c>
      <c r="BE22" s="16">
        <v>1.49253731343284E-2</v>
      </c>
      <c r="BF22" s="16"/>
      <c r="BG22" s="16">
        <v>1.6129032258064498E-2</v>
      </c>
      <c r="BH22" s="16">
        <v>4.4897959183673501E-2</v>
      </c>
      <c r="BI22" s="16">
        <v>4.0540540540540501E-2</v>
      </c>
      <c r="BJ22" s="16">
        <v>8.6956521739130405E-2</v>
      </c>
      <c r="BK22" s="16">
        <v>0</v>
      </c>
      <c r="BL22" s="16">
        <v>0</v>
      </c>
    </row>
    <row r="23" spans="2:64" x14ac:dyDescent="0.35">
      <c r="B23" s="17" t="s">
        <v>479</v>
      </c>
      <c r="C23" s="16">
        <v>2.7559055118110201E-2</v>
      </c>
      <c r="D23" s="16">
        <v>6.8965517241379296E-2</v>
      </c>
      <c r="E23" s="16">
        <v>6.25E-2</v>
      </c>
      <c r="F23" s="16">
        <v>1.0638297872340399E-2</v>
      </c>
      <c r="G23" s="16">
        <v>1.84049079754601E-2</v>
      </c>
      <c r="H23" s="16">
        <v>2.53164556962025E-2</v>
      </c>
      <c r="I23" s="16"/>
      <c r="J23" s="16">
        <v>2.7972027972028E-2</v>
      </c>
      <c r="K23" s="16">
        <v>2.7149321266968299E-2</v>
      </c>
      <c r="L23" s="16"/>
      <c r="M23" s="16">
        <v>3.2894736842105303E-2</v>
      </c>
      <c r="N23" s="16">
        <v>0.03</v>
      </c>
      <c r="O23" s="16">
        <v>1.6666666666666701E-2</v>
      </c>
      <c r="P23" s="16">
        <v>0</v>
      </c>
      <c r="Q23" s="16"/>
      <c r="R23" s="16">
        <v>3.5999999999999997E-2</v>
      </c>
      <c r="S23" s="16">
        <v>1.2345679012345699E-2</v>
      </c>
      <c r="T23" s="16">
        <v>2.61437908496732E-2</v>
      </c>
      <c r="U23" s="16">
        <v>0</v>
      </c>
      <c r="V23" s="16"/>
      <c r="W23" s="16">
        <v>0.108108108108108</v>
      </c>
      <c r="X23" s="16">
        <v>0</v>
      </c>
      <c r="Y23" s="16">
        <v>1.9230769230769201E-2</v>
      </c>
      <c r="Z23" s="16">
        <v>0</v>
      </c>
      <c r="AA23" s="16">
        <v>0</v>
      </c>
      <c r="AB23" s="16">
        <v>4.08163265306122E-2</v>
      </c>
      <c r="AC23" s="16">
        <v>2.04081632653061E-2</v>
      </c>
      <c r="AD23" s="16">
        <v>0</v>
      </c>
      <c r="AE23" s="16">
        <v>2.8571428571428598E-2</v>
      </c>
      <c r="AF23" s="16">
        <v>0</v>
      </c>
      <c r="AG23" s="16">
        <v>0.05</v>
      </c>
      <c r="AH23" s="16">
        <v>0</v>
      </c>
      <c r="AI23" s="16"/>
      <c r="AJ23" s="16">
        <v>2.9850746268656699E-2</v>
      </c>
      <c r="AK23" s="16">
        <v>1.3333333333333299E-2</v>
      </c>
      <c r="AL23" s="16">
        <v>2.2988505747126398E-2</v>
      </c>
      <c r="AM23" s="16">
        <v>3.1914893617021302E-2</v>
      </c>
      <c r="AN23" s="16">
        <v>7.4074074074074098E-2</v>
      </c>
      <c r="AO23" s="16"/>
      <c r="AP23" s="16">
        <v>2.2099447513812199E-2</v>
      </c>
      <c r="AQ23" s="16">
        <v>0.04</v>
      </c>
      <c r="AR23" s="16">
        <v>4.7619047619047603E-2</v>
      </c>
      <c r="AS23" s="16"/>
      <c r="AT23" s="16">
        <v>2.27272727272727E-2</v>
      </c>
      <c r="AU23" s="16">
        <v>1.9292604501607701E-2</v>
      </c>
      <c r="AV23" s="16">
        <v>8.8888888888888906E-2</v>
      </c>
      <c r="AW23" s="16">
        <v>0.05</v>
      </c>
      <c r="AX23" s="16"/>
      <c r="AY23" s="16">
        <v>5.4054054054054099E-2</v>
      </c>
      <c r="AZ23" s="16">
        <v>2.54777070063694E-2</v>
      </c>
      <c r="BA23" s="16"/>
      <c r="BB23" s="16">
        <v>0.11111111111111099</v>
      </c>
      <c r="BC23" s="16">
        <v>3.5714285714285698E-2</v>
      </c>
      <c r="BD23" s="16">
        <v>1.86915887850467E-2</v>
      </c>
      <c r="BE23" s="16">
        <v>1.49253731343284E-2</v>
      </c>
      <c r="BF23" s="16"/>
      <c r="BG23" s="16">
        <v>0</v>
      </c>
      <c r="BH23" s="16">
        <v>2.4489795918367301E-2</v>
      </c>
      <c r="BI23" s="16">
        <v>4.0540540540540501E-2</v>
      </c>
      <c r="BJ23" s="16">
        <v>8.6956521739130405E-2</v>
      </c>
      <c r="BK23" s="16">
        <v>0</v>
      </c>
      <c r="BL23" s="16">
        <v>0</v>
      </c>
    </row>
    <row r="24" spans="2:64" x14ac:dyDescent="0.35">
      <c r="B24" s="17" t="s">
        <v>95</v>
      </c>
      <c r="C24" s="18">
        <v>8.8582677165354298E-2</v>
      </c>
      <c r="D24" s="18">
        <v>0.10344827586206901</v>
      </c>
      <c r="E24" s="18">
        <v>0.109375</v>
      </c>
      <c r="F24" s="18">
        <v>4.2553191489361701E-2</v>
      </c>
      <c r="G24" s="18">
        <v>6.7484662576687102E-2</v>
      </c>
      <c r="H24" s="18">
        <v>0.126582278481013</v>
      </c>
      <c r="I24" s="18"/>
      <c r="J24" s="18">
        <v>9.4405594405594401E-2</v>
      </c>
      <c r="K24" s="18">
        <v>8.1447963800904993E-2</v>
      </c>
      <c r="L24" s="18"/>
      <c r="M24" s="18">
        <v>8.2236842105263205E-2</v>
      </c>
      <c r="N24" s="18">
        <v>0.08</v>
      </c>
      <c r="O24" s="18">
        <v>0.15</v>
      </c>
      <c r="P24" s="18">
        <v>7.4999999999999997E-2</v>
      </c>
      <c r="Q24" s="18"/>
      <c r="R24" s="18">
        <v>8.4000000000000005E-2</v>
      </c>
      <c r="S24" s="18">
        <v>6.1728395061728399E-2</v>
      </c>
      <c r="T24" s="18">
        <v>0.10457516339869299</v>
      </c>
      <c r="U24" s="18">
        <v>0.125</v>
      </c>
      <c r="V24" s="18"/>
      <c r="W24" s="18">
        <v>4.0540540540540501E-2</v>
      </c>
      <c r="X24" s="18">
        <v>0.123711340206186</v>
      </c>
      <c r="Y24" s="18">
        <v>0.134615384615385</v>
      </c>
      <c r="Z24" s="18">
        <v>4.3478260869565202E-2</v>
      </c>
      <c r="AA24" s="18">
        <v>0.108108108108108</v>
      </c>
      <c r="AB24" s="18">
        <v>0.102040816326531</v>
      </c>
      <c r="AC24" s="18">
        <v>4.08163265306122E-2</v>
      </c>
      <c r="AD24" s="18">
        <v>0.16666666666666699</v>
      </c>
      <c r="AE24" s="18">
        <v>5.7142857142857099E-2</v>
      </c>
      <c r="AF24" s="18">
        <v>0.14285714285714299</v>
      </c>
      <c r="AG24" s="18">
        <v>0.05</v>
      </c>
      <c r="AH24" s="18">
        <v>0</v>
      </c>
      <c r="AI24" s="18"/>
      <c r="AJ24" s="18">
        <v>0.134328358208955</v>
      </c>
      <c r="AK24" s="18">
        <v>9.3333333333333296E-2</v>
      </c>
      <c r="AL24" s="18">
        <v>8.04597701149425E-2</v>
      </c>
      <c r="AM24" s="18">
        <v>8.5106382978723402E-2</v>
      </c>
      <c r="AN24" s="18">
        <v>0</v>
      </c>
      <c r="AO24" s="18"/>
      <c r="AP24" s="18">
        <v>9.3922651933701695E-2</v>
      </c>
      <c r="AQ24" s="18">
        <v>7.1999999999999995E-2</v>
      </c>
      <c r="AR24" s="18">
        <v>9.5238095238095205E-2</v>
      </c>
      <c r="AS24" s="18"/>
      <c r="AT24" s="18">
        <v>4.5454545454545497E-2</v>
      </c>
      <c r="AU24" s="18">
        <v>0.102893890675241</v>
      </c>
      <c r="AV24" s="18">
        <v>8.8888888888888906E-2</v>
      </c>
      <c r="AW24" s="18">
        <v>0.15</v>
      </c>
      <c r="AX24" s="18"/>
      <c r="AY24" s="18">
        <v>0.21621621621621601</v>
      </c>
      <c r="AZ24" s="18">
        <v>7.8556263269639104E-2</v>
      </c>
      <c r="BA24" s="18"/>
      <c r="BB24" s="18">
        <v>8.3333333333333301E-2</v>
      </c>
      <c r="BC24" s="18">
        <v>0.15476190476190499</v>
      </c>
      <c r="BD24" s="18">
        <v>5.9190031152648002E-2</v>
      </c>
      <c r="BE24" s="18">
        <v>0.14925373134328401</v>
      </c>
      <c r="BF24" s="18"/>
      <c r="BG24" s="18">
        <v>8.0645161290322606E-2</v>
      </c>
      <c r="BH24" s="18">
        <v>8.1632653061224497E-2</v>
      </c>
      <c r="BI24" s="18">
        <v>7.4324324324324301E-2</v>
      </c>
      <c r="BJ24" s="18">
        <v>0.13043478260869601</v>
      </c>
      <c r="BK24" s="18">
        <v>0.148148148148148</v>
      </c>
      <c r="BL24" s="18">
        <v>0.66666666666666696</v>
      </c>
    </row>
    <row r="25" spans="2:64" x14ac:dyDescent="0.35">
      <c r="B25" s="15"/>
    </row>
    <row r="26" spans="2:64" x14ac:dyDescent="0.35">
      <c r="B26" t="s">
        <v>637</v>
      </c>
    </row>
    <row r="27" spans="2:64" x14ac:dyDescent="0.35">
      <c r="B27" t="s">
        <v>98</v>
      </c>
    </row>
    <row r="29" spans="2:64" x14ac:dyDescent="0.35">
      <c r="B29"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L18"/>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283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481</v>
      </c>
      <c r="C8" s="16">
        <v>0.14960629921259799</v>
      </c>
      <c r="D8" s="16">
        <v>0.13793103448275901</v>
      </c>
      <c r="E8" s="16">
        <v>0.140625</v>
      </c>
      <c r="F8" s="16">
        <v>0.117021276595745</v>
      </c>
      <c r="G8" s="16">
        <v>0.17791411042944799</v>
      </c>
      <c r="H8" s="16">
        <v>0.145569620253165</v>
      </c>
      <c r="I8" s="16"/>
      <c r="J8" s="16">
        <v>0.132867132867133</v>
      </c>
      <c r="K8" s="16">
        <v>0.17194570135746601</v>
      </c>
      <c r="L8" s="16"/>
      <c r="M8" s="16">
        <v>0.134868421052632</v>
      </c>
      <c r="N8" s="16">
        <v>0.19</v>
      </c>
      <c r="O8" s="16">
        <v>0.15</v>
      </c>
      <c r="P8" s="16">
        <v>0.17499999999999999</v>
      </c>
      <c r="Q8" s="16"/>
      <c r="R8" s="16">
        <v>0.124</v>
      </c>
      <c r="S8" s="16">
        <v>0.16049382716049401</v>
      </c>
      <c r="T8" s="16">
        <v>0.17647058823529399</v>
      </c>
      <c r="U8" s="16">
        <v>0.20833333333333301</v>
      </c>
      <c r="V8" s="16"/>
      <c r="W8" s="16">
        <v>0.14864864864864899</v>
      </c>
      <c r="X8" s="16">
        <v>0.17525773195876301</v>
      </c>
      <c r="Y8" s="16">
        <v>0.134615384615385</v>
      </c>
      <c r="Z8" s="16">
        <v>0.26086956521739102</v>
      </c>
      <c r="AA8" s="16">
        <v>0.162162162162162</v>
      </c>
      <c r="AB8" s="16">
        <v>0.122448979591837</v>
      </c>
      <c r="AC8" s="16">
        <v>4.08163265306122E-2</v>
      </c>
      <c r="AD8" s="16">
        <v>5.5555555555555601E-2</v>
      </c>
      <c r="AE8" s="16">
        <v>0.17142857142857101</v>
      </c>
      <c r="AF8" s="16">
        <v>0.14285714285714299</v>
      </c>
      <c r="AG8" s="16">
        <v>0.2</v>
      </c>
      <c r="AH8" s="16">
        <v>0</v>
      </c>
      <c r="AI8" s="16"/>
      <c r="AJ8" s="16">
        <v>0.14925373134328401</v>
      </c>
      <c r="AK8" s="16">
        <v>0.17333333333333301</v>
      </c>
      <c r="AL8" s="16">
        <v>0.13218390804597699</v>
      </c>
      <c r="AM8" s="16">
        <v>0.170212765957447</v>
      </c>
      <c r="AN8" s="16">
        <v>0.18518518518518501</v>
      </c>
      <c r="AO8" s="16"/>
      <c r="AP8" s="16">
        <v>0.15193370165745901</v>
      </c>
      <c r="AQ8" s="16">
        <v>0.16</v>
      </c>
      <c r="AR8" s="16">
        <v>4.7619047619047603E-2</v>
      </c>
      <c r="AS8" s="16"/>
      <c r="AT8" s="16">
        <v>0.13636363636363599</v>
      </c>
      <c r="AU8" s="16">
        <v>0.16720257234726699</v>
      </c>
      <c r="AV8" s="16">
        <v>8.8888888888888906E-2</v>
      </c>
      <c r="AW8" s="16">
        <v>0.1</v>
      </c>
      <c r="AX8" s="16"/>
      <c r="AY8" s="16">
        <v>0.18918918918918901</v>
      </c>
      <c r="AZ8" s="16">
        <v>0.146496815286624</v>
      </c>
      <c r="BA8" s="16"/>
      <c r="BB8" s="16">
        <v>0.13888888888888901</v>
      </c>
      <c r="BC8" s="16">
        <v>0.17857142857142899</v>
      </c>
      <c r="BD8" s="16">
        <v>0.14330218068535799</v>
      </c>
      <c r="BE8" s="16">
        <v>0.14925373134328401</v>
      </c>
      <c r="BF8" s="16"/>
      <c r="BG8" s="16">
        <v>9.6774193548387094E-2</v>
      </c>
      <c r="BH8" s="16">
        <v>0.122448979591837</v>
      </c>
      <c r="BI8" s="16">
        <v>0.15540540540540501</v>
      </c>
      <c r="BJ8" s="16">
        <v>0.173913043478261</v>
      </c>
      <c r="BK8" s="16">
        <v>0.48148148148148101</v>
      </c>
      <c r="BL8" s="16">
        <v>0</v>
      </c>
    </row>
    <row r="9" spans="2:64" x14ac:dyDescent="0.35">
      <c r="B9" s="17" t="s">
        <v>482</v>
      </c>
      <c r="C9" s="16">
        <v>0.30118110236220502</v>
      </c>
      <c r="D9" s="16">
        <v>0.27586206896551702</v>
      </c>
      <c r="E9" s="16">
        <v>0.25</v>
      </c>
      <c r="F9" s="16">
        <v>0.36170212765957399</v>
      </c>
      <c r="G9" s="16">
        <v>0.28834355828220898</v>
      </c>
      <c r="H9" s="16">
        <v>0.30379746835443</v>
      </c>
      <c r="I9" s="16"/>
      <c r="J9" s="16">
        <v>0.304195804195804</v>
      </c>
      <c r="K9" s="16">
        <v>0.29864253393665202</v>
      </c>
      <c r="L9" s="16"/>
      <c r="M9" s="16">
        <v>0.3125</v>
      </c>
      <c r="N9" s="16">
        <v>0.3</v>
      </c>
      <c r="O9" s="16">
        <v>0.266666666666667</v>
      </c>
      <c r="P9" s="16">
        <v>0.25</v>
      </c>
      <c r="Q9" s="16"/>
      <c r="R9" s="16">
        <v>0.30399999999999999</v>
      </c>
      <c r="S9" s="16">
        <v>0.28395061728395099</v>
      </c>
      <c r="T9" s="16">
        <v>0.28104575163398698</v>
      </c>
      <c r="U9" s="16">
        <v>0.45833333333333298</v>
      </c>
      <c r="V9" s="16"/>
      <c r="W9" s="16">
        <v>0.25675675675675702</v>
      </c>
      <c r="X9" s="16">
        <v>0.31958762886597902</v>
      </c>
      <c r="Y9" s="16">
        <v>0.30769230769230799</v>
      </c>
      <c r="Z9" s="16">
        <v>0.23913043478260901</v>
      </c>
      <c r="AA9" s="16">
        <v>0.35135135135135098</v>
      </c>
      <c r="AB9" s="16">
        <v>0.36734693877551</v>
      </c>
      <c r="AC9" s="16">
        <v>0.38775510204081598</v>
      </c>
      <c r="AD9" s="16">
        <v>0.33333333333333298</v>
      </c>
      <c r="AE9" s="16">
        <v>0.22857142857142901</v>
      </c>
      <c r="AF9" s="16">
        <v>0.32142857142857101</v>
      </c>
      <c r="AG9" s="16">
        <v>0.15</v>
      </c>
      <c r="AH9" s="16">
        <v>0</v>
      </c>
      <c r="AI9" s="16"/>
      <c r="AJ9" s="16">
        <v>0.26865671641791</v>
      </c>
      <c r="AK9" s="16">
        <v>0.24</v>
      </c>
      <c r="AL9" s="16">
        <v>0.35632183908046</v>
      </c>
      <c r="AM9" s="16">
        <v>0.25531914893617003</v>
      </c>
      <c r="AN9" s="16">
        <v>0.25925925925925902</v>
      </c>
      <c r="AO9" s="16"/>
      <c r="AP9" s="16">
        <v>0.28453038674033099</v>
      </c>
      <c r="AQ9" s="16">
        <v>0.34399999999999997</v>
      </c>
      <c r="AR9" s="16">
        <v>0.33333333333333298</v>
      </c>
      <c r="AS9" s="16"/>
      <c r="AT9" s="16">
        <v>0.31818181818181801</v>
      </c>
      <c r="AU9" s="16">
        <v>0.29581993569131798</v>
      </c>
      <c r="AV9" s="16">
        <v>0.33333333333333298</v>
      </c>
      <c r="AW9" s="16">
        <v>0.2</v>
      </c>
      <c r="AX9" s="16"/>
      <c r="AY9" s="16">
        <v>0.27027027027027001</v>
      </c>
      <c r="AZ9" s="16">
        <v>0.30360934182590199</v>
      </c>
      <c r="BA9" s="16"/>
      <c r="BB9" s="16">
        <v>0.25</v>
      </c>
      <c r="BC9" s="16">
        <v>0.35714285714285698</v>
      </c>
      <c r="BD9" s="16">
        <v>0.305295950155763</v>
      </c>
      <c r="BE9" s="16">
        <v>0.238805970149254</v>
      </c>
      <c r="BF9" s="16"/>
      <c r="BG9" s="16">
        <v>0.32258064516128998</v>
      </c>
      <c r="BH9" s="16">
        <v>0.33469387755101998</v>
      </c>
      <c r="BI9" s="16">
        <v>0.28378378378378399</v>
      </c>
      <c r="BJ9" s="16">
        <v>0.26086956521739102</v>
      </c>
      <c r="BK9" s="16">
        <v>7.4074074074074098E-2</v>
      </c>
      <c r="BL9" s="16">
        <v>0.33333333333333298</v>
      </c>
    </row>
    <row r="10" spans="2:64" x14ac:dyDescent="0.35">
      <c r="B10" s="17" t="s">
        <v>483</v>
      </c>
      <c r="C10" s="16">
        <v>0.33661417322834603</v>
      </c>
      <c r="D10" s="16">
        <v>0.48275862068965503</v>
      </c>
      <c r="E10" s="16">
        <v>0.375</v>
      </c>
      <c r="F10" s="16">
        <v>0.37234042553191499</v>
      </c>
      <c r="G10" s="16">
        <v>0.312883435582822</v>
      </c>
      <c r="H10" s="16">
        <v>0.29746835443038</v>
      </c>
      <c r="I10" s="16"/>
      <c r="J10" s="16">
        <v>0.33216783216783202</v>
      </c>
      <c r="K10" s="16">
        <v>0.33936651583710398</v>
      </c>
      <c r="L10" s="16"/>
      <c r="M10" s="16">
        <v>0.34539473684210498</v>
      </c>
      <c r="N10" s="16">
        <v>0.3</v>
      </c>
      <c r="O10" s="16">
        <v>0.3</v>
      </c>
      <c r="P10" s="16">
        <v>0.42499999999999999</v>
      </c>
      <c r="Q10" s="16"/>
      <c r="R10" s="16">
        <v>0.36799999999999999</v>
      </c>
      <c r="S10" s="16">
        <v>0.358024691358025</v>
      </c>
      <c r="T10" s="16">
        <v>0.30065359477124198</v>
      </c>
      <c r="U10" s="16">
        <v>0.16666666666666699</v>
      </c>
      <c r="V10" s="16"/>
      <c r="W10" s="16">
        <v>0.35135135135135098</v>
      </c>
      <c r="X10" s="16">
        <v>0.28865979381443302</v>
      </c>
      <c r="Y10" s="16">
        <v>0.28846153846153799</v>
      </c>
      <c r="Z10" s="16">
        <v>0.32608695652173902</v>
      </c>
      <c r="AA10" s="16">
        <v>0.40540540540540498</v>
      </c>
      <c r="AB10" s="16">
        <v>0.30612244897959201</v>
      </c>
      <c r="AC10" s="16">
        <v>0.42857142857142899</v>
      </c>
      <c r="AD10" s="16">
        <v>0.38888888888888901</v>
      </c>
      <c r="AE10" s="16">
        <v>0.314285714285714</v>
      </c>
      <c r="AF10" s="16">
        <v>0.214285714285714</v>
      </c>
      <c r="AG10" s="16">
        <v>0.45</v>
      </c>
      <c r="AH10" s="16">
        <v>1</v>
      </c>
      <c r="AI10" s="16"/>
      <c r="AJ10" s="16">
        <v>0.328358208955224</v>
      </c>
      <c r="AK10" s="16">
        <v>0.32</v>
      </c>
      <c r="AL10" s="16">
        <v>0.33333333333333298</v>
      </c>
      <c r="AM10" s="16">
        <v>0.329787234042553</v>
      </c>
      <c r="AN10" s="16">
        <v>0.44444444444444398</v>
      </c>
      <c r="AO10" s="16"/>
      <c r="AP10" s="16">
        <v>0.34254143646408802</v>
      </c>
      <c r="AQ10" s="16">
        <v>0.28799999999999998</v>
      </c>
      <c r="AR10" s="16">
        <v>0.52380952380952395</v>
      </c>
      <c r="AS10" s="16"/>
      <c r="AT10" s="16">
        <v>0.38636363636363602</v>
      </c>
      <c r="AU10" s="16">
        <v>0.31832797427652698</v>
      </c>
      <c r="AV10" s="16">
        <v>0.4</v>
      </c>
      <c r="AW10" s="16">
        <v>0.15</v>
      </c>
      <c r="AX10" s="16"/>
      <c r="AY10" s="16">
        <v>0.40540540540540498</v>
      </c>
      <c r="AZ10" s="16">
        <v>0.33121019108280297</v>
      </c>
      <c r="BA10" s="16"/>
      <c r="BB10" s="16">
        <v>0.38888888888888901</v>
      </c>
      <c r="BC10" s="16">
        <v>0.33333333333333298</v>
      </c>
      <c r="BD10" s="16">
        <v>0.34579439252336402</v>
      </c>
      <c r="BE10" s="16">
        <v>0.26865671641791</v>
      </c>
      <c r="BF10" s="16"/>
      <c r="BG10" s="16">
        <v>0.41935483870967699</v>
      </c>
      <c r="BH10" s="16">
        <v>0.39183673469387797</v>
      </c>
      <c r="BI10" s="16">
        <v>0.28378378378378399</v>
      </c>
      <c r="BJ10" s="16">
        <v>0.217391304347826</v>
      </c>
      <c r="BK10" s="16">
        <v>3.7037037037037E-2</v>
      </c>
      <c r="BL10" s="16">
        <v>0.33333333333333298</v>
      </c>
    </row>
    <row r="11" spans="2:64" x14ac:dyDescent="0.35">
      <c r="B11" s="17" t="s">
        <v>484</v>
      </c>
      <c r="C11" s="16">
        <v>4.7244094488188997E-2</v>
      </c>
      <c r="D11" s="16">
        <v>3.4482758620689703E-2</v>
      </c>
      <c r="E11" s="16">
        <v>9.375E-2</v>
      </c>
      <c r="F11" s="16">
        <v>6.3829787234042507E-2</v>
      </c>
      <c r="G11" s="16">
        <v>3.6809815950920199E-2</v>
      </c>
      <c r="H11" s="16">
        <v>3.1645569620253201E-2</v>
      </c>
      <c r="I11" s="16"/>
      <c r="J11" s="16">
        <v>4.8951048951049E-2</v>
      </c>
      <c r="K11" s="16">
        <v>4.52488687782805E-2</v>
      </c>
      <c r="L11" s="16"/>
      <c r="M11" s="16">
        <v>6.25E-2</v>
      </c>
      <c r="N11" s="16">
        <v>0.01</v>
      </c>
      <c r="O11" s="16">
        <v>0.05</v>
      </c>
      <c r="P11" s="16">
        <v>2.5000000000000001E-2</v>
      </c>
      <c r="Q11" s="16"/>
      <c r="R11" s="16">
        <v>5.1999999999999998E-2</v>
      </c>
      <c r="S11" s="16">
        <v>4.9382716049382699E-2</v>
      </c>
      <c r="T11" s="16">
        <v>3.2679738562091498E-2</v>
      </c>
      <c r="U11" s="16">
        <v>8.3333333333333301E-2</v>
      </c>
      <c r="V11" s="16"/>
      <c r="W11" s="16">
        <v>5.4054054054054099E-2</v>
      </c>
      <c r="X11" s="16">
        <v>4.1237113402061903E-2</v>
      </c>
      <c r="Y11" s="16">
        <v>7.69230769230769E-2</v>
      </c>
      <c r="Z11" s="16">
        <v>0</v>
      </c>
      <c r="AA11" s="16">
        <v>0</v>
      </c>
      <c r="AB11" s="16">
        <v>4.08163265306122E-2</v>
      </c>
      <c r="AC11" s="16">
        <v>8.1632653061224497E-2</v>
      </c>
      <c r="AD11" s="16">
        <v>5.5555555555555601E-2</v>
      </c>
      <c r="AE11" s="16">
        <v>8.5714285714285701E-2</v>
      </c>
      <c r="AF11" s="16">
        <v>0</v>
      </c>
      <c r="AG11" s="16">
        <v>0.1</v>
      </c>
      <c r="AH11" s="16">
        <v>0</v>
      </c>
      <c r="AI11" s="16"/>
      <c r="AJ11" s="16">
        <v>4.47761194029851E-2</v>
      </c>
      <c r="AK11" s="16">
        <v>0.04</v>
      </c>
      <c r="AL11" s="16">
        <v>4.5977011494252901E-2</v>
      </c>
      <c r="AM11" s="16">
        <v>5.31914893617021E-2</v>
      </c>
      <c r="AN11" s="16">
        <v>0</v>
      </c>
      <c r="AO11" s="16"/>
      <c r="AP11" s="16">
        <v>3.8674033149171297E-2</v>
      </c>
      <c r="AQ11" s="16">
        <v>7.1999999999999995E-2</v>
      </c>
      <c r="AR11" s="16">
        <v>4.7619047619047603E-2</v>
      </c>
      <c r="AS11" s="16"/>
      <c r="AT11" s="16">
        <v>3.03030303030303E-2</v>
      </c>
      <c r="AU11" s="16">
        <v>4.8231511254019303E-2</v>
      </c>
      <c r="AV11" s="16">
        <v>8.8888888888888906E-2</v>
      </c>
      <c r="AW11" s="16">
        <v>0.05</v>
      </c>
      <c r="AX11" s="16"/>
      <c r="AY11" s="16">
        <v>0</v>
      </c>
      <c r="AZ11" s="16">
        <v>5.0955414012738898E-2</v>
      </c>
      <c r="BA11" s="16"/>
      <c r="BB11" s="16">
        <v>0.13888888888888901</v>
      </c>
      <c r="BC11" s="16">
        <v>1.1904761904761901E-2</v>
      </c>
      <c r="BD11" s="16">
        <v>4.9844236760124602E-2</v>
      </c>
      <c r="BE11" s="16">
        <v>2.9850746268656699E-2</v>
      </c>
      <c r="BF11" s="16"/>
      <c r="BG11" s="16">
        <v>3.2258064516128997E-2</v>
      </c>
      <c r="BH11" s="16">
        <v>5.3061224489795902E-2</v>
      </c>
      <c r="BI11" s="16">
        <v>4.0540540540540501E-2</v>
      </c>
      <c r="BJ11" s="16">
        <v>4.3478260869565202E-2</v>
      </c>
      <c r="BK11" s="16">
        <v>7.4074074074074098E-2</v>
      </c>
      <c r="BL11" s="16">
        <v>0</v>
      </c>
    </row>
    <row r="12" spans="2:64" x14ac:dyDescent="0.35">
      <c r="B12" s="17" t="s">
        <v>485</v>
      </c>
      <c r="C12" s="16">
        <v>2.16535433070866E-2</v>
      </c>
      <c r="D12" s="16">
        <v>0</v>
      </c>
      <c r="E12" s="16">
        <v>3.125E-2</v>
      </c>
      <c r="F12" s="16">
        <v>2.1276595744680899E-2</v>
      </c>
      <c r="G12" s="16">
        <v>3.6809815950920199E-2</v>
      </c>
      <c r="H12" s="16">
        <v>6.3291139240506302E-3</v>
      </c>
      <c r="I12" s="16"/>
      <c r="J12" s="16">
        <v>2.7972027972028E-2</v>
      </c>
      <c r="K12" s="16">
        <v>1.35746606334842E-2</v>
      </c>
      <c r="L12" s="16"/>
      <c r="M12" s="16">
        <v>2.6315789473684199E-2</v>
      </c>
      <c r="N12" s="16">
        <v>0</v>
      </c>
      <c r="O12" s="16">
        <v>3.3333333333333298E-2</v>
      </c>
      <c r="P12" s="16">
        <v>2.5000000000000001E-2</v>
      </c>
      <c r="Q12" s="16"/>
      <c r="R12" s="16">
        <v>2.8000000000000001E-2</v>
      </c>
      <c r="S12" s="16">
        <v>2.4691358024691398E-2</v>
      </c>
      <c r="T12" s="16">
        <v>1.30718954248366E-2</v>
      </c>
      <c r="U12" s="16">
        <v>0</v>
      </c>
      <c r="V12" s="16"/>
      <c r="W12" s="16">
        <v>2.7027027027027001E-2</v>
      </c>
      <c r="X12" s="16">
        <v>4.1237113402061903E-2</v>
      </c>
      <c r="Y12" s="16">
        <v>5.7692307692307702E-2</v>
      </c>
      <c r="Z12" s="16">
        <v>0</v>
      </c>
      <c r="AA12" s="16">
        <v>0</v>
      </c>
      <c r="AB12" s="16">
        <v>0</v>
      </c>
      <c r="AC12" s="16">
        <v>0</v>
      </c>
      <c r="AD12" s="16">
        <v>0</v>
      </c>
      <c r="AE12" s="16">
        <v>5.7142857142857099E-2</v>
      </c>
      <c r="AF12" s="16">
        <v>0</v>
      </c>
      <c r="AG12" s="16">
        <v>0</v>
      </c>
      <c r="AH12" s="16">
        <v>0</v>
      </c>
      <c r="AI12" s="16"/>
      <c r="AJ12" s="16">
        <v>5.9701492537313397E-2</v>
      </c>
      <c r="AK12" s="16">
        <v>0</v>
      </c>
      <c r="AL12" s="16">
        <v>2.8735632183908E-2</v>
      </c>
      <c r="AM12" s="16">
        <v>2.1276595744680899E-2</v>
      </c>
      <c r="AN12" s="16">
        <v>0</v>
      </c>
      <c r="AO12" s="16"/>
      <c r="AP12" s="16">
        <v>2.4861878453038701E-2</v>
      </c>
      <c r="AQ12" s="16">
        <v>1.6E-2</v>
      </c>
      <c r="AR12" s="16">
        <v>0</v>
      </c>
      <c r="AS12" s="16"/>
      <c r="AT12" s="16">
        <v>2.27272727272727E-2</v>
      </c>
      <c r="AU12" s="16">
        <v>2.2508038585209E-2</v>
      </c>
      <c r="AV12" s="16">
        <v>0</v>
      </c>
      <c r="AW12" s="16">
        <v>0.05</v>
      </c>
      <c r="AX12" s="16"/>
      <c r="AY12" s="16">
        <v>0</v>
      </c>
      <c r="AZ12" s="16">
        <v>2.3354564755838601E-2</v>
      </c>
      <c r="BA12" s="16"/>
      <c r="BB12" s="16">
        <v>2.7777777777777801E-2</v>
      </c>
      <c r="BC12" s="16">
        <v>2.3809523809523801E-2</v>
      </c>
      <c r="BD12" s="16">
        <v>2.1806853582554499E-2</v>
      </c>
      <c r="BE12" s="16">
        <v>1.49253731343284E-2</v>
      </c>
      <c r="BF12" s="16"/>
      <c r="BG12" s="16">
        <v>3.2258064516128997E-2</v>
      </c>
      <c r="BH12" s="16">
        <v>4.0816326530612197E-3</v>
      </c>
      <c r="BI12" s="16">
        <v>3.37837837837838E-2</v>
      </c>
      <c r="BJ12" s="16">
        <v>8.6956521739130405E-2</v>
      </c>
      <c r="BK12" s="16">
        <v>3.7037037037037E-2</v>
      </c>
      <c r="BL12" s="16">
        <v>0</v>
      </c>
    </row>
    <row r="13" spans="2:64" x14ac:dyDescent="0.35">
      <c r="B13" s="17" t="s">
        <v>159</v>
      </c>
      <c r="C13" s="18">
        <v>0.14370078740157499</v>
      </c>
      <c r="D13" s="18">
        <v>6.8965517241379296E-2</v>
      </c>
      <c r="E13" s="18">
        <v>0.109375</v>
      </c>
      <c r="F13" s="18">
        <v>6.3829787234042507E-2</v>
      </c>
      <c r="G13" s="18">
        <v>0.14723926380368099</v>
      </c>
      <c r="H13" s="18">
        <v>0.215189873417722</v>
      </c>
      <c r="I13" s="18"/>
      <c r="J13" s="18">
        <v>0.15384615384615399</v>
      </c>
      <c r="K13" s="18">
        <v>0.131221719457014</v>
      </c>
      <c r="L13" s="18"/>
      <c r="M13" s="18">
        <v>0.118421052631579</v>
      </c>
      <c r="N13" s="18">
        <v>0.2</v>
      </c>
      <c r="O13" s="18">
        <v>0.2</v>
      </c>
      <c r="P13" s="18">
        <v>0.1</v>
      </c>
      <c r="Q13" s="18"/>
      <c r="R13" s="18">
        <v>0.124</v>
      </c>
      <c r="S13" s="18">
        <v>0.12345679012345701</v>
      </c>
      <c r="T13" s="18">
        <v>0.19607843137254899</v>
      </c>
      <c r="U13" s="18">
        <v>8.3333333333333301E-2</v>
      </c>
      <c r="V13" s="18"/>
      <c r="W13" s="18">
        <v>0.162162162162162</v>
      </c>
      <c r="X13" s="18">
        <v>0.134020618556701</v>
      </c>
      <c r="Y13" s="18">
        <v>0.134615384615385</v>
      </c>
      <c r="Z13" s="18">
        <v>0.173913043478261</v>
      </c>
      <c r="AA13" s="18">
        <v>8.1081081081081099E-2</v>
      </c>
      <c r="AB13" s="18">
        <v>0.16326530612244899</v>
      </c>
      <c r="AC13" s="18">
        <v>6.1224489795918401E-2</v>
      </c>
      <c r="AD13" s="18">
        <v>0.16666666666666699</v>
      </c>
      <c r="AE13" s="18">
        <v>0.14285714285714299</v>
      </c>
      <c r="AF13" s="18">
        <v>0.32142857142857101</v>
      </c>
      <c r="AG13" s="18">
        <v>0.1</v>
      </c>
      <c r="AH13" s="18">
        <v>0</v>
      </c>
      <c r="AI13" s="18"/>
      <c r="AJ13" s="18">
        <v>0.14925373134328401</v>
      </c>
      <c r="AK13" s="18">
        <v>0.22666666666666699</v>
      </c>
      <c r="AL13" s="18">
        <v>0.10344827586206901</v>
      </c>
      <c r="AM13" s="18">
        <v>0.170212765957447</v>
      </c>
      <c r="AN13" s="18">
        <v>0.11111111111111099</v>
      </c>
      <c r="AO13" s="18"/>
      <c r="AP13" s="18">
        <v>0.15745856353591201</v>
      </c>
      <c r="AQ13" s="18">
        <v>0.12</v>
      </c>
      <c r="AR13" s="18">
        <v>4.7619047619047603E-2</v>
      </c>
      <c r="AS13" s="18"/>
      <c r="AT13" s="18">
        <v>0.10606060606060599</v>
      </c>
      <c r="AU13" s="18">
        <v>0.14790996784565899</v>
      </c>
      <c r="AV13" s="18">
        <v>8.8888888888888906E-2</v>
      </c>
      <c r="AW13" s="18">
        <v>0.45</v>
      </c>
      <c r="AX13" s="18"/>
      <c r="AY13" s="18">
        <v>0.135135135135135</v>
      </c>
      <c r="AZ13" s="18">
        <v>0.144373673036093</v>
      </c>
      <c r="BA13" s="18"/>
      <c r="BB13" s="18">
        <v>5.5555555555555601E-2</v>
      </c>
      <c r="BC13" s="18">
        <v>9.5238095238095205E-2</v>
      </c>
      <c r="BD13" s="18">
        <v>0.13395638629283499</v>
      </c>
      <c r="BE13" s="18">
        <v>0.29850746268656703</v>
      </c>
      <c r="BF13" s="18"/>
      <c r="BG13" s="18">
        <v>9.6774193548387094E-2</v>
      </c>
      <c r="BH13" s="18">
        <v>9.3877551020408206E-2</v>
      </c>
      <c r="BI13" s="18">
        <v>0.20270270270270299</v>
      </c>
      <c r="BJ13" s="18">
        <v>0.217391304347826</v>
      </c>
      <c r="BK13" s="18">
        <v>0.296296296296296</v>
      </c>
      <c r="BL13" s="18">
        <v>0.33333333333333298</v>
      </c>
    </row>
    <row r="14" spans="2:64" x14ac:dyDescent="0.35">
      <c r="B14" s="15"/>
    </row>
    <row r="15" spans="2:64" x14ac:dyDescent="0.35">
      <c r="B15" t="s">
        <v>637</v>
      </c>
    </row>
    <row r="16" spans="2:64" x14ac:dyDescent="0.35">
      <c r="B16" t="s">
        <v>98</v>
      </c>
    </row>
    <row r="18" spans="2:2" x14ac:dyDescent="0.35">
      <c r="B18"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L16"/>
  <sheetViews>
    <sheetView showGridLines="0" workbookViewId="0">
      <pane xSplit="2" topLeftCell="C1" activePane="topRight" state="frozen"/>
      <selection activeCell="B21" sqref="B21"/>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489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507</v>
      </c>
      <c r="D7" s="9">
        <v>28</v>
      </c>
      <c r="E7" s="9">
        <v>64</v>
      </c>
      <c r="F7" s="9">
        <v>94</v>
      </c>
      <c r="G7" s="9">
        <v>163</v>
      </c>
      <c r="H7" s="9">
        <v>158</v>
      </c>
      <c r="I7" s="9"/>
      <c r="J7" s="9">
        <v>285</v>
      </c>
      <c r="K7" s="9">
        <v>221</v>
      </c>
      <c r="L7" s="9"/>
      <c r="M7" s="9">
        <v>303</v>
      </c>
      <c r="N7" s="9">
        <v>100</v>
      </c>
      <c r="O7" s="9">
        <v>60</v>
      </c>
      <c r="P7" s="9">
        <v>40</v>
      </c>
      <c r="Q7" s="9"/>
      <c r="R7" s="9">
        <v>249</v>
      </c>
      <c r="S7" s="9">
        <v>81</v>
      </c>
      <c r="T7" s="9">
        <v>153</v>
      </c>
      <c r="U7" s="9">
        <v>24</v>
      </c>
      <c r="V7" s="9"/>
      <c r="W7" s="9">
        <v>74</v>
      </c>
      <c r="X7" s="9">
        <v>96</v>
      </c>
      <c r="Y7" s="9">
        <v>52</v>
      </c>
      <c r="Z7" s="9">
        <v>46</v>
      </c>
      <c r="AA7" s="9">
        <v>37</v>
      </c>
      <c r="AB7" s="9">
        <v>49</v>
      </c>
      <c r="AC7" s="9">
        <v>49</v>
      </c>
      <c r="AD7" s="9">
        <v>18</v>
      </c>
      <c r="AE7" s="9">
        <v>35</v>
      </c>
      <c r="AF7" s="9">
        <v>28</v>
      </c>
      <c r="AG7" s="9">
        <v>20</v>
      </c>
      <c r="AH7" s="9">
        <v>3</v>
      </c>
      <c r="AI7" s="9"/>
      <c r="AJ7" s="9">
        <v>67</v>
      </c>
      <c r="AK7" s="9">
        <v>75</v>
      </c>
      <c r="AL7" s="9">
        <v>173</v>
      </c>
      <c r="AM7" s="9">
        <v>94</v>
      </c>
      <c r="AN7" s="9">
        <v>27</v>
      </c>
      <c r="AO7" s="9"/>
      <c r="AP7" s="9">
        <v>361</v>
      </c>
      <c r="AQ7" s="9">
        <v>125</v>
      </c>
      <c r="AR7" s="9">
        <v>21</v>
      </c>
      <c r="AS7" s="9"/>
      <c r="AT7" s="9">
        <v>132</v>
      </c>
      <c r="AU7" s="9">
        <v>310</v>
      </c>
      <c r="AV7" s="9">
        <v>45</v>
      </c>
      <c r="AW7" s="9">
        <v>20</v>
      </c>
      <c r="AX7" s="9"/>
      <c r="AY7" s="9">
        <v>37</v>
      </c>
      <c r="AZ7" s="9">
        <v>470</v>
      </c>
      <c r="BA7" s="9"/>
      <c r="BB7" s="9">
        <v>35</v>
      </c>
      <c r="BC7" s="9">
        <v>84</v>
      </c>
      <c r="BD7" s="9">
        <v>321</v>
      </c>
      <c r="BE7" s="9">
        <v>67</v>
      </c>
      <c r="BF7" s="9"/>
      <c r="BG7" s="9">
        <v>62</v>
      </c>
      <c r="BH7" s="9">
        <v>244</v>
      </c>
      <c r="BI7" s="9">
        <v>148</v>
      </c>
      <c r="BJ7" s="9">
        <v>23</v>
      </c>
      <c r="BK7" s="9">
        <v>27</v>
      </c>
      <c r="BL7" s="9">
        <v>3</v>
      </c>
    </row>
    <row r="8" spans="2:64" x14ac:dyDescent="0.35">
      <c r="B8" s="17" t="s">
        <v>486</v>
      </c>
      <c r="C8" s="16">
        <v>0.33333333333333298</v>
      </c>
      <c r="D8" s="16">
        <v>0.39285714285714302</v>
      </c>
      <c r="E8" s="16">
        <v>0.421875</v>
      </c>
      <c r="F8" s="16">
        <v>0.40425531914893598</v>
      </c>
      <c r="G8" s="16">
        <v>0.28220858895705497</v>
      </c>
      <c r="H8" s="16">
        <v>0.29746835443038</v>
      </c>
      <c r="I8" s="16"/>
      <c r="J8" s="16">
        <v>0.336842105263158</v>
      </c>
      <c r="K8" s="16">
        <v>0.33031674208144801</v>
      </c>
      <c r="L8" s="16"/>
      <c r="M8" s="16">
        <v>0.33663366336633699</v>
      </c>
      <c r="N8" s="16">
        <v>0.32</v>
      </c>
      <c r="O8" s="16">
        <v>0.35</v>
      </c>
      <c r="P8" s="16">
        <v>0.32500000000000001</v>
      </c>
      <c r="Q8" s="16"/>
      <c r="R8" s="16">
        <v>0.38955823293172698</v>
      </c>
      <c r="S8" s="16">
        <v>0.296296296296296</v>
      </c>
      <c r="T8" s="16">
        <v>0.27450980392156898</v>
      </c>
      <c r="U8" s="16">
        <v>0.25</v>
      </c>
      <c r="V8" s="16"/>
      <c r="W8" s="16">
        <v>0.40540540540540498</v>
      </c>
      <c r="X8" s="16">
        <v>0.23958333333333301</v>
      </c>
      <c r="Y8" s="16">
        <v>0.38461538461538503</v>
      </c>
      <c r="Z8" s="16">
        <v>0.282608695652174</v>
      </c>
      <c r="AA8" s="16">
        <v>0.32432432432432401</v>
      </c>
      <c r="AB8" s="16">
        <v>0.30612244897959201</v>
      </c>
      <c r="AC8" s="16">
        <v>0.469387755102041</v>
      </c>
      <c r="AD8" s="16">
        <v>0.33333333333333298</v>
      </c>
      <c r="AE8" s="16">
        <v>0.371428571428571</v>
      </c>
      <c r="AF8" s="16">
        <v>0.214285714285714</v>
      </c>
      <c r="AG8" s="16">
        <v>0.35</v>
      </c>
      <c r="AH8" s="16">
        <v>0.33333333333333298</v>
      </c>
      <c r="AI8" s="16"/>
      <c r="AJ8" s="16">
        <v>0.25373134328358199</v>
      </c>
      <c r="AK8" s="16">
        <v>0.21333333333333299</v>
      </c>
      <c r="AL8" s="16">
        <v>0.42196531791907499</v>
      </c>
      <c r="AM8" s="16">
        <v>0.28723404255319201</v>
      </c>
      <c r="AN8" s="16">
        <v>0.33333333333333298</v>
      </c>
      <c r="AO8" s="16"/>
      <c r="AP8" s="16">
        <v>0.299168975069252</v>
      </c>
      <c r="AQ8" s="16">
        <v>0.42399999999999999</v>
      </c>
      <c r="AR8" s="16">
        <v>0.38095238095238099</v>
      </c>
      <c r="AS8" s="16"/>
      <c r="AT8" s="16">
        <v>0.36363636363636398</v>
      </c>
      <c r="AU8" s="16">
        <v>0.31290322580645202</v>
      </c>
      <c r="AV8" s="16">
        <v>0.4</v>
      </c>
      <c r="AW8" s="16">
        <v>0.3</v>
      </c>
      <c r="AX8" s="16"/>
      <c r="AY8" s="16">
        <v>0.24324324324324301</v>
      </c>
      <c r="AZ8" s="16">
        <v>0.340425531914894</v>
      </c>
      <c r="BA8" s="16"/>
      <c r="BB8" s="16">
        <v>0.48571428571428599</v>
      </c>
      <c r="BC8" s="16">
        <v>0.30952380952380998</v>
      </c>
      <c r="BD8" s="16">
        <v>0.33021806853582603</v>
      </c>
      <c r="BE8" s="16">
        <v>0.29850746268656703</v>
      </c>
      <c r="BF8" s="16"/>
      <c r="BG8" s="16">
        <v>0.40322580645161299</v>
      </c>
      <c r="BH8" s="16">
        <v>0.39754098360655699</v>
      </c>
      <c r="BI8" s="16">
        <v>0.25</v>
      </c>
      <c r="BJ8" s="16">
        <v>0.30434782608695699</v>
      </c>
      <c r="BK8" s="16">
        <v>0.11111111111111099</v>
      </c>
      <c r="BL8" s="16">
        <v>0</v>
      </c>
    </row>
    <row r="9" spans="2:64" x14ac:dyDescent="0.35">
      <c r="B9" s="17" t="s">
        <v>487</v>
      </c>
      <c r="C9" s="16">
        <v>0.53254437869822502</v>
      </c>
      <c r="D9" s="16">
        <v>0.46428571428571402</v>
      </c>
      <c r="E9" s="16">
        <v>0.40625</v>
      </c>
      <c r="F9" s="16">
        <v>0.53191489361702105</v>
      </c>
      <c r="G9" s="16">
        <v>0.57668711656441696</v>
      </c>
      <c r="H9" s="16">
        <v>0.550632911392405</v>
      </c>
      <c r="I9" s="16"/>
      <c r="J9" s="16">
        <v>0.51578947368421102</v>
      </c>
      <c r="K9" s="16">
        <v>0.55203619909502299</v>
      </c>
      <c r="L9" s="16"/>
      <c r="M9" s="16">
        <v>0.56105610561056096</v>
      </c>
      <c r="N9" s="16">
        <v>0.5</v>
      </c>
      <c r="O9" s="16">
        <v>0.43333333333333302</v>
      </c>
      <c r="P9" s="16">
        <v>0.52500000000000002</v>
      </c>
      <c r="Q9" s="16"/>
      <c r="R9" s="16">
        <v>0.48995983935742998</v>
      </c>
      <c r="S9" s="16">
        <v>0.530864197530864</v>
      </c>
      <c r="T9" s="16">
        <v>0.58823529411764697</v>
      </c>
      <c r="U9" s="16">
        <v>0.625</v>
      </c>
      <c r="V9" s="16"/>
      <c r="W9" s="16">
        <v>0.445945945945946</v>
      </c>
      <c r="X9" s="16">
        <v>0.66666666666666696</v>
      </c>
      <c r="Y9" s="16">
        <v>0.44230769230769201</v>
      </c>
      <c r="Z9" s="16">
        <v>0.565217391304348</v>
      </c>
      <c r="AA9" s="16">
        <v>0.56756756756756799</v>
      </c>
      <c r="AB9" s="16">
        <v>0.57142857142857095</v>
      </c>
      <c r="AC9" s="16">
        <v>0.48979591836734698</v>
      </c>
      <c r="AD9" s="16">
        <v>0.44444444444444398</v>
      </c>
      <c r="AE9" s="16">
        <v>0.48571428571428599</v>
      </c>
      <c r="AF9" s="16">
        <v>0.53571428571428603</v>
      </c>
      <c r="AG9" s="16">
        <v>0.5</v>
      </c>
      <c r="AH9" s="16">
        <v>0.33333333333333298</v>
      </c>
      <c r="AI9" s="16"/>
      <c r="AJ9" s="16">
        <v>0.58208955223880599</v>
      </c>
      <c r="AK9" s="16">
        <v>0.6</v>
      </c>
      <c r="AL9" s="16">
        <v>0.46820809248554901</v>
      </c>
      <c r="AM9" s="16">
        <v>0.59574468085106402</v>
      </c>
      <c r="AN9" s="16">
        <v>0.55555555555555602</v>
      </c>
      <c r="AO9" s="16"/>
      <c r="AP9" s="16">
        <v>0.56232686980609403</v>
      </c>
      <c r="AQ9" s="16">
        <v>0.432</v>
      </c>
      <c r="AR9" s="16">
        <v>0.61904761904761896</v>
      </c>
      <c r="AS9" s="16"/>
      <c r="AT9" s="16">
        <v>0.52272727272727304</v>
      </c>
      <c r="AU9" s="16">
        <v>0.56774193548387097</v>
      </c>
      <c r="AV9" s="16">
        <v>0.44444444444444398</v>
      </c>
      <c r="AW9" s="16">
        <v>0.25</v>
      </c>
      <c r="AX9" s="16"/>
      <c r="AY9" s="16">
        <v>0.56756756756756799</v>
      </c>
      <c r="AZ9" s="16">
        <v>0.52978723404255301</v>
      </c>
      <c r="BA9" s="16"/>
      <c r="BB9" s="16">
        <v>0.34285714285714303</v>
      </c>
      <c r="BC9" s="16">
        <v>0.58333333333333304</v>
      </c>
      <c r="BD9" s="16">
        <v>0.56074766355140204</v>
      </c>
      <c r="BE9" s="16">
        <v>0.43283582089552203</v>
      </c>
      <c r="BF9" s="16"/>
      <c r="BG9" s="16">
        <v>0.532258064516129</v>
      </c>
      <c r="BH9" s="16">
        <v>0.51639344262295095</v>
      </c>
      <c r="BI9" s="16">
        <v>0.55405405405405395</v>
      </c>
      <c r="BJ9" s="16">
        <v>0.52173913043478304</v>
      </c>
      <c r="BK9" s="16">
        <v>0.55555555555555602</v>
      </c>
      <c r="BL9" s="16">
        <v>0.66666666666666696</v>
      </c>
    </row>
    <row r="10" spans="2:64" x14ac:dyDescent="0.35">
      <c r="B10" s="17" t="s">
        <v>488</v>
      </c>
      <c r="C10" s="16">
        <v>2.5641025641025599E-2</v>
      </c>
      <c r="D10" s="16">
        <v>7.1428571428571397E-2</v>
      </c>
      <c r="E10" s="16">
        <v>4.6875E-2</v>
      </c>
      <c r="F10" s="16">
        <v>1.0638297872340399E-2</v>
      </c>
      <c r="G10" s="16">
        <v>1.22699386503067E-2</v>
      </c>
      <c r="H10" s="16">
        <v>3.1645569620253201E-2</v>
      </c>
      <c r="I10" s="16"/>
      <c r="J10" s="16">
        <v>4.2105263157894701E-2</v>
      </c>
      <c r="K10" s="16">
        <v>4.5248868778280504E-3</v>
      </c>
      <c r="L10" s="16"/>
      <c r="M10" s="16">
        <v>1.65016501650165E-2</v>
      </c>
      <c r="N10" s="16">
        <v>0.03</v>
      </c>
      <c r="O10" s="16">
        <v>3.3333333333333298E-2</v>
      </c>
      <c r="P10" s="16">
        <v>7.4999999999999997E-2</v>
      </c>
      <c r="Q10" s="16"/>
      <c r="R10" s="16">
        <v>2.81124497991968E-2</v>
      </c>
      <c r="S10" s="16">
        <v>3.7037037037037E-2</v>
      </c>
      <c r="T10" s="16">
        <v>1.30718954248366E-2</v>
      </c>
      <c r="U10" s="16">
        <v>4.1666666666666699E-2</v>
      </c>
      <c r="V10" s="16"/>
      <c r="W10" s="16">
        <v>2.7027027027027001E-2</v>
      </c>
      <c r="X10" s="16">
        <v>1.0416666666666701E-2</v>
      </c>
      <c r="Y10" s="16">
        <v>3.8461538461538498E-2</v>
      </c>
      <c r="Z10" s="16">
        <v>0</v>
      </c>
      <c r="AA10" s="16">
        <v>5.4054054054054099E-2</v>
      </c>
      <c r="AB10" s="16">
        <v>4.08163265306122E-2</v>
      </c>
      <c r="AC10" s="16">
        <v>0</v>
      </c>
      <c r="AD10" s="16">
        <v>5.5555555555555601E-2</v>
      </c>
      <c r="AE10" s="16">
        <v>8.5714285714285701E-2</v>
      </c>
      <c r="AF10" s="16">
        <v>0</v>
      </c>
      <c r="AG10" s="16">
        <v>0</v>
      </c>
      <c r="AH10" s="16">
        <v>0</v>
      </c>
      <c r="AI10" s="16"/>
      <c r="AJ10" s="16">
        <v>2.9850746268656699E-2</v>
      </c>
      <c r="AK10" s="16">
        <v>1.3333333333333299E-2</v>
      </c>
      <c r="AL10" s="16">
        <v>1.15606936416185E-2</v>
      </c>
      <c r="AM10" s="16">
        <v>4.2553191489361701E-2</v>
      </c>
      <c r="AN10" s="16">
        <v>7.4074074074074098E-2</v>
      </c>
      <c r="AO10" s="16"/>
      <c r="AP10" s="16">
        <v>1.9390581717451501E-2</v>
      </c>
      <c r="AQ10" s="16">
        <v>4.8000000000000001E-2</v>
      </c>
      <c r="AR10" s="16">
        <v>0</v>
      </c>
      <c r="AS10" s="16"/>
      <c r="AT10" s="16">
        <v>1.5151515151515201E-2</v>
      </c>
      <c r="AU10" s="16">
        <v>9.6774193548387101E-3</v>
      </c>
      <c r="AV10" s="16">
        <v>0.11111111111111099</v>
      </c>
      <c r="AW10" s="16">
        <v>0.15</v>
      </c>
      <c r="AX10" s="16"/>
      <c r="AY10" s="16">
        <v>8.1081081081081099E-2</v>
      </c>
      <c r="AZ10" s="16">
        <v>2.1276595744680899E-2</v>
      </c>
      <c r="BA10" s="16"/>
      <c r="BB10" s="16">
        <v>8.5714285714285701E-2</v>
      </c>
      <c r="BC10" s="16">
        <v>4.7619047619047603E-2</v>
      </c>
      <c r="BD10" s="16">
        <v>6.2305295950155796E-3</v>
      </c>
      <c r="BE10" s="16">
        <v>5.9701492537313397E-2</v>
      </c>
      <c r="BF10" s="16"/>
      <c r="BG10" s="16">
        <v>1.6129032258064498E-2</v>
      </c>
      <c r="BH10" s="16">
        <v>0</v>
      </c>
      <c r="BI10" s="16">
        <v>4.72972972972973E-2</v>
      </c>
      <c r="BJ10" s="16">
        <v>0.13043478260869601</v>
      </c>
      <c r="BK10" s="16">
        <v>7.4074074074074098E-2</v>
      </c>
      <c r="BL10" s="16">
        <v>0</v>
      </c>
    </row>
    <row r="11" spans="2:64" x14ac:dyDescent="0.35">
      <c r="B11" s="17" t="s">
        <v>159</v>
      </c>
      <c r="C11" s="18">
        <v>0.10848126232741601</v>
      </c>
      <c r="D11" s="18">
        <v>7.1428571428571397E-2</v>
      </c>
      <c r="E11" s="18">
        <v>0.125</v>
      </c>
      <c r="F11" s="18">
        <v>5.31914893617021E-2</v>
      </c>
      <c r="G11" s="18">
        <v>0.128834355828221</v>
      </c>
      <c r="H11" s="18">
        <v>0.120253164556962</v>
      </c>
      <c r="I11" s="18"/>
      <c r="J11" s="18">
        <v>0.105263157894737</v>
      </c>
      <c r="K11" s="18">
        <v>0.113122171945701</v>
      </c>
      <c r="L11" s="18"/>
      <c r="M11" s="18">
        <v>8.5808580858085806E-2</v>
      </c>
      <c r="N11" s="18">
        <v>0.15</v>
      </c>
      <c r="O11" s="18">
        <v>0.18333333333333299</v>
      </c>
      <c r="P11" s="18">
        <v>7.4999999999999997E-2</v>
      </c>
      <c r="Q11" s="18"/>
      <c r="R11" s="18">
        <v>9.2369477911646597E-2</v>
      </c>
      <c r="S11" s="18">
        <v>0.13580246913580199</v>
      </c>
      <c r="T11" s="18">
        <v>0.12418300653594801</v>
      </c>
      <c r="U11" s="18">
        <v>8.3333333333333301E-2</v>
      </c>
      <c r="V11" s="18"/>
      <c r="W11" s="18">
        <v>0.121621621621622</v>
      </c>
      <c r="X11" s="18">
        <v>8.3333333333333301E-2</v>
      </c>
      <c r="Y11" s="18">
        <v>0.134615384615385</v>
      </c>
      <c r="Z11" s="18">
        <v>0.15217391304347799</v>
      </c>
      <c r="AA11" s="18">
        <v>5.4054054054054099E-2</v>
      </c>
      <c r="AB11" s="18">
        <v>8.1632653061224497E-2</v>
      </c>
      <c r="AC11" s="18">
        <v>4.08163265306122E-2</v>
      </c>
      <c r="AD11" s="18">
        <v>0.16666666666666699</v>
      </c>
      <c r="AE11" s="18">
        <v>5.7142857142857099E-2</v>
      </c>
      <c r="AF11" s="18">
        <v>0.25</v>
      </c>
      <c r="AG11" s="18">
        <v>0.15</v>
      </c>
      <c r="AH11" s="18">
        <v>0.33333333333333298</v>
      </c>
      <c r="AI11" s="18"/>
      <c r="AJ11" s="18">
        <v>0.134328358208955</v>
      </c>
      <c r="AK11" s="18">
        <v>0.17333333333333301</v>
      </c>
      <c r="AL11" s="18">
        <v>9.8265895953757204E-2</v>
      </c>
      <c r="AM11" s="18">
        <v>7.4468085106383003E-2</v>
      </c>
      <c r="AN11" s="18">
        <v>3.7037037037037E-2</v>
      </c>
      <c r="AO11" s="18"/>
      <c r="AP11" s="18">
        <v>0.11911357340720199</v>
      </c>
      <c r="AQ11" s="18">
        <v>9.6000000000000002E-2</v>
      </c>
      <c r="AR11" s="18">
        <v>0</v>
      </c>
      <c r="AS11" s="18"/>
      <c r="AT11" s="18">
        <v>9.8484848484848495E-2</v>
      </c>
      <c r="AU11" s="18">
        <v>0.109677419354839</v>
      </c>
      <c r="AV11" s="18">
        <v>4.4444444444444398E-2</v>
      </c>
      <c r="AW11" s="18">
        <v>0.3</v>
      </c>
      <c r="AX11" s="18"/>
      <c r="AY11" s="18">
        <v>0.108108108108108</v>
      </c>
      <c r="AZ11" s="18">
        <v>0.108510638297872</v>
      </c>
      <c r="BA11" s="18"/>
      <c r="BB11" s="18">
        <v>8.5714285714285701E-2</v>
      </c>
      <c r="BC11" s="18">
        <v>5.95238095238095E-2</v>
      </c>
      <c r="BD11" s="18">
        <v>0.10280373831775701</v>
      </c>
      <c r="BE11" s="18">
        <v>0.20895522388059701</v>
      </c>
      <c r="BF11" s="18"/>
      <c r="BG11" s="18">
        <v>4.8387096774193498E-2</v>
      </c>
      <c r="BH11" s="18">
        <v>8.6065573770491802E-2</v>
      </c>
      <c r="BI11" s="18">
        <v>0.14864864864864899</v>
      </c>
      <c r="BJ11" s="18">
        <v>4.3478260869565202E-2</v>
      </c>
      <c r="BK11" s="18">
        <v>0.25925925925925902</v>
      </c>
      <c r="BL11" s="18">
        <v>0.33333333333333298</v>
      </c>
    </row>
    <row r="12" spans="2:64" x14ac:dyDescent="0.35">
      <c r="B12" s="15" t="s">
        <v>490</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L16"/>
  <sheetViews>
    <sheetView showGridLines="0" workbookViewId="0">
      <pane xSplit="2" topLeftCell="C1" activePane="topRight" state="frozen"/>
      <selection activeCell="B21" sqref="B21"/>
      <selection pane="topRight" activeCell="B16" sqref="B16"/>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494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491</v>
      </c>
      <c r="C8" s="16">
        <v>0.279527559055118</v>
      </c>
      <c r="D8" s="16">
        <v>0.44827586206896602</v>
      </c>
      <c r="E8" s="16">
        <v>0.328125</v>
      </c>
      <c r="F8" s="16">
        <v>0.30851063829787201</v>
      </c>
      <c r="G8" s="16">
        <v>0.25766871165644201</v>
      </c>
      <c r="H8" s="16">
        <v>0.234177215189873</v>
      </c>
      <c r="I8" s="16"/>
      <c r="J8" s="16">
        <v>0.28321678321678301</v>
      </c>
      <c r="K8" s="16">
        <v>0.27149321266968302</v>
      </c>
      <c r="L8" s="16"/>
      <c r="M8" s="16">
        <v>0.29934210526315802</v>
      </c>
      <c r="N8" s="16">
        <v>0.24</v>
      </c>
      <c r="O8" s="16">
        <v>0.3</v>
      </c>
      <c r="P8" s="16">
        <v>0.2</v>
      </c>
      <c r="Q8" s="16"/>
      <c r="R8" s="16">
        <v>0.33600000000000002</v>
      </c>
      <c r="S8" s="16">
        <v>0.209876543209877</v>
      </c>
      <c r="T8" s="16">
        <v>0.23529411764705899</v>
      </c>
      <c r="U8" s="16">
        <v>0.20833333333333301</v>
      </c>
      <c r="V8" s="16"/>
      <c r="W8" s="16">
        <v>0.35135135135135098</v>
      </c>
      <c r="X8" s="16">
        <v>0.25773195876288701</v>
      </c>
      <c r="Y8" s="16">
        <v>0.28846153846153799</v>
      </c>
      <c r="Z8" s="16">
        <v>0.26086956521739102</v>
      </c>
      <c r="AA8" s="16">
        <v>0.32432432432432401</v>
      </c>
      <c r="AB8" s="16">
        <v>0.14285714285714299</v>
      </c>
      <c r="AC8" s="16">
        <v>0.36734693877551</v>
      </c>
      <c r="AD8" s="16">
        <v>0.16666666666666699</v>
      </c>
      <c r="AE8" s="16">
        <v>0.34285714285714303</v>
      </c>
      <c r="AF8" s="16">
        <v>0.17857142857142899</v>
      </c>
      <c r="AG8" s="16">
        <v>0.3</v>
      </c>
      <c r="AH8" s="16">
        <v>0.33333333333333298</v>
      </c>
      <c r="AI8" s="16"/>
      <c r="AJ8" s="16">
        <v>0.20895522388059701</v>
      </c>
      <c r="AK8" s="16">
        <v>0.18666666666666701</v>
      </c>
      <c r="AL8" s="16">
        <v>0.35057471264367801</v>
      </c>
      <c r="AM8" s="16">
        <v>0.29787234042553201</v>
      </c>
      <c r="AN8" s="16">
        <v>0.296296296296296</v>
      </c>
      <c r="AO8" s="16"/>
      <c r="AP8" s="16">
        <v>0.25138121546961301</v>
      </c>
      <c r="AQ8" s="16">
        <v>0.36</v>
      </c>
      <c r="AR8" s="16">
        <v>0.28571428571428598</v>
      </c>
      <c r="AS8" s="16"/>
      <c r="AT8" s="16">
        <v>0.310606060606061</v>
      </c>
      <c r="AU8" s="16">
        <v>0.25401929260450201</v>
      </c>
      <c r="AV8" s="16">
        <v>0.422222222222222</v>
      </c>
      <c r="AW8" s="16">
        <v>0.15</v>
      </c>
      <c r="AX8" s="16"/>
      <c r="AY8" s="16">
        <v>0.29729729729729698</v>
      </c>
      <c r="AZ8" s="16">
        <v>0.27813163481953301</v>
      </c>
      <c r="BA8" s="16"/>
      <c r="BB8" s="16">
        <v>0.38888888888888901</v>
      </c>
      <c r="BC8" s="16">
        <v>0.25</v>
      </c>
      <c r="BD8" s="16">
        <v>0.28660436137071599</v>
      </c>
      <c r="BE8" s="16">
        <v>0.22388059701492499</v>
      </c>
      <c r="BF8" s="16"/>
      <c r="BG8" s="16">
        <v>0.40322580645161299</v>
      </c>
      <c r="BH8" s="16">
        <v>0.34693877551020402</v>
      </c>
      <c r="BI8" s="16">
        <v>0.17567567567567599</v>
      </c>
      <c r="BJ8" s="16">
        <v>0.217391304347826</v>
      </c>
      <c r="BK8" s="16">
        <v>3.7037037037037E-2</v>
      </c>
      <c r="BL8" s="16">
        <v>0</v>
      </c>
    </row>
    <row r="9" spans="2:64" x14ac:dyDescent="0.35">
      <c r="B9" s="17" t="s">
        <v>492</v>
      </c>
      <c r="C9" s="16">
        <v>0.54921259842519699</v>
      </c>
      <c r="D9" s="16">
        <v>0.41379310344827602</v>
      </c>
      <c r="E9" s="16">
        <v>0.484375</v>
      </c>
      <c r="F9" s="16">
        <v>0.56382978723404298</v>
      </c>
      <c r="G9" s="16">
        <v>0.56441717791410995</v>
      </c>
      <c r="H9" s="16">
        <v>0.575949367088608</v>
      </c>
      <c r="I9" s="16"/>
      <c r="J9" s="16">
        <v>0.52797202797202802</v>
      </c>
      <c r="K9" s="16">
        <v>0.579185520361991</v>
      </c>
      <c r="L9" s="16"/>
      <c r="M9" s="16">
        <v>0.53618421052631604</v>
      </c>
      <c r="N9" s="16">
        <v>0.59</v>
      </c>
      <c r="O9" s="16">
        <v>0.5</v>
      </c>
      <c r="P9" s="16">
        <v>0.6</v>
      </c>
      <c r="Q9" s="16"/>
      <c r="R9" s="16">
        <v>0.50800000000000001</v>
      </c>
      <c r="S9" s="16">
        <v>0.56790123456790098</v>
      </c>
      <c r="T9" s="16">
        <v>0.59477124183006502</v>
      </c>
      <c r="U9" s="16">
        <v>0.625</v>
      </c>
      <c r="V9" s="16"/>
      <c r="W9" s="16">
        <v>0.5</v>
      </c>
      <c r="X9" s="16">
        <v>0.57731958762886604</v>
      </c>
      <c r="Y9" s="16">
        <v>0.51923076923076905</v>
      </c>
      <c r="Z9" s="16">
        <v>0.5</v>
      </c>
      <c r="AA9" s="16">
        <v>0.59459459459459496</v>
      </c>
      <c r="AB9" s="16">
        <v>0.59183673469387799</v>
      </c>
      <c r="AC9" s="16">
        <v>0.51020408163265296</v>
      </c>
      <c r="AD9" s="16">
        <v>0.66666666666666696</v>
      </c>
      <c r="AE9" s="16">
        <v>0.54285714285714304</v>
      </c>
      <c r="AF9" s="16">
        <v>0.57142857142857095</v>
      </c>
      <c r="AG9" s="16">
        <v>0.6</v>
      </c>
      <c r="AH9" s="16">
        <v>0.33333333333333298</v>
      </c>
      <c r="AI9" s="16"/>
      <c r="AJ9" s="16">
        <v>0.62686567164179097</v>
      </c>
      <c r="AK9" s="16">
        <v>0.57333333333333303</v>
      </c>
      <c r="AL9" s="16">
        <v>0.49425287356321801</v>
      </c>
      <c r="AM9" s="16">
        <v>0.54255319148936199</v>
      </c>
      <c r="AN9" s="16">
        <v>0.55555555555555602</v>
      </c>
      <c r="AO9" s="16"/>
      <c r="AP9" s="16">
        <v>0.56629834254143696</v>
      </c>
      <c r="AQ9" s="16">
        <v>0.48</v>
      </c>
      <c r="AR9" s="16">
        <v>0.66666666666666696</v>
      </c>
      <c r="AS9" s="16"/>
      <c r="AT9" s="16">
        <v>0.51515151515151503</v>
      </c>
      <c r="AU9" s="16">
        <v>0.58520900321543401</v>
      </c>
      <c r="AV9" s="16">
        <v>0.44444444444444398</v>
      </c>
      <c r="AW9" s="16">
        <v>0.45</v>
      </c>
      <c r="AX9" s="16"/>
      <c r="AY9" s="16">
        <v>0.54054054054054101</v>
      </c>
      <c r="AZ9" s="16">
        <v>0.54989384288747301</v>
      </c>
      <c r="BA9" s="16"/>
      <c r="BB9" s="16">
        <v>0.44444444444444398</v>
      </c>
      <c r="BC9" s="16">
        <v>0.64285714285714302</v>
      </c>
      <c r="BD9" s="16">
        <v>0.54517133956386299</v>
      </c>
      <c r="BE9" s="16">
        <v>0.50746268656716398</v>
      </c>
      <c r="BF9" s="16"/>
      <c r="BG9" s="16">
        <v>0.45161290322580599</v>
      </c>
      <c r="BH9" s="16">
        <v>0.51836734693877595</v>
      </c>
      <c r="BI9" s="16">
        <v>0.62837837837837796</v>
      </c>
      <c r="BJ9" s="16">
        <v>0.565217391304348</v>
      </c>
      <c r="BK9" s="16">
        <v>0.592592592592593</v>
      </c>
      <c r="BL9" s="16">
        <v>0.66666666666666696</v>
      </c>
    </row>
    <row r="10" spans="2:64" x14ac:dyDescent="0.35">
      <c r="B10" s="17" t="s">
        <v>493</v>
      </c>
      <c r="C10" s="16">
        <v>2.55905511811024E-2</v>
      </c>
      <c r="D10" s="16">
        <v>3.4482758620689703E-2</v>
      </c>
      <c r="E10" s="16">
        <v>4.6875E-2</v>
      </c>
      <c r="F10" s="16">
        <v>3.1914893617021302E-2</v>
      </c>
      <c r="G10" s="16">
        <v>1.84049079754601E-2</v>
      </c>
      <c r="H10" s="16">
        <v>1.8987341772151899E-2</v>
      </c>
      <c r="I10" s="16"/>
      <c r="J10" s="16">
        <v>3.4965034965035002E-2</v>
      </c>
      <c r="K10" s="16">
        <v>1.35746606334842E-2</v>
      </c>
      <c r="L10" s="16"/>
      <c r="M10" s="16">
        <v>2.30263157894737E-2</v>
      </c>
      <c r="N10" s="16">
        <v>0.03</v>
      </c>
      <c r="O10" s="16">
        <v>1.6666666666666701E-2</v>
      </c>
      <c r="P10" s="16">
        <v>0.05</v>
      </c>
      <c r="Q10" s="16"/>
      <c r="R10" s="16">
        <v>3.2000000000000001E-2</v>
      </c>
      <c r="S10" s="16">
        <v>4.9382716049382699E-2</v>
      </c>
      <c r="T10" s="16">
        <v>6.5359477124183E-3</v>
      </c>
      <c r="U10" s="16">
        <v>0</v>
      </c>
      <c r="V10" s="16"/>
      <c r="W10" s="16">
        <v>1.35135135135135E-2</v>
      </c>
      <c r="X10" s="16">
        <v>3.09278350515464E-2</v>
      </c>
      <c r="Y10" s="16">
        <v>3.8461538461538498E-2</v>
      </c>
      <c r="Z10" s="16">
        <v>2.1739130434782601E-2</v>
      </c>
      <c r="AA10" s="16">
        <v>2.7027027027027001E-2</v>
      </c>
      <c r="AB10" s="16">
        <v>6.1224489795918401E-2</v>
      </c>
      <c r="AC10" s="16">
        <v>2.04081632653061E-2</v>
      </c>
      <c r="AD10" s="16">
        <v>0</v>
      </c>
      <c r="AE10" s="16">
        <v>2.8571428571428598E-2</v>
      </c>
      <c r="AF10" s="16">
        <v>0</v>
      </c>
      <c r="AG10" s="16">
        <v>0</v>
      </c>
      <c r="AH10" s="16">
        <v>0</v>
      </c>
      <c r="AI10" s="16"/>
      <c r="AJ10" s="16">
        <v>1.49253731343284E-2</v>
      </c>
      <c r="AK10" s="16">
        <v>0.04</v>
      </c>
      <c r="AL10" s="16">
        <v>1.1494252873563199E-2</v>
      </c>
      <c r="AM10" s="16">
        <v>3.1914893617021302E-2</v>
      </c>
      <c r="AN10" s="16">
        <v>7.4074074074074098E-2</v>
      </c>
      <c r="AO10" s="16"/>
      <c r="AP10" s="16">
        <v>2.2099447513812199E-2</v>
      </c>
      <c r="AQ10" s="16">
        <v>0.04</v>
      </c>
      <c r="AR10" s="16">
        <v>0</v>
      </c>
      <c r="AS10" s="16"/>
      <c r="AT10" s="16">
        <v>1.5151515151515201E-2</v>
      </c>
      <c r="AU10" s="16">
        <v>1.9292604501607701E-2</v>
      </c>
      <c r="AV10" s="16">
        <v>6.6666666666666693E-2</v>
      </c>
      <c r="AW10" s="16">
        <v>0.1</v>
      </c>
      <c r="AX10" s="16"/>
      <c r="AY10" s="16">
        <v>5.4054054054054099E-2</v>
      </c>
      <c r="AZ10" s="16">
        <v>2.3354564755838601E-2</v>
      </c>
      <c r="BA10" s="16"/>
      <c r="BB10" s="16">
        <v>5.5555555555555601E-2</v>
      </c>
      <c r="BC10" s="16">
        <v>2.3809523809523801E-2</v>
      </c>
      <c r="BD10" s="16">
        <v>1.86915887850467E-2</v>
      </c>
      <c r="BE10" s="16">
        <v>4.47761194029851E-2</v>
      </c>
      <c r="BF10" s="16"/>
      <c r="BG10" s="16">
        <v>1.6129032258064498E-2</v>
      </c>
      <c r="BH10" s="16">
        <v>1.2244897959183701E-2</v>
      </c>
      <c r="BI10" s="16">
        <v>2.7027027027027001E-2</v>
      </c>
      <c r="BJ10" s="16">
        <v>4.3478260869565202E-2</v>
      </c>
      <c r="BK10" s="16">
        <v>0.148148148148148</v>
      </c>
      <c r="BL10" s="16">
        <v>0</v>
      </c>
    </row>
    <row r="11" spans="2:64" x14ac:dyDescent="0.35">
      <c r="B11" s="42" t="s">
        <v>159</v>
      </c>
      <c r="C11" s="18">
        <v>0.145669291338583</v>
      </c>
      <c r="D11" s="18">
        <v>0.10344827586206901</v>
      </c>
      <c r="E11" s="18">
        <v>0.140625</v>
      </c>
      <c r="F11" s="18">
        <v>9.5744680851063801E-2</v>
      </c>
      <c r="G11" s="18">
        <v>0.159509202453988</v>
      </c>
      <c r="H11" s="18">
        <v>0.170886075949367</v>
      </c>
      <c r="I11" s="18"/>
      <c r="J11" s="18">
        <v>0.15384615384615399</v>
      </c>
      <c r="K11" s="18">
        <v>0.13574660633484201</v>
      </c>
      <c r="L11" s="18"/>
      <c r="M11" s="18">
        <v>0.14144736842105299</v>
      </c>
      <c r="N11" s="18">
        <v>0.14000000000000001</v>
      </c>
      <c r="O11" s="18">
        <v>0.18333333333333299</v>
      </c>
      <c r="P11" s="18">
        <v>0.15</v>
      </c>
      <c r="Q11" s="18"/>
      <c r="R11" s="18">
        <v>0.124</v>
      </c>
      <c r="S11" s="18">
        <v>0.172839506172839</v>
      </c>
      <c r="T11" s="18">
        <v>0.16339869281045799</v>
      </c>
      <c r="U11" s="18">
        <v>0.16666666666666699</v>
      </c>
      <c r="V11" s="18"/>
      <c r="W11" s="18">
        <v>0.135135135135135</v>
      </c>
      <c r="X11" s="18">
        <v>0.134020618556701</v>
      </c>
      <c r="Y11" s="18">
        <v>0.15384615384615399</v>
      </c>
      <c r="Z11" s="18">
        <v>0.217391304347826</v>
      </c>
      <c r="AA11" s="18">
        <v>5.4054054054054099E-2</v>
      </c>
      <c r="AB11" s="18">
        <v>0.20408163265306101</v>
      </c>
      <c r="AC11" s="18">
        <v>0.102040816326531</v>
      </c>
      <c r="AD11" s="18">
        <v>0.16666666666666699</v>
      </c>
      <c r="AE11" s="18">
        <v>8.5714285714285701E-2</v>
      </c>
      <c r="AF11" s="18">
        <v>0.25</v>
      </c>
      <c r="AG11" s="18">
        <v>0.1</v>
      </c>
      <c r="AH11" s="18">
        <v>0.33333333333333298</v>
      </c>
      <c r="AI11" s="18"/>
      <c r="AJ11" s="18">
        <v>0.14925373134328401</v>
      </c>
      <c r="AK11" s="18">
        <v>0.2</v>
      </c>
      <c r="AL11" s="18">
        <v>0.14367816091954</v>
      </c>
      <c r="AM11" s="18">
        <v>0.12765957446808501</v>
      </c>
      <c r="AN11" s="18">
        <v>7.4074074074074098E-2</v>
      </c>
      <c r="AO11" s="18"/>
      <c r="AP11" s="18">
        <v>0.16022099447513799</v>
      </c>
      <c r="AQ11" s="18">
        <v>0.12</v>
      </c>
      <c r="AR11" s="18">
        <v>4.7619047619047603E-2</v>
      </c>
      <c r="AS11" s="18"/>
      <c r="AT11" s="18">
        <v>0.15909090909090901</v>
      </c>
      <c r="AU11" s="18">
        <v>0.14147909967845701</v>
      </c>
      <c r="AV11" s="18">
        <v>6.6666666666666693E-2</v>
      </c>
      <c r="AW11" s="18">
        <v>0.3</v>
      </c>
      <c r="AX11" s="18"/>
      <c r="AY11" s="18">
        <v>0.108108108108108</v>
      </c>
      <c r="AZ11" s="18">
        <v>0.14861995753715501</v>
      </c>
      <c r="BA11" s="18"/>
      <c r="BB11" s="18">
        <v>0.11111111111111099</v>
      </c>
      <c r="BC11" s="18">
        <v>8.3333333333333301E-2</v>
      </c>
      <c r="BD11" s="18">
        <v>0.14953271028037399</v>
      </c>
      <c r="BE11" s="18">
        <v>0.22388059701492499</v>
      </c>
      <c r="BF11" s="18"/>
      <c r="BG11" s="18">
        <v>0.12903225806451599</v>
      </c>
      <c r="BH11" s="18">
        <v>0.122448979591837</v>
      </c>
      <c r="BI11" s="18">
        <v>0.168918918918919</v>
      </c>
      <c r="BJ11" s="18">
        <v>0.173913043478261</v>
      </c>
      <c r="BK11" s="18">
        <v>0.22222222222222199</v>
      </c>
      <c r="BL11" s="18">
        <v>0.33333333333333298</v>
      </c>
    </row>
    <row r="12" spans="2:64" x14ac:dyDescent="0.35">
      <c r="B12" t="s">
        <v>638</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502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466</v>
      </c>
      <c r="C8" s="16">
        <v>0.60236220472440904</v>
      </c>
      <c r="D8" s="16">
        <v>0.51724137931034497</v>
      </c>
      <c r="E8" s="16">
        <v>0.453125</v>
      </c>
      <c r="F8" s="16">
        <v>0.659574468085106</v>
      </c>
      <c r="G8" s="16">
        <v>0.65644171779141103</v>
      </c>
      <c r="H8" s="16">
        <v>0.588607594936709</v>
      </c>
      <c r="I8" s="16"/>
      <c r="J8" s="16">
        <v>0.62937062937062904</v>
      </c>
      <c r="K8" s="16">
        <v>0.565610859728507</v>
      </c>
      <c r="L8" s="16"/>
      <c r="M8" s="16">
        <v>0.63815789473684204</v>
      </c>
      <c r="N8" s="16">
        <v>0.54</v>
      </c>
      <c r="O8" s="16">
        <v>0.53333333333333299</v>
      </c>
      <c r="P8" s="16">
        <v>0.57499999999999996</v>
      </c>
      <c r="Q8" s="16"/>
      <c r="R8" s="16">
        <v>0.60799999999999998</v>
      </c>
      <c r="S8" s="16">
        <v>0.592592592592593</v>
      </c>
      <c r="T8" s="16">
        <v>0.61437908496731997</v>
      </c>
      <c r="U8" s="16">
        <v>0.5</v>
      </c>
      <c r="V8" s="16"/>
      <c r="W8" s="16">
        <v>0.52702702702702697</v>
      </c>
      <c r="X8" s="16">
        <v>0.64948453608247403</v>
      </c>
      <c r="Y8" s="16">
        <v>0.61538461538461497</v>
      </c>
      <c r="Z8" s="16">
        <v>0.71739130434782605</v>
      </c>
      <c r="AA8" s="16">
        <v>0.56756756756756799</v>
      </c>
      <c r="AB8" s="16">
        <v>0.469387755102041</v>
      </c>
      <c r="AC8" s="16">
        <v>0.63265306122449005</v>
      </c>
      <c r="AD8" s="16">
        <v>0.44444444444444398</v>
      </c>
      <c r="AE8" s="16">
        <v>0.54285714285714304</v>
      </c>
      <c r="AF8" s="16">
        <v>0.64285714285714302</v>
      </c>
      <c r="AG8" s="16">
        <v>0.8</v>
      </c>
      <c r="AH8" s="16">
        <v>1</v>
      </c>
      <c r="AI8" s="16"/>
      <c r="AJ8" s="16">
        <v>0.50746268656716398</v>
      </c>
      <c r="AK8" s="16">
        <v>0.57333333333333303</v>
      </c>
      <c r="AL8" s="16">
        <v>0.68390804597701105</v>
      </c>
      <c r="AM8" s="16">
        <v>0.54255319148936199</v>
      </c>
      <c r="AN8" s="16">
        <v>0.70370370370370405</v>
      </c>
      <c r="AO8" s="16"/>
      <c r="AP8" s="16">
        <v>0.57182320441988999</v>
      </c>
      <c r="AQ8" s="16">
        <v>0.66400000000000003</v>
      </c>
      <c r="AR8" s="16">
        <v>0.76190476190476197</v>
      </c>
      <c r="AS8" s="16"/>
      <c r="AT8" s="16">
        <v>0.63636363636363602</v>
      </c>
      <c r="AU8" s="16">
        <v>0.63344051446945304</v>
      </c>
      <c r="AV8" s="16">
        <v>0.37777777777777799</v>
      </c>
      <c r="AW8" s="16">
        <v>0.4</v>
      </c>
      <c r="AX8" s="16"/>
      <c r="AY8" s="16">
        <v>0.54054054054054101</v>
      </c>
      <c r="AZ8" s="16">
        <v>0.60721868365180498</v>
      </c>
      <c r="BA8" s="16"/>
      <c r="BB8" s="16">
        <v>0.61111111111111105</v>
      </c>
      <c r="BC8" s="16">
        <v>0.58333333333333304</v>
      </c>
      <c r="BD8" s="16">
        <v>0.64174454828660399</v>
      </c>
      <c r="BE8" s="16">
        <v>0.43283582089552203</v>
      </c>
      <c r="BF8" s="16"/>
      <c r="BG8" s="16">
        <v>0.72580645161290303</v>
      </c>
      <c r="BH8" s="16">
        <v>0.67755102040816295</v>
      </c>
      <c r="BI8" s="16">
        <v>0.49324324324324298</v>
      </c>
      <c r="BJ8" s="16">
        <v>0.30434782608695699</v>
      </c>
      <c r="BK8" s="16">
        <v>0.51851851851851805</v>
      </c>
      <c r="BL8" s="16">
        <v>0.33333333333333298</v>
      </c>
    </row>
    <row r="9" spans="2:64" x14ac:dyDescent="0.35">
      <c r="B9" s="17" t="s">
        <v>495</v>
      </c>
      <c r="C9" s="16">
        <v>0.57283464566929099</v>
      </c>
      <c r="D9" s="16">
        <v>0.37931034482758602</v>
      </c>
      <c r="E9" s="16">
        <v>0.453125</v>
      </c>
      <c r="F9" s="16">
        <v>0.55319148936170204</v>
      </c>
      <c r="G9" s="16">
        <v>0.60122699386503098</v>
      </c>
      <c r="H9" s="16">
        <v>0.639240506329114</v>
      </c>
      <c r="I9" s="16"/>
      <c r="J9" s="16">
        <v>0.56643356643356602</v>
      </c>
      <c r="K9" s="16">
        <v>0.579185520361991</v>
      </c>
      <c r="L9" s="16"/>
      <c r="M9" s="16">
        <v>0.60526315789473695</v>
      </c>
      <c r="N9" s="16">
        <v>0.52</v>
      </c>
      <c r="O9" s="16">
        <v>0.51666666666666705</v>
      </c>
      <c r="P9" s="16">
        <v>0.52500000000000002</v>
      </c>
      <c r="Q9" s="16"/>
      <c r="R9" s="16">
        <v>0.504</v>
      </c>
      <c r="S9" s="16">
        <v>0.55555555555555602</v>
      </c>
      <c r="T9" s="16">
        <v>0.66666666666666696</v>
      </c>
      <c r="U9" s="16">
        <v>0.75</v>
      </c>
      <c r="V9" s="16"/>
      <c r="W9" s="16">
        <v>0.48648648648648701</v>
      </c>
      <c r="X9" s="16">
        <v>0.63917525773195905</v>
      </c>
      <c r="Y9" s="16">
        <v>0.69230769230769196</v>
      </c>
      <c r="Z9" s="16">
        <v>0.60869565217391297</v>
      </c>
      <c r="AA9" s="16">
        <v>0.54054054054054101</v>
      </c>
      <c r="AB9" s="16">
        <v>0.51020408163265296</v>
      </c>
      <c r="AC9" s="16">
        <v>0.51020408163265296</v>
      </c>
      <c r="AD9" s="16">
        <v>0.44444444444444398</v>
      </c>
      <c r="AE9" s="16">
        <v>0.6</v>
      </c>
      <c r="AF9" s="16">
        <v>0.5</v>
      </c>
      <c r="AG9" s="16">
        <v>0.65</v>
      </c>
      <c r="AH9" s="16">
        <v>1</v>
      </c>
      <c r="AI9" s="16"/>
      <c r="AJ9" s="16">
        <v>0.56716417910447803</v>
      </c>
      <c r="AK9" s="16">
        <v>0.42666666666666703</v>
      </c>
      <c r="AL9" s="16">
        <v>0.63218390804597702</v>
      </c>
      <c r="AM9" s="16">
        <v>0.52127659574468099</v>
      </c>
      <c r="AN9" s="16">
        <v>0.62962962962962998</v>
      </c>
      <c r="AO9" s="16"/>
      <c r="AP9" s="16">
        <v>0.574585635359116</v>
      </c>
      <c r="AQ9" s="16">
        <v>0.54400000000000004</v>
      </c>
      <c r="AR9" s="16">
        <v>0.71428571428571397</v>
      </c>
      <c r="AS9" s="16"/>
      <c r="AT9" s="16">
        <v>0.57575757575757602</v>
      </c>
      <c r="AU9" s="16">
        <v>0.60128617363344095</v>
      </c>
      <c r="AV9" s="16">
        <v>0.48888888888888898</v>
      </c>
      <c r="AW9" s="16">
        <v>0.3</v>
      </c>
      <c r="AX9" s="16"/>
      <c r="AY9" s="16">
        <v>0.45945945945945899</v>
      </c>
      <c r="AZ9" s="16">
        <v>0.581740976645435</v>
      </c>
      <c r="BA9" s="16"/>
      <c r="BB9" s="16">
        <v>0.47222222222222199</v>
      </c>
      <c r="BC9" s="16">
        <v>0.55952380952380998</v>
      </c>
      <c r="BD9" s="16">
        <v>0.60747663551401898</v>
      </c>
      <c r="BE9" s="16">
        <v>0.47761194029850701</v>
      </c>
      <c r="BF9" s="16"/>
      <c r="BG9" s="16">
        <v>0.69354838709677402</v>
      </c>
      <c r="BH9" s="16">
        <v>0.60408163265306103</v>
      </c>
      <c r="BI9" s="16">
        <v>0.55405405405405395</v>
      </c>
      <c r="BJ9" s="16">
        <v>0.34782608695652201</v>
      </c>
      <c r="BK9" s="16">
        <v>0.37037037037037002</v>
      </c>
      <c r="BL9" s="16">
        <v>0</v>
      </c>
    </row>
    <row r="10" spans="2:64" x14ac:dyDescent="0.35">
      <c r="B10" s="17" t="s">
        <v>496</v>
      </c>
      <c r="C10" s="16">
        <v>0.440944881889764</v>
      </c>
      <c r="D10" s="16">
        <v>0.31034482758620702</v>
      </c>
      <c r="E10" s="16">
        <v>0.421875</v>
      </c>
      <c r="F10" s="16">
        <v>0.53191489361702105</v>
      </c>
      <c r="G10" s="16">
        <v>0.44785276073619601</v>
      </c>
      <c r="H10" s="16">
        <v>0.411392405063291</v>
      </c>
      <c r="I10" s="16"/>
      <c r="J10" s="16">
        <v>0.41608391608391598</v>
      </c>
      <c r="K10" s="16">
        <v>0.47511312217194601</v>
      </c>
      <c r="L10" s="16"/>
      <c r="M10" s="16">
        <v>0.44407894736842102</v>
      </c>
      <c r="N10" s="16">
        <v>0.43</v>
      </c>
      <c r="O10" s="16">
        <v>0.483333333333333</v>
      </c>
      <c r="P10" s="16">
        <v>0.4</v>
      </c>
      <c r="Q10" s="16"/>
      <c r="R10" s="16">
        <v>0.44400000000000001</v>
      </c>
      <c r="S10" s="16">
        <v>0.50617283950617298</v>
      </c>
      <c r="T10" s="16">
        <v>0.41176470588235298</v>
      </c>
      <c r="U10" s="16">
        <v>0.375</v>
      </c>
      <c r="V10" s="16"/>
      <c r="W10" s="16">
        <v>0.391891891891892</v>
      </c>
      <c r="X10" s="16">
        <v>0.43298969072165</v>
      </c>
      <c r="Y10" s="16">
        <v>0.40384615384615402</v>
      </c>
      <c r="Z10" s="16">
        <v>0.39130434782608697</v>
      </c>
      <c r="AA10" s="16">
        <v>0.35135135135135098</v>
      </c>
      <c r="AB10" s="16">
        <v>0.530612244897959</v>
      </c>
      <c r="AC10" s="16">
        <v>0.48979591836734698</v>
      </c>
      <c r="AD10" s="16">
        <v>0.38888888888888901</v>
      </c>
      <c r="AE10" s="16">
        <v>0.48571428571428599</v>
      </c>
      <c r="AF10" s="16">
        <v>0.46428571428571402</v>
      </c>
      <c r="AG10" s="16">
        <v>0.65</v>
      </c>
      <c r="AH10" s="16">
        <v>0.33333333333333298</v>
      </c>
      <c r="AI10" s="16"/>
      <c r="AJ10" s="16">
        <v>0.462686567164179</v>
      </c>
      <c r="AK10" s="16">
        <v>0.37333333333333302</v>
      </c>
      <c r="AL10" s="16">
        <v>0.48275862068965503</v>
      </c>
      <c r="AM10" s="16">
        <v>0.38297872340425498</v>
      </c>
      <c r="AN10" s="16">
        <v>0.44444444444444398</v>
      </c>
      <c r="AO10" s="16"/>
      <c r="AP10" s="16">
        <v>0.450276243093923</v>
      </c>
      <c r="AQ10" s="16">
        <v>0.40799999999999997</v>
      </c>
      <c r="AR10" s="16">
        <v>0.476190476190476</v>
      </c>
      <c r="AS10" s="16"/>
      <c r="AT10" s="16">
        <v>0.46212121212121199</v>
      </c>
      <c r="AU10" s="16">
        <v>0.45016077170418001</v>
      </c>
      <c r="AV10" s="16">
        <v>0.4</v>
      </c>
      <c r="AW10" s="16">
        <v>0.25</v>
      </c>
      <c r="AX10" s="16"/>
      <c r="AY10" s="16">
        <v>0.29729729729729698</v>
      </c>
      <c r="AZ10" s="16">
        <v>0.452229299363057</v>
      </c>
      <c r="BA10" s="16"/>
      <c r="BB10" s="16">
        <v>0.5</v>
      </c>
      <c r="BC10" s="16">
        <v>0.40476190476190499</v>
      </c>
      <c r="BD10" s="16">
        <v>0.451713395638629</v>
      </c>
      <c r="BE10" s="16">
        <v>0.402985074626866</v>
      </c>
      <c r="BF10" s="16"/>
      <c r="BG10" s="16">
        <v>0.41935483870967699</v>
      </c>
      <c r="BH10" s="16">
        <v>0.522448979591837</v>
      </c>
      <c r="BI10" s="16">
        <v>0.39864864864864902</v>
      </c>
      <c r="BJ10" s="16">
        <v>0.217391304347826</v>
      </c>
      <c r="BK10" s="16">
        <v>0.22222222222222199</v>
      </c>
      <c r="BL10" s="16">
        <v>0</v>
      </c>
    </row>
    <row r="11" spans="2:64" x14ac:dyDescent="0.35">
      <c r="B11" s="17" t="s">
        <v>468</v>
      </c>
      <c r="C11" s="16">
        <v>0.41338582677165397</v>
      </c>
      <c r="D11" s="16">
        <v>0.41379310344827602</v>
      </c>
      <c r="E11" s="16">
        <v>0.34375</v>
      </c>
      <c r="F11" s="16">
        <v>0.43617021276595702</v>
      </c>
      <c r="G11" s="16">
        <v>0.39877300613496902</v>
      </c>
      <c r="H11" s="16">
        <v>0.443037974683544</v>
      </c>
      <c r="I11" s="16"/>
      <c r="J11" s="16">
        <v>0.41958041958042003</v>
      </c>
      <c r="K11" s="16">
        <v>0.40271493212669701</v>
      </c>
      <c r="L11" s="16"/>
      <c r="M11" s="16">
        <v>0.40131578947368401</v>
      </c>
      <c r="N11" s="16">
        <v>0.41</v>
      </c>
      <c r="O11" s="16">
        <v>0.43333333333333302</v>
      </c>
      <c r="P11" s="16">
        <v>0.5</v>
      </c>
      <c r="Q11" s="16"/>
      <c r="R11" s="16">
        <v>0.38400000000000001</v>
      </c>
      <c r="S11" s="16">
        <v>0.469135802469136</v>
      </c>
      <c r="T11" s="16">
        <v>0.43137254901960798</v>
      </c>
      <c r="U11" s="16">
        <v>0.41666666666666702</v>
      </c>
      <c r="V11" s="16"/>
      <c r="W11" s="16">
        <v>0.36486486486486502</v>
      </c>
      <c r="X11" s="16">
        <v>0.37113402061855699</v>
      </c>
      <c r="Y11" s="16">
        <v>0.480769230769231</v>
      </c>
      <c r="Z11" s="16">
        <v>0.45652173913043498</v>
      </c>
      <c r="AA11" s="16">
        <v>0.37837837837837801</v>
      </c>
      <c r="AB11" s="16">
        <v>0.469387755102041</v>
      </c>
      <c r="AC11" s="16">
        <v>0.28571428571428598</v>
      </c>
      <c r="AD11" s="16">
        <v>0.44444444444444398</v>
      </c>
      <c r="AE11" s="16">
        <v>0.42857142857142899</v>
      </c>
      <c r="AF11" s="16">
        <v>0.53571428571428603</v>
      </c>
      <c r="AG11" s="16">
        <v>0.45</v>
      </c>
      <c r="AH11" s="16">
        <v>1</v>
      </c>
      <c r="AI11" s="16"/>
      <c r="AJ11" s="16">
        <v>0.462686567164179</v>
      </c>
      <c r="AK11" s="16">
        <v>0.34666666666666701</v>
      </c>
      <c r="AL11" s="16">
        <v>0.40229885057471299</v>
      </c>
      <c r="AM11" s="16">
        <v>0.39361702127659598</v>
      </c>
      <c r="AN11" s="16">
        <v>0.48148148148148101</v>
      </c>
      <c r="AO11" s="16"/>
      <c r="AP11" s="16">
        <v>0.42817679558011101</v>
      </c>
      <c r="AQ11" s="16">
        <v>0.33600000000000002</v>
      </c>
      <c r="AR11" s="16">
        <v>0.61904761904761896</v>
      </c>
      <c r="AS11" s="16"/>
      <c r="AT11" s="16">
        <v>0.40909090909090901</v>
      </c>
      <c r="AU11" s="16">
        <v>0.41800643086816702</v>
      </c>
      <c r="AV11" s="16">
        <v>0.44444444444444398</v>
      </c>
      <c r="AW11" s="16">
        <v>0.3</v>
      </c>
      <c r="AX11" s="16"/>
      <c r="AY11" s="16">
        <v>0.45945945945945899</v>
      </c>
      <c r="AZ11" s="16">
        <v>0.40976645435244202</v>
      </c>
      <c r="BA11" s="16"/>
      <c r="BB11" s="16">
        <v>0.52777777777777801</v>
      </c>
      <c r="BC11" s="16">
        <v>0.38095238095238099</v>
      </c>
      <c r="BD11" s="16">
        <v>0.420560747663551</v>
      </c>
      <c r="BE11" s="16">
        <v>0.35820895522388102</v>
      </c>
      <c r="BF11" s="16"/>
      <c r="BG11" s="16">
        <v>0.467741935483871</v>
      </c>
      <c r="BH11" s="16">
        <v>0.46530612244898001</v>
      </c>
      <c r="BI11" s="16">
        <v>0.36486486486486502</v>
      </c>
      <c r="BJ11" s="16">
        <v>0.26086956521739102</v>
      </c>
      <c r="BK11" s="16">
        <v>0.25925925925925902</v>
      </c>
      <c r="BL11" s="16">
        <v>0</v>
      </c>
    </row>
    <row r="12" spans="2:64" x14ac:dyDescent="0.35">
      <c r="B12" s="17" t="s">
        <v>497</v>
      </c>
      <c r="C12" s="16">
        <v>0.39566929133858297</v>
      </c>
      <c r="D12" s="16">
        <v>0.27586206896551702</v>
      </c>
      <c r="E12" s="16">
        <v>0.359375</v>
      </c>
      <c r="F12" s="16">
        <v>0.43617021276595702</v>
      </c>
      <c r="G12" s="16">
        <v>0.38650306748466301</v>
      </c>
      <c r="H12" s="16">
        <v>0.417721518987342</v>
      </c>
      <c r="I12" s="16"/>
      <c r="J12" s="16">
        <v>0.40209790209790203</v>
      </c>
      <c r="K12" s="16">
        <v>0.38914027149321301</v>
      </c>
      <c r="L12" s="16"/>
      <c r="M12" s="16">
        <v>0.43421052631578899</v>
      </c>
      <c r="N12" s="16">
        <v>0.33</v>
      </c>
      <c r="O12" s="16">
        <v>0.33333333333333298</v>
      </c>
      <c r="P12" s="16">
        <v>0.32500000000000001</v>
      </c>
      <c r="Q12" s="16"/>
      <c r="R12" s="16">
        <v>0.38800000000000001</v>
      </c>
      <c r="S12" s="16">
        <v>0.34567901234567899</v>
      </c>
      <c r="T12" s="16">
        <v>0.43137254901960798</v>
      </c>
      <c r="U12" s="16">
        <v>0.41666666666666702</v>
      </c>
      <c r="V12" s="16"/>
      <c r="W12" s="16">
        <v>0.36486486486486502</v>
      </c>
      <c r="X12" s="16">
        <v>0.38144329896907198</v>
      </c>
      <c r="Y12" s="16">
        <v>0.40384615384615402</v>
      </c>
      <c r="Z12" s="16">
        <v>0.434782608695652</v>
      </c>
      <c r="AA12" s="16">
        <v>0.43243243243243201</v>
      </c>
      <c r="AB12" s="16">
        <v>0.36734693877551</v>
      </c>
      <c r="AC12" s="16">
        <v>0.44897959183673503</v>
      </c>
      <c r="AD12" s="16">
        <v>0.33333333333333298</v>
      </c>
      <c r="AE12" s="16">
        <v>0.42857142857142899</v>
      </c>
      <c r="AF12" s="16">
        <v>0.32142857142857101</v>
      </c>
      <c r="AG12" s="16">
        <v>0.35</v>
      </c>
      <c r="AH12" s="16">
        <v>1</v>
      </c>
      <c r="AI12" s="16"/>
      <c r="AJ12" s="16">
        <v>0.238805970149254</v>
      </c>
      <c r="AK12" s="16">
        <v>0.32</v>
      </c>
      <c r="AL12" s="16">
        <v>0.47126436781609199</v>
      </c>
      <c r="AM12" s="16">
        <v>0.44680851063829802</v>
      </c>
      <c r="AN12" s="16">
        <v>0.44444444444444398</v>
      </c>
      <c r="AO12" s="16"/>
      <c r="AP12" s="16">
        <v>0.37845303867403302</v>
      </c>
      <c r="AQ12" s="16">
        <v>0.40799999999999997</v>
      </c>
      <c r="AR12" s="16">
        <v>0.61904761904761896</v>
      </c>
      <c r="AS12" s="16"/>
      <c r="AT12" s="16">
        <v>0.36363636363636398</v>
      </c>
      <c r="AU12" s="16">
        <v>0.42765273311897101</v>
      </c>
      <c r="AV12" s="16">
        <v>0.37777777777777799</v>
      </c>
      <c r="AW12" s="16">
        <v>0.15</v>
      </c>
      <c r="AX12" s="16"/>
      <c r="AY12" s="16">
        <v>0.32432432432432401</v>
      </c>
      <c r="AZ12" s="16">
        <v>0.40127388535031799</v>
      </c>
      <c r="BA12" s="16"/>
      <c r="BB12" s="16">
        <v>0.36111111111111099</v>
      </c>
      <c r="BC12" s="16">
        <v>0.46428571428571402</v>
      </c>
      <c r="BD12" s="16">
        <v>0.39563862928348897</v>
      </c>
      <c r="BE12" s="16">
        <v>0.328358208955224</v>
      </c>
      <c r="BF12" s="16"/>
      <c r="BG12" s="16">
        <v>0.54838709677419395</v>
      </c>
      <c r="BH12" s="16">
        <v>0.45306122448979602</v>
      </c>
      <c r="BI12" s="16">
        <v>0.31081081081081102</v>
      </c>
      <c r="BJ12" s="16">
        <v>0.34782608695652201</v>
      </c>
      <c r="BK12" s="16">
        <v>7.4074074074074098E-2</v>
      </c>
      <c r="BL12" s="16">
        <v>0</v>
      </c>
    </row>
    <row r="13" spans="2:64" x14ac:dyDescent="0.35">
      <c r="B13" s="17" t="s">
        <v>498</v>
      </c>
      <c r="C13" s="16">
        <v>0.36220472440944901</v>
      </c>
      <c r="D13" s="16">
        <v>0.31034482758620702</v>
      </c>
      <c r="E13" s="16">
        <v>0.359375</v>
      </c>
      <c r="F13" s="16">
        <v>0.37234042553191499</v>
      </c>
      <c r="G13" s="16">
        <v>0.36809815950920199</v>
      </c>
      <c r="H13" s="16">
        <v>0.360759493670886</v>
      </c>
      <c r="I13" s="16"/>
      <c r="J13" s="16">
        <v>0.37062937062937101</v>
      </c>
      <c r="K13" s="16">
        <v>0.35294117647058798</v>
      </c>
      <c r="L13" s="16"/>
      <c r="M13" s="16">
        <v>0.38815789473684198</v>
      </c>
      <c r="N13" s="16">
        <v>0.34</v>
      </c>
      <c r="O13" s="16">
        <v>0.4</v>
      </c>
      <c r="P13" s="16">
        <v>0.2</v>
      </c>
      <c r="Q13" s="16"/>
      <c r="R13" s="16">
        <v>0.376</v>
      </c>
      <c r="S13" s="16">
        <v>0.39506172839506198</v>
      </c>
      <c r="T13" s="16">
        <v>0.33986928104575198</v>
      </c>
      <c r="U13" s="16">
        <v>0.25</v>
      </c>
      <c r="V13" s="16"/>
      <c r="W13" s="16">
        <v>0.41891891891891903</v>
      </c>
      <c r="X13" s="16">
        <v>0.34020618556700999</v>
      </c>
      <c r="Y13" s="16">
        <v>0.36538461538461497</v>
      </c>
      <c r="Z13" s="16">
        <v>0.32608695652173902</v>
      </c>
      <c r="AA13" s="16">
        <v>0.37837837837837801</v>
      </c>
      <c r="AB13" s="16">
        <v>0.32653061224489799</v>
      </c>
      <c r="AC13" s="16">
        <v>0.34693877551020402</v>
      </c>
      <c r="AD13" s="16">
        <v>0.38888888888888901</v>
      </c>
      <c r="AE13" s="16">
        <v>0.4</v>
      </c>
      <c r="AF13" s="16">
        <v>0.214285714285714</v>
      </c>
      <c r="AG13" s="16">
        <v>0.45</v>
      </c>
      <c r="AH13" s="16">
        <v>1</v>
      </c>
      <c r="AI13" s="16"/>
      <c r="AJ13" s="16">
        <v>0.19402985074626899</v>
      </c>
      <c r="AK13" s="16">
        <v>0.25333333333333302</v>
      </c>
      <c r="AL13" s="16">
        <v>0.46551724137931</v>
      </c>
      <c r="AM13" s="16">
        <v>0.36170212765957399</v>
      </c>
      <c r="AN13" s="16">
        <v>0.407407407407407</v>
      </c>
      <c r="AO13" s="16"/>
      <c r="AP13" s="16">
        <v>0.33425414364640899</v>
      </c>
      <c r="AQ13" s="16">
        <v>0.39200000000000002</v>
      </c>
      <c r="AR13" s="16">
        <v>0.66666666666666696</v>
      </c>
      <c r="AS13" s="16"/>
      <c r="AT13" s="16">
        <v>0.38636363636363602</v>
      </c>
      <c r="AU13" s="16">
        <v>0.38263665594855301</v>
      </c>
      <c r="AV13" s="16">
        <v>0.266666666666667</v>
      </c>
      <c r="AW13" s="16">
        <v>0.1</v>
      </c>
      <c r="AX13" s="16"/>
      <c r="AY13" s="16">
        <v>0.21621621621621601</v>
      </c>
      <c r="AZ13" s="16">
        <v>0.37367303609341801</v>
      </c>
      <c r="BA13" s="16"/>
      <c r="BB13" s="16">
        <v>0.47222222222222199</v>
      </c>
      <c r="BC13" s="16">
        <v>0.36904761904761901</v>
      </c>
      <c r="BD13" s="16">
        <v>0.37383177570093501</v>
      </c>
      <c r="BE13" s="16">
        <v>0.238805970149254</v>
      </c>
      <c r="BF13" s="16"/>
      <c r="BG13" s="16">
        <v>0.5</v>
      </c>
      <c r="BH13" s="16">
        <v>0.43673469387755098</v>
      </c>
      <c r="BI13" s="16">
        <v>0.25675675675675702</v>
      </c>
      <c r="BJ13" s="16">
        <v>0.173913043478261</v>
      </c>
      <c r="BK13" s="16">
        <v>0.11111111111111099</v>
      </c>
      <c r="BL13" s="16">
        <v>0.33333333333333298</v>
      </c>
    </row>
    <row r="14" spans="2:64" x14ac:dyDescent="0.35">
      <c r="B14" s="17" t="s">
        <v>499</v>
      </c>
      <c r="C14" s="16">
        <v>0.196850393700787</v>
      </c>
      <c r="D14" s="16">
        <v>0.20689655172413801</v>
      </c>
      <c r="E14" s="16">
        <v>0.203125</v>
      </c>
      <c r="F14" s="16">
        <v>0.24468085106383</v>
      </c>
      <c r="G14" s="16">
        <v>0.220858895705521</v>
      </c>
      <c r="H14" s="16">
        <v>0.139240506329114</v>
      </c>
      <c r="I14" s="16"/>
      <c r="J14" s="16">
        <v>0.18181818181818199</v>
      </c>
      <c r="K14" s="16">
        <v>0.217194570135747</v>
      </c>
      <c r="L14" s="16"/>
      <c r="M14" s="16">
        <v>0.19078947368421101</v>
      </c>
      <c r="N14" s="16">
        <v>0.17</v>
      </c>
      <c r="O14" s="16">
        <v>0.28333333333333299</v>
      </c>
      <c r="P14" s="16">
        <v>0.2</v>
      </c>
      <c r="Q14" s="16"/>
      <c r="R14" s="16">
        <v>0.22</v>
      </c>
      <c r="S14" s="16">
        <v>0.209876543209877</v>
      </c>
      <c r="T14" s="16">
        <v>0.15686274509803899</v>
      </c>
      <c r="U14" s="16">
        <v>0.16666666666666699</v>
      </c>
      <c r="V14" s="16"/>
      <c r="W14" s="16">
        <v>0.22972972972972999</v>
      </c>
      <c r="X14" s="16">
        <v>0.17525773195876301</v>
      </c>
      <c r="Y14" s="16">
        <v>0.17307692307692299</v>
      </c>
      <c r="Z14" s="16">
        <v>0.19565217391304299</v>
      </c>
      <c r="AA14" s="16">
        <v>0.21621621621621601</v>
      </c>
      <c r="AB14" s="16">
        <v>0.122448979591837</v>
      </c>
      <c r="AC14" s="16">
        <v>0.122448979591837</v>
      </c>
      <c r="AD14" s="16">
        <v>0.22222222222222199</v>
      </c>
      <c r="AE14" s="16">
        <v>0.25714285714285701</v>
      </c>
      <c r="AF14" s="16">
        <v>0.25</v>
      </c>
      <c r="AG14" s="16">
        <v>0.3</v>
      </c>
      <c r="AH14" s="16">
        <v>0.66666666666666696</v>
      </c>
      <c r="AI14" s="16"/>
      <c r="AJ14" s="16">
        <v>0.17910447761194001</v>
      </c>
      <c r="AK14" s="16">
        <v>0.17333333333333301</v>
      </c>
      <c r="AL14" s="16">
        <v>0.24137931034482801</v>
      </c>
      <c r="AM14" s="16">
        <v>0.159574468085106</v>
      </c>
      <c r="AN14" s="16">
        <v>0.18518518518518501</v>
      </c>
      <c r="AO14" s="16"/>
      <c r="AP14" s="16">
        <v>0.19060773480663001</v>
      </c>
      <c r="AQ14" s="16">
        <v>0.216</v>
      </c>
      <c r="AR14" s="16">
        <v>0.19047619047618999</v>
      </c>
      <c r="AS14" s="16"/>
      <c r="AT14" s="16">
        <v>0.234848484848485</v>
      </c>
      <c r="AU14" s="16">
        <v>0.196141479099678</v>
      </c>
      <c r="AV14" s="16">
        <v>0.133333333333333</v>
      </c>
      <c r="AW14" s="16">
        <v>0.1</v>
      </c>
      <c r="AX14" s="16"/>
      <c r="AY14" s="16">
        <v>0.135135135135135</v>
      </c>
      <c r="AZ14" s="16">
        <v>0.201698513800425</v>
      </c>
      <c r="BA14" s="16"/>
      <c r="BB14" s="16">
        <v>0.13888888888888901</v>
      </c>
      <c r="BC14" s="16">
        <v>0.19047619047618999</v>
      </c>
      <c r="BD14" s="16">
        <v>0.208722741433022</v>
      </c>
      <c r="BE14" s="16">
        <v>0.17910447761194001</v>
      </c>
      <c r="BF14" s="16"/>
      <c r="BG14" s="16">
        <v>0.25806451612903197</v>
      </c>
      <c r="BH14" s="16">
        <v>0.24489795918367299</v>
      </c>
      <c r="BI14" s="16">
        <v>0.141891891891892</v>
      </c>
      <c r="BJ14" s="16">
        <v>4.3478260869565202E-2</v>
      </c>
      <c r="BK14" s="16">
        <v>7.4074074074074098E-2</v>
      </c>
      <c r="BL14" s="16">
        <v>0</v>
      </c>
    </row>
    <row r="15" spans="2:64" x14ac:dyDescent="0.35">
      <c r="B15" s="17" t="s">
        <v>500</v>
      </c>
      <c r="C15" s="16">
        <v>0.16535433070866101</v>
      </c>
      <c r="D15" s="16">
        <v>0.17241379310344801</v>
      </c>
      <c r="E15" s="16">
        <v>0.21875</v>
      </c>
      <c r="F15" s="16">
        <v>0.20212765957446799</v>
      </c>
      <c r="G15" s="16">
        <v>0.159509202453988</v>
      </c>
      <c r="H15" s="16">
        <v>0.126582278481013</v>
      </c>
      <c r="I15" s="16"/>
      <c r="J15" s="16">
        <v>0.13986013986014001</v>
      </c>
      <c r="K15" s="16">
        <v>0.19909502262443399</v>
      </c>
      <c r="L15" s="16"/>
      <c r="M15" s="16">
        <v>0.15131578947368399</v>
      </c>
      <c r="N15" s="16">
        <v>0.2</v>
      </c>
      <c r="O15" s="16">
        <v>0.21666666666666701</v>
      </c>
      <c r="P15" s="16">
        <v>0.1</v>
      </c>
      <c r="Q15" s="16"/>
      <c r="R15" s="16">
        <v>0.18</v>
      </c>
      <c r="S15" s="16">
        <v>0.148148148148148</v>
      </c>
      <c r="T15" s="16">
        <v>0.15032679738562099</v>
      </c>
      <c r="U15" s="16">
        <v>0.16666666666666699</v>
      </c>
      <c r="V15" s="16"/>
      <c r="W15" s="16">
        <v>0.20270270270270299</v>
      </c>
      <c r="X15" s="16">
        <v>0.123711340206186</v>
      </c>
      <c r="Y15" s="16">
        <v>0.15384615384615399</v>
      </c>
      <c r="Z15" s="16">
        <v>0.108695652173913</v>
      </c>
      <c r="AA15" s="16">
        <v>0.18918918918918901</v>
      </c>
      <c r="AB15" s="16">
        <v>0.183673469387755</v>
      </c>
      <c r="AC15" s="16">
        <v>8.1632653061224497E-2</v>
      </c>
      <c r="AD15" s="16">
        <v>0.16666666666666699</v>
      </c>
      <c r="AE15" s="16">
        <v>0.22857142857142901</v>
      </c>
      <c r="AF15" s="16">
        <v>0.214285714285714</v>
      </c>
      <c r="AG15" s="16">
        <v>0.2</v>
      </c>
      <c r="AH15" s="16">
        <v>1</v>
      </c>
      <c r="AI15" s="16"/>
      <c r="AJ15" s="16">
        <v>0.119402985074627</v>
      </c>
      <c r="AK15" s="16">
        <v>0.17333333333333301</v>
      </c>
      <c r="AL15" s="16">
        <v>0.21839080459770099</v>
      </c>
      <c r="AM15" s="16">
        <v>0.159574468085106</v>
      </c>
      <c r="AN15" s="16">
        <v>7.4074074074074098E-2</v>
      </c>
      <c r="AO15" s="16"/>
      <c r="AP15" s="16">
        <v>0.168508287292818</v>
      </c>
      <c r="AQ15" s="16">
        <v>0.16</v>
      </c>
      <c r="AR15" s="16">
        <v>0.14285714285714299</v>
      </c>
      <c r="AS15" s="16"/>
      <c r="AT15" s="16">
        <v>0.18181818181818199</v>
      </c>
      <c r="AU15" s="16">
        <v>0.16398713826366601</v>
      </c>
      <c r="AV15" s="16">
        <v>0.2</v>
      </c>
      <c r="AW15" s="16">
        <v>0</v>
      </c>
      <c r="AX15" s="16"/>
      <c r="AY15" s="16">
        <v>0.162162162162162</v>
      </c>
      <c r="AZ15" s="16">
        <v>0.16560509554140099</v>
      </c>
      <c r="BA15" s="16"/>
      <c r="BB15" s="16">
        <v>0.16666666666666699</v>
      </c>
      <c r="BC15" s="16">
        <v>0.226190476190476</v>
      </c>
      <c r="BD15" s="16">
        <v>0.17133956386292801</v>
      </c>
      <c r="BE15" s="16">
        <v>5.9701492537313397E-2</v>
      </c>
      <c r="BF15" s="16"/>
      <c r="BG15" s="16">
        <v>0.241935483870968</v>
      </c>
      <c r="BH15" s="16">
        <v>0.2</v>
      </c>
      <c r="BI15" s="16">
        <v>0.114864864864865</v>
      </c>
      <c r="BJ15" s="16">
        <v>4.3478260869565202E-2</v>
      </c>
      <c r="BK15" s="16">
        <v>7.4074074074074098E-2</v>
      </c>
      <c r="BL15" s="16">
        <v>0</v>
      </c>
    </row>
    <row r="16" spans="2:64" x14ac:dyDescent="0.35">
      <c r="B16" s="17" t="s">
        <v>501</v>
      </c>
      <c r="C16" s="16">
        <v>0.108267716535433</v>
      </c>
      <c r="D16" s="16">
        <v>0.13793103448275901</v>
      </c>
      <c r="E16" s="16">
        <v>0.15625</v>
      </c>
      <c r="F16" s="16">
        <v>0.10638297872340401</v>
      </c>
      <c r="G16" s="16">
        <v>0.104294478527607</v>
      </c>
      <c r="H16" s="16">
        <v>8.8607594936708903E-2</v>
      </c>
      <c r="I16" s="16"/>
      <c r="J16" s="16">
        <v>8.0419580419580403E-2</v>
      </c>
      <c r="K16" s="16">
        <v>0.144796380090498</v>
      </c>
      <c r="L16" s="16"/>
      <c r="M16" s="16">
        <v>0.105263157894737</v>
      </c>
      <c r="N16" s="16">
        <v>0.08</v>
      </c>
      <c r="O16" s="16">
        <v>0.16666666666666699</v>
      </c>
      <c r="P16" s="16">
        <v>0.125</v>
      </c>
      <c r="Q16" s="16"/>
      <c r="R16" s="16">
        <v>0.12</v>
      </c>
      <c r="S16" s="16">
        <v>9.8765432098765399E-2</v>
      </c>
      <c r="T16" s="16">
        <v>0.10457516339869299</v>
      </c>
      <c r="U16" s="16">
        <v>4.1666666666666699E-2</v>
      </c>
      <c r="V16" s="16"/>
      <c r="W16" s="16">
        <v>0.14864864864864899</v>
      </c>
      <c r="X16" s="16">
        <v>8.2474226804123696E-2</v>
      </c>
      <c r="Y16" s="16">
        <v>7.69230769230769E-2</v>
      </c>
      <c r="Z16" s="16">
        <v>8.6956521739130405E-2</v>
      </c>
      <c r="AA16" s="16">
        <v>0.135135135135135</v>
      </c>
      <c r="AB16" s="16">
        <v>8.1632653061224497E-2</v>
      </c>
      <c r="AC16" s="16">
        <v>0.14285714285714299</v>
      </c>
      <c r="AD16" s="16">
        <v>0.11111111111111099</v>
      </c>
      <c r="AE16" s="16">
        <v>8.5714285714285701E-2</v>
      </c>
      <c r="AF16" s="16">
        <v>0.14285714285714299</v>
      </c>
      <c r="AG16" s="16">
        <v>0.1</v>
      </c>
      <c r="AH16" s="16">
        <v>0.33333333333333298</v>
      </c>
      <c r="AI16" s="16"/>
      <c r="AJ16" s="16">
        <v>5.9701492537313397E-2</v>
      </c>
      <c r="AK16" s="16">
        <v>0.08</v>
      </c>
      <c r="AL16" s="16">
        <v>0.13218390804597699</v>
      </c>
      <c r="AM16" s="16">
        <v>8.5106382978723402E-2</v>
      </c>
      <c r="AN16" s="16">
        <v>0.18518518518518501</v>
      </c>
      <c r="AO16" s="16"/>
      <c r="AP16" s="16">
        <v>0.10497237569060799</v>
      </c>
      <c r="AQ16" s="16">
        <v>0.12</v>
      </c>
      <c r="AR16" s="16">
        <v>9.5238095238095205E-2</v>
      </c>
      <c r="AS16" s="16"/>
      <c r="AT16" s="16">
        <v>0.13636363636363599</v>
      </c>
      <c r="AU16" s="16">
        <v>9.6463022508038607E-2</v>
      </c>
      <c r="AV16" s="16">
        <v>0.133333333333333</v>
      </c>
      <c r="AW16" s="16">
        <v>0.05</v>
      </c>
      <c r="AX16" s="16"/>
      <c r="AY16" s="16">
        <v>0.18918918918918901</v>
      </c>
      <c r="AZ16" s="16">
        <v>0.101910828025478</v>
      </c>
      <c r="BA16" s="16"/>
      <c r="BB16" s="16">
        <v>0.11111111111111099</v>
      </c>
      <c r="BC16" s="16">
        <v>0.119047619047619</v>
      </c>
      <c r="BD16" s="16">
        <v>0.11526479750778799</v>
      </c>
      <c r="BE16" s="16">
        <v>5.9701492537313397E-2</v>
      </c>
      <c r="BF16" s="16"/>
      <c r="BG16" s="16">
        <v>0.14516129032258099</v>
      </c>
      <c r="BH16" s="16">
        <v>0.14285714285714299</v>
      </c>
      <c r="BI16" s="16">
        <v>6.08108108108108E-2</v>
      </c>
      <c r="BJ16" s="16">
        <v>4.3478260869565202E-2</v>
      </c>
      <c r="BK16" s="16">
        <v>3.7037037037037E-2</v>
      </c>
      <c r="BL16" s="16">
        <v>0</v>
      </c>
    </row>
    <row r="17" spans="2:64" x14ac:dyDescent="0.35">
      <c r="B17" s="17" t="s">
        <v>159</v>
      </c>
      <c r="C17" s="16">
        <v>9.8425196850393706E-2</v>
      </c>
      <c r="D17" s="16">
        <v>3.4482758620689703E-2</v>
      </c>
      <c r="E17" s="16">
        <v>0.140625</v>
      </c>
      <c r="F17" s="16">
        <v>8.5106382978723402E-2</v>
      </c>
      <c r="G17" s="16">
        <v>7.9754601226993904E-2</v>
      </c>
      <c r="H17" s="16">
        <v>0.120253164556962</v>
      </c>
      <c r="I17" s="16"/>
      <c r="J17" s="16">
        <v>8.3916083916083906E-2</v>
      </c>
      <c r="K17" s="16">
        <v>0.11764705882352899</v>
      </c>
      <c r="L17" s="16"/>
      <c r="M17" s="16">
        <v>6.5789473684210495E-2</v>
      </c>
      <c r="N17" s="16">
        <v>0.16</v>
      </c>
      <c r="O17" s="16">
        <v>0.18333333333333299</v>
      </c>
      <c r="P17" s="16">
        <v>7.4999999999999997E-2</v>
      </c>
      <c r="Q17" s="16"/>
      <c r="R17" s="16">
        <v>0.108</v>
      </c>
      <c r="S17" s="16">
        <v>0.11111111111111099</v>
      </c>
      <c r="T17" s="16">
        <v>8.4967320261437898E-2</v>
      </c>
      <c r="U17" s="16">
        <v>4.1666666666666699E-2</v>
      </c>
      <c r="V17" s="16"/>
      <c r="W17" s="16">
        <v>0.14864864864864899</v>
      </c>
      <c r="X17" s="16">
        <v>8.2474226804123696E-2</v>
      </c>
      <c r="Y17" s="16">
        <v>7.69230769230769E-2</v>
      </c>
      <c r="Z17" s="16">
        <v>8.6956521739130405E-2</v>
      </c>
      <c r="AA17" s="16">
        <v>8.1081081081081099E-2</v>
      </c>
      <c r="AB17" s="16">
        <v>0.122448979591837</v>
      </c>
      <c r="AC17" s="16">
        <v>8.1632653061224497E-2</v>
      </c>
      <c r="AD17" s="16">
        <v>5.5555555555555601E-2</v>
      </c>
      <c r="AE17" s="16">
        <v>0.114285714285714</v>
      </c>
      <c r="AF17" s="16">
        <v>0.17857142857142899</v>
      </c>
      <c r="AG17" s="16">
        <v>0</v>
      </c>
      <c r="AH17" s="16">
        <v>0</v>
      </c>
      <c r="AI17" s="16"/>
      <c r="AJ17" s="16">
        <v>0.14925373134328401</v>
      </c>
      <c r="AK17" s="16">
        <v>0.2</v>
      </c>
      <c r="AL17" s="16">
        <v>4.5977011494252901E-2</v>
      </c>
      <c r="AM17" s="16">
        <v>0.10638297872340401</v>
      </c>
      <c r="AN17" s="16">
        <v>3.7037037037037E-2</v>
      </c>
      <c r="AO17" s="16"/>
      <c r="AP17" s="16">
        <v>9.11602209944751E-2</v>
      </c>
      <c r="AQ17" s="16">
        <v>0.12</v>
      </c>
      <c r="AR17" s="16">
        <v>9.5238095238095205E-2</v>
      </c>
      <c r="AS17" s="16"/>
      <c r="AT17" s="16">
        <v>9.8484848484848495E-2</v>
      </c>
      <c r="AU17" s="16">
        <v>7.7170418006430902E-2</v>
      </c>
      <c r="AV17" s="16">
        <v>0.133333333333333</v>
      </c>
      <c r="AW17" s="16">
        <v>0.35</v>
      </c>
      <c r="AX17" s="16"/>
      <c r="AY17" s="16">
        <v>0.135135135135135</v>
      </c>
      <c r="AZ17" s="16">
        <v>9.5541401273885398E-2</v>
      </c>
      <c r="BA17" s="16"/>
      <c r="BB17" s="16">
        <v>2.7777777777777801E-2</v>
      </c>
      <c r="BC17" s="16">
        <v>7.1428571428571397E-2</v>
      </c>
      <c r="BD17" s="16">
        <v>9.6573208722741402E-2</v>
      </c>
      <c r="BE17" s="16">
        <v>0.17910447761194001</v>
      </c>
      <c r="BF17" s="16"/>
      <c r="BG17" s="16">
        <v>6.4516129032258104E-2</v>
      </c>
      <c r="BH17" s="16">
        <v>6.1224489795918401E-2</v>
      </c>
      <c r="BI17" s="16">
        <v>0.141891891891892</v>
      </c>
      <c r="BJ17" s="16">
        <v>0.13043478260869601</v>
      </c>
      <c r="BK17" s="16">
        <v>0.18518518518518501</v>
      </c>
      <c r="BL17" s="16">
        <v>0.66666666666666696</v>
      </c>
    </row>
    <row r="18" spans="2:64" x14ac:dyDescent="0.35">
      <c r="B18" s="17" t="s">
        <v>184</v>
      </c>
      <c r="C18" s="18">
        <v>5.9055118110236202E-3</v>
      </c>
      <c r="D18" s="18">
        <v>0</v>
      </c>
      <c r="E18" s="18">
        <v>1.5625E-2</v>
      </c>
      <c r="F18" s="18">
        <v>0</v>
      </c>
      <c r="G18" s="18">
        <v>6.13496932515337E-3</v>
      </c>
      <c r="H18" s="18">
        <v>6.3291139240506302E-3</v>
      </c>
      <c r="I18" s="18"/>
      <c r="J18" s="18">
        <v>1.04895104895105E-2</v>
      </c>
      <c r="K18" s="18">
        <v>0</v>
      </c>
      <c r="L18" s="18"/>
      <c r="M18" s="18">
        <v>6.5789473684210497E-3</v>
      </c>
      <c r="N18" s="18">
        <v>0</v>
      </c>
      <c r="O18" s="18">
        <v>0</v>
      </c>
      <c r="P18" s="18">
        <v>2.5000000000000001E-2</v>
      </c>
      <c r="Q18" s="18"/>
      <c r="R18" s="18">
        <v>8.0000000000000002E-3</v>
      </c>
      <c r="S18" s="18">
        <v>0</v>
      </c>
      <c r="T18" s="18">
        <v>6.5359477124183E-3</v>
      </c>
      <c r="U18" s="18">
        <v>0</v>
      </c>
      <c r="V18" s="18"/>
      <c r="W18" s="18">
        <v>0</v>
      </c>
      <c r="X18" s="18">
        <v>1.03092783505155E-2</v>
      </c>
      <c r="Y18" s="18">
        <v>1.9230769230769201E-2</v>
      </c>
      <c r="Z18" s="18">
        <v>0</v>
      </c>
      <c r="AA18" s="18">
        <v>2.7027027027027001E-2</v>
      </c>
      <c r="AB18" s="18">
        <v>0</v>
      </c>
      <c r="AC18" s="18">
        <v>0</v>
      </c>
      <c r="AD18" s="18">
        <v>0</v>
      </c>
      <c r="AE18" s="18">
        <v>0</v>
      </c>
      <c r="AF18" s="18">
        <v>0</v>
      </c>
      <c r="AG18" s="18">
        <v>0</v>
      </c>
      <c r="AH18" s="18">
        <v>0</v>
      </c>
      <c r="AI18" s="18"/>
      <c r="AJ18" s="18">
        <v>0</v>
      </c>
      <c r="AK18" s="18">
        <v>0</v>
      </c>
      <c r="AL18" s="18">
        <v>5.74712643678161E-3</v>
      </c>
      <c r="AM18" s="18">
        <v>2.1276595744680899E-2</v>
      </c>
      <c r="AN18" s="18">
        <v>0</v>
      </c>
      <c r="AO18" s="18"/>
      <c r="AP18" s="18">
        <v>2.7624309392265201E-3</v>
      </c>
      <c r="AQ18" s="18">
        <v>1.6E-2</v>
      </c>
      <c r="AR18" s="18">
        <v>0</v>
      </c>
      <c r="AS18" s="18"/>
      <c r="AT18" s="18">
        <v>0</v>
      </c>
      <c r="AU18" s="18">
        <v>6.4308681672025697E-3</v>
      </c>
      <c r="AV18" s="18">
        <v>2.2222222222222199E-2</v>
      </c>
      <c r="AW18" s="18">
        <v>0</v>
      </c>
      <c r="AX18" s="18"/>
      <c r="AY18" s="18">
        <v>0</v>
      </c>
      <c r="AZ18" s="18">
        <v>6.3694267515923596E-3</v>
      </c>
      <c r="BA18" s="18"/>
      <c r="BB18" s="18">
        <v>2.7777777777777801E-2</v>
      </c>
      <c r="BC18" s="18">
        <v>0</v>
      </c>
      <c r="BD18" s="18">
        <v>6.2305295950155796E-3</v>
      </c>
      <c r="BE18" s="18">
        <v>0</v>
      </c>
      <c r="BF18" s="18"/>
      <c r="BG18" s="18">
        <v>0</v>
      </c>
      <c r="BH18" s="18">
        <v>0</v>
      </c>
      <c r="BI18" s="18">
        <v>0</v>
      </c>
      <c r="BJ18" s="18">
        <v>4.3478260869565202E-2</v>
      </c>
      <c r="BK18" s="18">
        <v>7.4074074074074098E-2</v>
      </c>
      <c r="BL18" s="18">
        <v>0</v>
      </c>
    </row>
    <row r="19" spans="2:64" x14ac:dyDescent="0.35">
      <c r="B19" s="15"/>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L20"/>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510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503</v>
      </c>
      <c r="C8" s="16">
        <v>0.31496062992126</v>
      </c>
      <c r="D8" s="16">
        <v>0.31034482758620702</v>
      </c>
      <c r="E8" s="16">
        <v>0.1875</v>
      </c>
      <c r="F8" s="16">
        <v>0.29787234042553201</v>
      </c>
      <c r="G8" s="16">
        <v>0.34969325153374198</v>
      </c>
      <c r="H8" s="16">
        <v>0.341772151898734</v>
      </c>
      <c r="I8" s="16"/>
      <c r="J8" s="16">
        <v>0.28321678321678301</v>
      </c>
      <c r="K8" s="16">
        <v>0.35746606334841602</v>
      </c>
      <c r="L8" s="16"/>
      <c r="M8" s="16">
        <v>0.3125</v>
      </c>
      <c r="N8" s="16">
        <v>0.26</v>
      </c>
      <c r="O8" s="16">
        <v>0.35</v>
      </c>
      <c r="P8" s="16">
        <v>0.4</v>
      </c>
      <c r="Q8" s="16"/>
      <c r="R8" s="16">
        <v>0.28000000000000003</v>
      </c>
      <c r="S8" s="16">
        <v>0.24691358024691401</v>
      </c>
      <c r="T8" s="16">
        <v>0.40522875816993498</v>
      </c>
      <c r="U8" s="16">
        <v>0.33333333333333298</v>
      </c>
      <c r="V8" s="16"/>
      <c r="W8" s="16">
        <v>0.31081081081081102</v>
      </c>
      <c r="X8" s="16">
        <v>0.36082474226804101</v>
      </c>
      <c r="Y8" s="16">
        <v>0.42307692307692302</v>
      </c>
      <c r="Z8" s="16">
        <v>0.34782608695652201</v>
      </c>
      <c r="AA8" s="16">
        <v>0.108108108108108</v>
      </c>
      <c r="AB8" s="16">
        <v>0.24489795918367299</v>
      </c>
      <c r="AC8" s="16">
        <v>0.30612244897959201</v>
      </c>
      <c r="AD8" s="16">
        <v>0.16666666666666699</v>
      </c>
      <c r="AE8" s="16">
        <v>0.314285714285714</v>
      </c>
      <c r="AF8" s="16">
        <v>0.35714285714285698</v>
      </c>
      <c r="AG8" s="16">
        <v>0.35</v>
      </c>
      <c r="AH8" s="16">
        <v>0.66666666666666696</v>
      </c>
      <c r="AI8" s="16"/>
      <c r="AJ8" s="16">
        <v>0.37313432835820898</v>
      </c>
      <c r="AK8" s="16">
        <v>0.30666666666666698</v>
      </c>
      <c r="AL8" s="16">
        <v>0.31609195402298901</v>
      </c>
      <c r="AM8" s="16">
        <v>0.29787234042553201</v>
      </c>
      <c r="AN8" s="16">
        <v>0.296296296296296</v>
      </c>
      <c r="AO8" s="16"/>
      <c r="AP8" s="16">
        <v>0.325966850828729</v>
      </c>
      <c r="AQ8" s="16">
        <v>0.30399999999999999</v>
      </c>
      <c r="AR8" s="16">
        <v>0.19047619047618999</v>
      </c>
      <c r="AS8" s="16"/>
      <c r="AT8" s="16">
        <v>0.25757575757575801</v>
      </c>
      <c r="AU8" s="16">
        <v>0.36977491961414799</v>
      </c>
      <c r="AV8" s="16">
        <v>0.133333333333333</v>
      </c>
      <c r="AW8" s="16">
        <v>0.25</v>
      </c>
      <c r="AX8" s="16"/>
      <c r="AY8" s="16">
        <v>0.21621621621621601</v>
      </c>
      <c r="AZ8" s="16">
        <v>0.322717622080679</v>
      </c>
      <c r="BA8" s="16"/>
      <c r="BB8" s="16">
        <v>0.36111111111111099</v>
      </c>
      <c r="BC8" s="16">
        <v>0.33333333333333298</v>
      </c>
      <c r="BD8" s="16">
        <v>0.31152647975077902</v>
      </c>
      <c r="BE8" s="16">
        <v>0.28358208955223901</v>
      </c>
      <c r="BF8" s="16"/>
      <c r="BG8" s="16">
        <v>0.38709677419354799</v>
      </c>
      <c r="BH8" s="16">
        <v>0.314285714285714</v>
      </c>
      <c r="BI8" s="16">
        <v>0.29054054054054101</v>
      </c>
      <c r="BJ8" s="16">
        <v>0.39130434782608697</v>
      </c>
      <c r="BK8" s="16">
        <v>0.25925925925925902</v>
      </c>
      <c r="BL8" s="16">
        <v>0</v>
      </c>
    </row>
    <row r="9" spans="2:64" x14ac:dyDescent="0.35">
      <c r="B9" s="17" t="s">
        <v>504</v>
      </c>
      <c r="C9" s="16">
        <v>3.5433070866141697E-2</v>
      </c>
      <c r="D9" s="16">
        <v>0</v>
      </c>
      <c r="E9" s="16">
        <v>7.8125E-2</v>
      </c>
      <c r="F9" s="16">
        <v>5.31914893617021E-2</v>
      </c>
      <c r="G9" s="16">
        <v>3.0674846625766899E-2</v>
      </c>
      <c r="H9" s="16">
        <v>1.8987341772151899E-2</v>
      </c>
      <c r="I9" s="16"/>
      <c r="J9" s="16">
        <v>3.4965034965035002E-2</v>
      </c>
      <c r="K9" s="16">
        <v>3.6199095022624403E-2</v>
      </c>
      <c r="L9" s="16"/>
      <c r="M9" s="16">
        <v>3.6184210526315798E-2</v>
      </c>
      <c r="N9" s="16">
        <v>0.04</v>
      </c>
      <c r="O9" s="16">
        <v>3.3333333333333298E-2</v>
      </c>
      <c r="P9" s="16">
        <v>2.5000000000000001E-2</v>
      </c>
      <c r="Q9" s="16"/>
      <c r="R9" s="16">
        <v>4.8000000000000001E-2</v>
      </c>
      <c r="S9" s="16">
        <v>3.7037037037037E-2</v>
      </c>
      <c r="T9" s="16">
        <v>1.30718954248366E-2</v>
      </c>
      <c r="U9" s="16">
        <v>4.1666666666666699E-2</v>
      </c>
      <c r="V9" s="16"/>
      <c r="W9" s="16">
        <v>1.35135135135135E-2</v>
      </c>
      <c r="X9" s="16">
        <v>3.09278350515464E-2</v>
      </c>
      <c r="Y9" s="16">
        <v>5.7692307692307702E-2</v>
      </c>
      <c r="Z9" s="16">
        <v>4.3478260869565202E-2</v>
      </c>
      <c r="AA9" s="16">
        <v>5.4054054054054099E-2</v>
      </c>
      <c r="AB9" s="16">
        <v>6.1224489795918401E-2</v>
      </c>
      <c r="AC9" s="16">
        <v>4.08163265306122E-2</v>
      </c>
      <c r="AD9" s="16">
        <v>5.5555555555555601E-2</v>
      </c>
      <c r="AE9" s="16">
        <v>2.8571428571428598E-2</v>
      </c>
      <c r="AF9" s="16">
        <v>0</v>
      </c>
      <c r="AG9" s="16">
        <v>0</v>
      </c>
      <c r="AH9" s="16">
        <v>0</v>
      </c>
      <c r="AI9" s="16"/>
      <c r="AJ9" s="16">
        <v>0</v>
      </c>
      <c r="AK9" s="16">
        <v>0.04</v>
      </c>
      <c r="AL9" s="16">
        <v>4.0229885057471299E-2</v>
      </c>
      <c r="AM9" s="16">
        <v>5.31914893617021E-2</v>
      </c>
      <c r="AN9" s="16">
        <v>7.4074074074074098E-2</v>
      </c>
      <c r="AO9" s="16"/>
      <c r="AP9" s="16">
        <v>3.5911602209944701E-2</v>
      </c>
      <c r="AQ9" s="16">
        <v>0.04</v>
      </c>
      <c r="AR9" s="16">
        <v>0</v>
      </c>
      <c r="AS9" s="16"/>
      <c r="AT9" s="16">
        <v>2.27272727272727E-2</v>
      </c>
      <c r="AU9" s="16">
        <v>2.57234726688103E-2</v>
      </c>
      <c r="AV9" s="16">
        <v>0.155555555555556</v>
      </c>
      <c r="AW9" s="16">
        <v>0</v>
      </c>
      <c r="AX9" s="16"/>
      <c r="AY9" s="16">
        <v>0</v>
      </c>
      <c r="AZ9" s="16">
        <v>3.8216560509554097E-2</v>
      </c>
      <c r="BA9" s="16"/>
      <c r="BB9" s="16">
        <v>5.5555555555555601E-2</v>
      </c>
      <c r="BC9" s="16">
        <v>7.1428571428571397E-2</v>
      </c>
      <c r="BD9" s="16">
        <v>1.86915887850467E-2</v>
      </c>
      <c r="BE9" s="16">
        <v>5.9701492537313397E-2</v>
      </c>
      <c r="BF9" s="16"/>
      <c r="BG9" s="16">
        <v>0</v>
      </c>
      <c r="BH9" s="16">
        <v>2.4489795918367301E-2</v>
      </c>
      <c r="BI9" s="16">
        <v>6.08108108108108E-2</v>
      </c>
      <c r="BJ9" s="16">
        <v>0</v>
      </c>
      <c r="BK9" s="16">
        <v>0.11111111111111099</v>
      </c>
      <c r="BL9" s="16">
        <v>0</v>
      </c>
    </row>
    <row r="10" spans="2:64" x14ac:dyDescent="0.35">
      <c r="B10" s="17" t="s">
        <v>505</v>
      </c>
      <c r="C10" s="16">
        <v>9.8425196850393706E-2</v>
      </c>
      <c r="D10" s="16">
        <v>0.31034482758620702</v>
      </c>
      <c r="E10" s="16">
        <v>0.140625</v>
      </c>
      <c r="F10" s="16">
        <v>7.4468085106383003E-2</v>
      </c>
      <c r="G10" s="16">
        <v>8.5889570552147201E-2</v>
      </c>
      <c r="H10" s="16">
        <v>6.9620253164557E-2</v>
      </c>
      <c r="I10" s="16"/>
      <c r="J10" s="16">
        <v>9.0909090909090898E-2</v>
      </c>
      <c r="K10" s="16">
        <v>0.108597285067873</v>
      </c>
      <c r="L10" s="16"/>
      <c r="M10" s="16">
        <v>8.55263157894737E-2</v>
      </c>
      <c r="N10" s="16">
        <v>0.13</v>
      </c>
      <c r="O10" s="16">
        <v>0.133333333333333</v>
      </c>
      <c r="P10" s="16">
        <v>7.4999999999999997E-2</v>
      </c>
      <c r="Q10" s="16"/>
      <c r="R10" s="16">
        <v>0.124</v>
      </c>
      <c r="S10" s="16">
        <v>9.8765432098765399E-2</v>
      </c>
      <c r="T10" s="16">
        <v>7.1895424836601302E-2</v>
      </c>
      <c r="U10" s="16">
        <v>0</v>
      </c>
      <c r="V10" s="16"/>
      <c r="W10" s="16">
        <v>0.135135135135135</v>
      </c>
      <c r="X10" s="16">
        <v>8.2474226804123696E-2</v>
      </c>
      <c r="Y10" s="16">
        <v>5.7692307692307702E-2</v>
      </c>
      <c r="Z10" s="16">
        <v>8.6956521739130405E-2</v>
      </c>
      <c r="AA10" s="16">
        <v>8.1081081081081099E-2</v>
      </c>
      <c r="AB10" s="16">
        <v>0.16326530612244899</v>
      </c>
      <c r="AC10" s="16">
        <v>0.122448979591837</v>
      </c>
      <c r="AD10" s="16">
        <v>0.11111111111111099</v>
      </c>
      <c r="AE10" s="16">
        <v>2.8571428571428598E-2</v>
      </c>
      <c r="AF10" s="16">
        <v>0.107142857142857</v>
      </c>
      <c r="AG10" s="16">
        <v>0.1</v>
      </c>
      <c r="AH10" s="16">
        <v>0</v>
      </c>
      <c r="AI10" s="16"/>
      <c r="AJ10" s="16">
        <v>0.104477611940299</v>
      </c>
      <c r="AK10" s="16">
        <v>6.6666666666666693E-2</v>
      </c>
      <c r="AL10" s="16">
        <v>6.8965517241379296E-2</v>
      </c>
      <c r="AM10" s="16">
        <v>0.12765957446808501</v>
      </c>
      <c r="AN10" s="16">
        <v>7.4074074074074098E-2</v>
      </c>
      <c r="AO10" s="16"/>
      <c r="AP10" s="16">
        <v>9.6685082872928194E-2</v>
      </c>
      <c r="AQ10" s="16">
        <v>8.7999999999999995E-2</v>
      </c>
      <c r="AR10" s="16">
        <v>0.19047619047618999</v>
      </c>
      <c r="AS10" s="16"/>
      <c r="AT10" s="16">
        <v>0.12121212121212099</v>
      </c>
      <c r="AU10" s="16">
        <v>9.0032154340836001E-2</v>
      </c>
      <c r="AV10" s="16">
        <v>0.11111111111111099</v>
      </c>
      <c r="AW10" s="16">
        <v>0.05</v>
      </c>
      <c r="AX10" s="16"/>
      <c r="AY10" s="16">
        <v>0.18918918918918901</v>
      </c>
      <c r="AZ10" s="16">
        <v>9.1295116772823801E-2</v>
      </c>
      <c r="BA10" s="16"/>
      <c r="BB10" s="16">
        <v>0.194444444444444</v>
      </c>
      <c r="BC10" s="16">
        <v>0.107142857142857</v>
      </c>
      <c r="BD10" s="16">
        <v>8.7227414330218106E-2</v>
      </c>
      <c r="BE10" s="16">
        <v>8.9552238805970102E-2</v>
      </c>
      <c r="BF10" s="16"/>
      <c r="BG10" s="16">
        <v>6.4516129032258104E-2</v>
      </c>
      <c r="BH10" s="16">
        <v>6.9387755102040802E-2</v>
      </c>
      <c r="BI10" s="16">
        <v>0.141891891891892</v>
      </c>
      <c r="BJ10" s="16">
        <v>0.13043478260869601</v>
      </c>
      <c r="BK10" s="16">
        <v>0.148148148148148</v>
      </c>
      <c r="BL10" s="16">
        <v>0.33333333333333298</v>
      </c>
    </row>
    <row r="11" spans="2:64" x14ac:dyDescent="0.35">
      <c r="B11" s="17" t="s">
        <v>506</v>
      </c>
      <c r="C11" s="16">
        <v>8.4645669291338599E-2</v>
      </c>
      <c r="D11" s="16">
        <v>6.8965517241379296E-2</v>
      </c>
      <c r="E11" s="16">
        <v>0.125</v>
      </c>
      <c r="F11" s="16">
        <v>0.12765957446808501</v>
      </c>
      <c r="G11" s="16">
        <v>5.5214723926380403E-2</v>
      </c>
      <c r="H11" s="16">
        <v>7.5949367088607597E-2</v>
      </c>
      <c r="I11" s="16"/>
      <c r="J11" s="16">
        <v>9.7902097902097904E-2</v>
      </c>
      <c r="K11" s="16">
        <v>6.7873303167420795E-2</v>
      </c>
      <c r="L11" s="16"/>
      <c r="M11" s="16">
        <v>0.10197368421052599</v>
      </c>
      <c r="N11" s="16">
        <v>0.06</v>
      </c>
      <c r="O11" s="16">
        <v>0.05</v>
      </c>
      <c r="P11" s="16">
        <v>7.4999999999999997E-2</v>
      </c>
      <c r="Q11" s="16"/>
      <c r="R11" s="16">
        <v>0.104</v>
      </c>
      <c r="S11" s="16">
        <v>7.4074074074074098E-2</v>
      </c>
      <c r="T11" s="16">
        <v>5.22875816993464E-2</v>
      </c>
      <c r="U11" s="16">
        <v>0.125</v>
      </c>
      <c r="V11" s="16"/>
      <c r="W11" s="16">
        <v>9.45945945945946E-2</v>
      </c>
      <c r="X11" s="16">
        <v>7.2164948453608199E-2</v>
      </c>
      <c r="Y11" s="16">
        <v>9.6153846153846201E-2</v>
      </c>
      <c r="Z11" s="16">
        <v>6.5217391304347797E-2</v>
      </c>
      <c r="AA11" s="16">
        <v>0.18918918918918901</v>
      </c>
      <c r="AB11" s="16">
        <v>0.102040816326531</v>
      </c>
      <c r="AC11" s="16">
        <v>8.1632653061224497E-2</v>
      </c>
      <c r="AD11" s="16">
        <v>0.11111111111111099</v>
      </c>
      <c r="AE11" s="16">
        <v>2.8571428571428598E-2</v>
      </c>
      <c r="AF11" s="16">
        <v>0</v>
      </c>
      <c r="AG11" s="16">
        <v>0.05</v>
      </c>
      <c r="AH11" s="16">
        <v>0.33333333333333298</v>
      </c>
      <c r="AI11" s="16"/>
      <c r="AJ11" s="16">
        <v>4.47761194029851E-2</v>
      </c>
      <c r="AK11" s="16">
        <v>6.6666666666666693E-2</v>
      </c>
      <c r="AL11" s="16">
        <v>0.10344827586206901</v>
      </c>
      <c r="AM11" s="16">
        <v>7.4468085106383003E-2</v>
      </c>
      <c r="AN11" s="16">
        <v>0.148148148148148</v>
      </c>
      <c r="AO11" s="16"/>
      <c r="AP11" s="16">
        <v>9.11602209944751E-2</v>
      </c>
      <c r="AQ11" s="16">
        <v>5.6000000000000001E-2</v>
      </c>
      <c r="AR11" s="16">
        <v>0.14285714285714299</v>
      </c>
      <c r="AS11" s="16"/>
      <c r="AT11" s="16">
        <v>9.0909090909090898E-2</v>
      </c>
      <c r="AU11" s="16">
        <v>8.0385852090032198E-2</v>
      </c>
      <c r="AV11" s="16">
        <v>6.6666666666666693E-2</v>
      </c>
      <c r="AW11" s="16">
        <v>0.15</v>
      </c>
      <c r="AX11" s="16"/>
      <c r="AY11" s="16">
        <v>0.18918918918918901</v>
      </c>
      <c r="AZ11" s="16">
        <v>7.6433121019108305E-2</v>
      </c>
      <c r="BA11" s="16"/>
      <c r="BB11" s="16">
        <v>8.3333333333333301E-2</v>
      </c>
      <c r="BC11" s="16">
        <v>5.95238095238095E-2</v>
      </c>
      <c r="BD11" s="16">
        <v>9.34579439252336E-2</v>
      </c>
      <c r="BE11" s="16">
        <v>7.4626865671641798E-2</v>
      </c>
      <c r="BF11" s="16"/>
      <c r="BG11" s="16">
        <v>0.14516129032258099</v>
      </c>
      <c r="BH11" s="16">
        <v>8.9795918367346905E-2</v>
      </c>
      <c r="BI11" s="16">
        <v>6.08108108108108E-2</v>
      </c>
      <c r="BJ11" s="16">
        <v>4.3478260869565202E-2</v>
      </c>
      <c r="BK11" s="16">
        <v>7.4074074074074098E-2</v>
      </c>
      <c r="BL11" s="16">
        <v>0</v>
      </c>
    </row>
    <row r="12" spans="2:64" x14ac:dyDescent="0.35">
      <c r="B12" s="17" t="s">
        <v>507</v>
      </c>
      <c r="C12" s="16">
        <v>0.279527559055118</v>
      </c>
      <c r="D12" s="16">
        <v>0.13793103448275901</v>
      </c>
      <c r="E12" s="16">
        <v>0.265625</v>
      </c>
      <c r="F12" s="16">
        <v>0.23404255319148901</v>
      </c>
      <c r="G12" s="16">
        <v>0.33742331288343602</v>
      </c>
      <c r="H12" s="16">
        <v>0.278481012658228</v>
      </c>
      <c r="I12" s="16"/>
      <c r="J12" s="16">
        <v>0.30069930069930101</v>
      </c>
      <c r="K12" s="16">
        <v>0.24886877828054299</v>
      </c>
      <c r="L12" s="16"/>
      <c r="M12" s="16">
        <v>0.31578947368421101</v>
      </c>
      <c r="N12" s="16">
        <v>0.26</v>
      </c>
      <c r="O12" s="16">
        <v>0.18333333333333299</v>
      </c>
      <c r="P12" s="16">
        <v>0.2</v>
      </c>
      <c r="Q12" s="16"/>
      <c r="R12" s="16">
        <v>0.248</v>
      </c>
      <c r="S12" s="16">
        <v>0.33333333333333298</v>
      </c>
      <c r="T12" s="16">
        <v>0.29411764705882398</v>
      </c>
      <c r="U12" s="16">
        <v>0.33333333333333298</v>
      </c>
      <c r="V12" s="16"/>
      <c r="W12" s="16">
        <v>0.25675675675675702</v>
      </c>
      <c r="X12" s="16">
        <v>0.28865979381443302</v>
      </c>
      <c r="Y12" s="16">
        <v>0.21153846153846201</v>
      </c>
      <c r="Z12" s="16">
        <v>0.32608695652173902</v>
      </c>
      <c r="AA12" s="16">
        <v>0.37837837837837801</v>
      </c>
      <c r="AB12" s="16">
        <v>0.16326530612244899</v>
      </c>
      <c r="AC12" s="16">
        <v>0.30612244897959201</v>
      </c>
      <c r="AD12" s="16">
        <v>0.16666666666666699</v>
      </c>
      <c r="AE12" s="16">
        <v>0.42857142857142899</v>
      </c>
      <c r="AF12" s="16">
        <v>0.28571428571428598</v>
      </c>
      <c r="AG12" s="16">
        <v>0.3</v>
      </c>
      <c r="AH12" s="16">
        <v>0</v>
      </c>
      <c r="AI12" s="16"/>
      <c r="AJ12" s="16">
        <v>0.20895522388059701</v>
      </c>
      <c r="AK12" s="16">
        <v>0.24</v>
      </c>
      <c r="AL12" s="16">
        <v>0.31034482758620702</v>
      </c>
      <c r="AM12" s="16">
        <v>0.319148936170213</v>
      </c>
      <c r="AN12" s="16">
        <v>0.18518518518518501</v>
      </c>
      <c r="AO12" s="16"/>
      <c r="AP12" s="16">
        <v>0.25138121546961301</v>
      </c>
      <c r="AQ12" s="16">
        <v>0.35199999999999998</v>
      </c>
      <c r="AR12" s="16">
        <v>0.33333333333333298</v>
      </c>
      <c r="AS12" s="16"/>
      <c r="AT12" s="16">
        <v>0.30303030303030298</v>
      </c>
      <c r="AU12" s="16">
        <v>0.27974276527331199</v>
      </c>
      <c r="AV12" s="16">
        <v>0.24444444444444399</v>
      </c>
      <c r="AW12" s="16">
        <v>0.2</v>
      </c>
      <c r="AX12" s="16"/>
      <c r="AY12" s="16">
        <v>0.24324324324324301</v>
      </c>
      <c r="AZ12" s="16">
        <v>0.28237791932059397</v>
      </c>
      <c r="BA12" s="16"/>
      <c r="BB12" s="16">
        <v>0.22222222222222199</v>
      </c>
      <c r="BC12" s="16">
        <v>0.238095238095238</v>
      </c>
      <c r="BD12" s="16">
        <v>0.31464174454828697</v>
      </c>
      <c r="BE12" s="16">
        <v>0.19402985074626899</v>
      </c>
      <c r="BF12" s="16"/>
      <c r="BG12" s="16">
        <v>0.33870967741935498</v>
      </c>
      <c r="BH12" s="16">
        <v>0.30612244897959201</v>
      </c>
      <c r="BI12" s="16">
        <v>0.27027027027027001</v>
      </c>
      <c r="BJ12" s="16">
        <v>0.13043478260869601</v>
      </c>
      <c r="BK12" s="16">
        <v>0.11111111111111099</v>
      </c>
      <c r="BL12" s="16">
        <v>0</v>
      </c>
    </row>
    <row r="13" spans="2:64" x14ac:dyDescent="0.35">
      <c r="B13" s="17" t="s">
        <v>508</v>
      </c>
      <c r="C13" s="16">
        <v>1.5748031496062999E-2</v>
      </c>
      <c r="D13" s="16">
        <v>3.4482758620689703E-2</v>
      </c>
      <c r="E13" s="16">
        <v>1.5625E-2</v>
      </c>
      <c r="F13" s="16">
        <v>3.1914893617021302E-2</v>
      </c>
      <c r="G13" s="16">
        <v>0</v>
      </c>
      <c r="H13" s="16">
        <v>1.8987341772151899E-2</v>
      </c>
      <c r="I13" s="16"/>
      <c r="J13" s="16">
        <v>1.7482517482517501E-2</v>
      </c>
      <c r="K13" s="16">
        <v>1.35746606334842E-2</v>
      </c>
      <c r="L13" s="16"/>
      <c r="M13" s="16">
        <v>9.8684210526315801E-3</v>
      </c>
      <c r="N13" s="16">
        <v>0.03</v>
      </c>
      <c r="O13" s="16">
        <v>1.6666666666666701E-2</v>
      </c>
      <c r="P13" s="16">
        <v>2.5000000000000001E-2</v>
      </c>
      <c r="Q13" s="16"/>
      <c r="R13" s="16">
        <v>1.6E-2</v>
      </c>
      <c r="S13" s="16">
        <v>2.4691358024691398E-2</v>
      </c>
      <c r="T13" s="16">
        <v>1.30718954248366E-2</v>
      </c>
      <c r="U13" s="16">
        <v>0</v>
      </c>
      <c r="V13" s="16"/>
      <c r="W13" s="16">
        <v>1.35135135135135E-2</v>
      </c>
      <c r="X13" s="16">
        <v>0</v>
      </c>
      <c r="Y13" s="16">
        <v>1.9230769230769201E-2</v>
      </c>
      <c r="Z13" s="16">
        <v>0</v>
      </c>
      <c r="AA13" s="16">
        <v>5.4054054054054099E-2</v>
      </c>
      <c r="AB13" s="16">
        <v>4.08163265306122E-2</v>
      </c>
      <c r="AC13" s="16">
        <v>0</v>
      </c>
      <c r="AD13" s="16">
        <v>0</v>
      </c>
      <c r="AE13" s="16">
        <v>0</v>
      </c>
      <c r="AF13" s="16">
        <v>0</v>
      </c>
      <c r="AG13" s="16">
        <v>0.1</v>
      </c>
      <c r="AH13" s="16">
        <v>0</v>
      </c>
      <c r="AI13" s="16"/>
      <c r="AJ13" s="16">
        <v>2.9850746268656699E-2</v>
      </c>
      <c r="AK13" s="16">
        <v>1.3333333333333299E-2</v>
      </c>
      <c r="AL13" s="16">
        <v>1.72413793103448E-2</v>
      </c>
      <c r="AM13" s="16">
        <v>1.0638297872340399E-2</v>
      </c>
      <c r="AN13" s="16">
        <v>0</v>
      </c>
      <c r="AO13" s="16"/>
      <c r="AP13" s="16">
        <v>1.93370165745856E-2</v>
      </c>
      <c r="AQ13" s="16">
        <v>8.0000000000000002E-3</v>
      </c>
      <c r="AR13" s="16">
        <v>0</v>
      </c>
      <c r="AS13" s="16"/>
      <c r="AT13" s="16">
        <v>2.27272727272727E-2</v>
      </c>
      <c r="AU13" s="16">
        <v>9.6463022508038593E-3</v>
      </c>
      <c r="AV13" s="16">
        <v>4.4444444444444398E-2</v>
      </c>
      <c r="AW13" s="16">
        <v>0</v>
      </c>
      <c r="AX13" s="16"/>
      <c r="AY13" s="16">
        <v>0</v>
      </c>
      <c r="AZ13" s="16">
        <v>1.6985138004246302E-2</v>
      </c>
      <c r="BA13" s="16"/>
      <c r="BB13" s="16">
        <v>0</v>
      </c>
      <c r="BC13" s="16">
        <v>3.5714285714285698E-2</v>
      </c>
      <c r="BD13" s="16">
        <v>1.5576323987538899E-2</v>
      </c>
      <c r="BE13" s="16">
        <v>0</v>
      </c>
      <c r="BF13" s="16"/>
      <c r="BG13" s="16">
        <v>0</v>
      </c>
      <c r="BH13" s="16">
        <v>1.2244897959183701E-2</v>
      </c>
      <c r="BI13" s="16">
        <v>1.35135135135135E-2</v>
      </c>
      <c r="BJ13" s="16">
        <v>8.6956521739130405E-2</v>
      </c>
      <c r="BK13" s="16">
        <v>3.7037037037037E-2</v>
      </c>
      <c r="BL13" s="16">
        <v>0</v>
      </c>
    </row>
    <row r="14" spans="2:64" x14ac:dyDescent="0.35">
      <c r="B14" s="17" t="s">
        <v>509</v>
      </c>
      <c r="C14" s="16">
        <v>8.6614173228346497E-2</v>
      </c>
      <c r="D14" s="16">
        <v>0.10344827586206901</v>
      </c>
      <c r="E14" s="16">
        <v>6.25E-2</v>
      </c>
      <c r="F14" s="16">
        <v>9.5744680851063801E-2</v>
      </c>
      <c r="G14" s="16">
        <v>6.13496932515337E-2</v>
      </c>
      <c r="H14" s="16">
        <v>0.113924050632911</v>
      </c>
      <c r="I14" s="16"/>
      <c r="J14" s="16">
        <v>0.10489510489510501</v>
      </c>
      <c r="K14" s="16">
        <v>6.3348416289592799E-2</v>
      </c>
      <c r="L14" s="16"/>
      <c r="M14" s="16">
        <v>7.8947368421052599E-2</v>
      </c>
      <c r="N14" s="16">
        <v>0.08</v>
      </c>
      <c r="O14" s="16">
        <v>0.1</v>
      </c>
      <c r="P14" s="16">
        <v>0.125</v>
      </c>
      <c r="Q14" s="16"/>
      <c r="R14" s="16">
        <v>9.1999999999999998E-2</v>
      </c>
      <c r="S14" s="16">
        <v>7.4074074074074098E-2</v>
      </c>
      <c r="T14" s="16">
        <v>9.1503267973856203E-2</v>
      </c>
      <c r="U14" s="16">
        <v>4.1666666666666699E-2</v>
      </c>
      <c r="V14" s="16"/>
      <c r="W14" s="16">
        <v>8.1081081081081099E-2</v>
      </c>
      <c r="X14" s="16">
        <v>9.2783505154639206E-2</v>
      </c>
      <c r="Y14" s="16">
        <v>5.7692307692307702E-2</v>
      </c>
      <c r="Z14" s="16">
        <v>8.6956521739130405E-2</v>
      </c>
      <c r="AA14" s="16">
        <v>0.108108108108108</v>
      </c>
      <c r="AB14" s="16">
        <v>0.122448979591837</v>
      </c>
      <c r="AC14" s="16">
        <v>8.1632653061224497E-2</v>
      </c>
      <c r="AD14" s="16">
        <v>0.16666666666666699</v>
      </c>
      <c r="AE14" s="16">
        <v>8.5714285714285701E-2</v>
      </c>
      <c r="AF14" s="16">
        <v>7.1428571428571397E-2</v>
      </c>
      <c r="AG14" s="16">
        <v>0</v>
      </c>
      <c r="AH14" s="16">
        <v>0</v>
      </c>
      <c r="AI14" s="16"/>
      <c r="AJ14" s="16">
        <v>8.9552238805970102E-2</v>
      </c>
      <c r="AK14" s="16">
        <v>0.08</v>
      </c>
      <c r="AL14" s="16">
        <v>9.1954022988505704E-2</v>
      </c>
      <c r="AM14" s="16">
        <v>7.4468085106383003E-2</v>
      </c>
      <c r="AN14" s="16">
        <v>0.11111111111111099</v>
      </c>
      <c r="AO14" s="16"/>
      <c r="AP14" s="16">
        <v>8.2872928176795604E-2</v>
      </c>
      <c r="AQ14" s="16">
        <v>9.6000000000000002E-2</v>
      </c>
      <c r="AR14" s="16">
        <v>9.5238095238095205E-2</v>
      </c>
      <c r="AS14" s="16"/>
      <c r="AT14" s="16">
        <v>8.3333333333333301E-2</v>
      </c>
      <c r="AU14" s="16">
        <v>7.7170418006430902E-2</v>
      </c>
      <c r="AV14" s="16">
        <v>0.17777777777777801</v>
      </c>
      <c r="AW14" s="16">
        <v>0.05</v>
      </c>
      <c r="AX14" s="16"/>
      <c r="AY14" s="16">
        <v>2.7027027027027001E-2</v>
      </c>
      <c r="AZ14" s="16">
        <v>9.1295116772823801E-2</v>
      </c>
      <c r="BA14" s="16"/>
      <c r="BB14" s="16">
        <v>5.5555555555555601E-2</v>
      </c>
      <c r="BC14" s="16">
        <v>9.5238095238095205E-2</v>
      </c>
      <c r="BD14" s="16">
        <v>8.7227414330218106E-2</v>
      </c>
      <c r="BE14" s="16">
        <v>8.9552238805970102E-2</v>
      </c>
      <c r="BF14" s="16"/>
      <c r="BG14" s="16">
        <v>3.2258064516128997E-2</v>
      </c>
      <c r="BH14" s="16">
        <v>0.106122448979592</v>
      </c>
      <c r="BI14" s="16">
        <v>6.08108108108108E-2</v>
      </c>
      <c r="BJ14" s="16">
        <v>0.13043478260869601</v>
      </c>
      <c r="BK14" s="16">
        <v>0.11111111111111099</v>
      </c>
      <c r="BL14" s="16">
        <v>0.33333333333333298</v>
      </c>
    </row>
    <row r="15" spans="2:64" x14ac:dyDescent="0.35">
      <c r="B15" s="17" t="s">
        <v>159</v>
      </c>
      <c r="C15" s="18">
        <v>8.4645669291338599E-2</v>
      </c>
      <c r="D15" s="18">
        <v>3.4482758620689703E-2</v>
      </c>
      <c r="E15" s="18">
        <v>0.125</v>
      </c>
      <c r="F15" s="18">
        <v>8.5106382978723402E-2</v>
      </c>
      <c r="G15" s="18">
        <v>7.9754601226993904E-2</v>
      </c>
      <c r="H15" s="18">
        <v>8.2278481012658194E-2</v>
      </c>
      <c r="I15" s="18"/>
      <c r="J15" s="18">
        <v>6.9930069930069894E-2</v>
      </c>
      <c r="K15" s="18">
        <v>0.104072398190045</v>
      </c>
      <c r="L15" s="18"/>
      <c r="M15" s="18">
        <v>5.9210526315789498E-2</v>
      </c>
      <c r="N15" s="18">
        <v>0.14000000000000001</v>
      </c>
      <c r="O15" s="18">
        <v>0.133333333333333</v>
      </c>
      <c r="P15" s="18">
        <v>7.4999999999999997E-2</v>
      </c>
      <c r="Q15" s="18"/>
      <c r="R15" s="18">
        <v>8.7999999999999995E-2</v>
      </c>
      <c r="S15" s="18">
        <v>0.11111111111111099</v>
      </c>
      <c r="T15" s="18">
        <v>5.8823529411764698E-2</v>
      </c>
      <c r="U15" s="18">
        <v>0.125</v>
      </c>
      <c r="V15" s="18"/>
      <c r="W15" s="18">
        <v>9.45945945945946E-2</v>
      </c>
      <c r="X15" s="18">
        <v>7.2164948453608199E-2</v>
      </c>
      <c r="Y15" s="18">
        <v>7.69230769230769E-2</v>
      </c>
      <c r="Z15" s="18">
        <v>4.3478260869565202E-2</v>
      </c>
      <c r="AA15" s="18">
        <v>2.7027027027027001E-2</v>
      </c>
      <c r="AB15" s="18">
        <v>0.102040816326531</v>
      </c>
      <c r="AC15" s="18">
        <v>6.1224489795918401E-2</v>
      </c>
      <c r="AD15" s="18">
        <v>0.22222222222222199</v>
      </c>
      <c r="AE15" s="18">
        <v>8.5714285714285701E-2</v>
      </c>
      <c r="AF15" s="18">
        <v>0.17857142857142899</v>
      </c>
      <c r="AG15" s="18">
        <v>0.1</v>
      </c>
      <c r="AH15" s="18">
        <v>0</v>
      </c>
      <c r="AI15" s="18"/>
      <c r="AJ15" s="18">
        <v>0.14925373134328401</v>
      </c>
      <c r="AK15" s="18">
        <v>0.18666666666666701</v>
      </c>
      <c r="AL15" s="18">
        <v>5.1724137931034503E-2</v>
      </c>
      <c r="AM15" s="18">
        <v>4.2553191489361701E-2</v>
      </c>
      <c r="AN15" s="18">
        <v>0.11111111111111099</v>
      </c>
      <c r="AO15" s="18"/>
      <c r="AP15" s="18">
        <v>9.6685082872928194E-2</v>
      </c>
      <c r="AQ15" s="18">
        <v>5.6000000000000001E-2</v>
      </c>
      <c r="AR15" s="18">
        <v>4.7619047619047603E-2</v>
      </c>
      <c r="AS15" s="18"/>
      <c r="AT15" s="18">
        <v>9.8484848484848495E-2</v>
      </c>
      <c r="AU15" s="18">
        <v>6.7524115755627001E-2</v>
      </c>
      <c r="AV15" s="18">
        <v>6.6666666666666693E-2</v>
      </c>
      <c r="AW15" s="18">
        <v>0.3</v>
      </c>
      <c r="AX15" s="18"/>
      <c r="AY15" s="18">
        <v>0.135135135135135</v>
      </c>
      <c r="AZ15" s="18">
        <v>8.0679405520169806E-2</v>
      </c>
      <c r="BA15" s="18"/>
      <c r="BB15" s="18">
        <v>2.7777777777777801E-2</v>
      </c>
      <c r="BC15" s="18">
        <v>5.95238095238095E-2</v>
      </c>
      <c r="BD15" s="18">
        <v>7.1651090342679094E-2</v>
      </c>
      <c r="BE15" s="18">
        <v>0.20895522388059701</v>
      </c>
      <c r="BF15" s="18"/>
      <c r="BG15" s="18">
        <v>3.2258064516128997E-2</v>
      </c>
      <c r="BH15" s="18">
        <v>7.7551020408163293E-2</v>
      </c>
      <c r="BI15" s="18">
        <v>0.101351351351351</v>
      </c>
      <c r="BJ15" s="18">
        <v>8.6956521739130405E-2</v>
      </c>
      <c r="BK15" s="18">
        <v>0.148148148148148</v>
      </c>
      <c r="BL15" s="18">
        <v>0.33333333333333298</v>
      </c>
    </row>
    <row r="16" spans="2:64" x14ac:dyDescent="0.35">
      <c r="B16" s="15"/>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D18"/>
  <sheetViews>
    <sheetView showGridLines="0" workbookViewId="0">
      <pane xSplit="2" topLeftCell="C1" activePane="topRight" state="frozen"/>
      <selection activeCell="E3" sqref="E3"/>
      <selection pane="topRight" activeCell="E3" sqref="E3"/>
    </sheetView>
  </sheetViews>
  <sheetFormatPr defaultColWidth="10.90625" defaultRowHeight="14.5" x14ac:dyDescent="0.35"/>
  <cols>
    <col min="2" max="2" width="25.7265625" customWidth="1"/>
    <col min="3" max="6" width="20.7265625" customWidth="1"/>
  </cols>
  <sheetData>
    <row r="2" spans="2:56" ht="40" customHeight="1" x14ac:dyDescent="0.35">
      <c r="D2" s="29" t="s">
        <v>518</v>
      </c>
      <c r="E2" s="25"/>
      <c r="F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3"/>
      <c r="F5" s="33"/>
      <c r="G5" s="33"/>
      <c r="H5" s="33"/>
      <c r="I5" s="33"/>
    </row>
    <row r="6" spans="2:56" ht="50" customHeight="1" x14ac:dyDescent="0.35">
      <c r="B6" s="19" t="s">
        <v>14</v>
      </c>
      <c r="C6" s="19" t="s">
        <v>511</v>
      </c>
      <c r="D6" s="19" t="s">
        <v>512</v>
      </c>
      <c r="E6" s="19" t="s">
        <v>513</v>
      </c>
    </row>
    <row r="7" spans="2:56" ht="29" x14ac:dyDescent="0.35">
      <c r="B7" s="17" t="s">
        <v>514</v>
      </c>
      <c r="C7" s="16">
        <v>5.7086614173228301E-2</v>
      </c>
      <c r="D7" s="16">
        <v>0.41338582677165397</v>
      </c>
      <c r="E7" s="16">
        <v>0.14370078740157499</v>
      </c>
    </row>
    <row r="8" spans="2:56" ht="29" x14ac:dyDescent="0.35">
      <c r="B8" s="17" t="s">
        <v>515</v>
      </c>
      <c r="C8" s="16">
        <v>0.32677165354330701</v>
      </c>
      <c r="D8" s="16">
        <v>0.43700787401574798</v>
      </c>
      <c r="E8" s="16">
        <v>0.34448818897637801</v>
      </c>
    </row>
    <row r="9" spans="2:56" x14ac:dyDescent="0.35">
      <c r="B9" s="17" t="s">
        <v>516</v>
      </c>
      <c r="C9" s="16">
        <v>0.511811023622047</v>
      </c>
      <c r="D9" s="16">
        <v>6.4960629921259797E-2</v>
      </c>
      <c r="E9" s="16">
        <v>0.25393700787401602</v>
      </c>
    </row>
    <row r="10" spans="2:56" x14ac:dyDescent="0.35">
      <c r="B10" s="17" t="s">
        <v>159</v>
      </c>
      <c r="C10" s="16">
        <v>7.4803149606299205E-2</v>
      </c>
      <c r="D10" s="16">
        <v>5.7086614173228301E-2</v>
      </c>
      <c r="E10" s="16">
        <v>7.6771653543307103E-2</v>
      </c>
    </row>
    <row r="11" spans="2:56" ht="29" x14ac:dyDescent="0.35">
      <c r="B11" s="17" t="s">
        <v>517</v>
      </c>
      <c r="C11" s="16">
        <v>2.9527559055118099E-2</v>
      </c>
      <c r="D11" s="16">
        <v>2.7559055118110201E-2</v>
      </c>
      <c r="E11" s="16">
        <v>0.181102362204724</v>
      </c>
    </row>
    <row r="12" spans="2:56" x14ac:dyDescent="0.35">
      <c r="B12" s="15"/>
      <c r="C12" s="15"/>
      <c r="D12" s="15"/>
      <c r="E12" s="15"/>
    </row>
    <row r="13" spans="2:56" x14ac:dyDescent="0.35">
      <c r="B13" t="s">
        <v>637</v>
      </c>
    </row>
    <row r="14" spans="2:56" x14ac:dyDescent="0.35">
      <c r="B14" t="s">
        <v>98</v>
      </c>
    </row>
    <row r="18" spans="2:2" x14ac:dyDescent="0.35">
      <c r="B18" s="7" t="str">
        <f>HYPERLINK("#'Contents'!A1", "Return to Contents")</f>
        <v>Return to Contents</v>
      </c>
    </row>
  </sheetData>
  <mergeCells count="2">
    <mergeCell ref="D2:F2"/>
    <mergeCell ref="E5:I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519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514</v>
      </c>
      <c r="C8" s="16">
        <v>5.7086614173228301E-2</v>
      </c>
      <c r="D8" s="16">
        <v>0.17241379310344801</v>
      </c>
      <c r="E8" s="16">
        <v>7.8125E-2</v>
      </c>
      <c r="F8" s="16">
        <v>9.5744680851063801E-2</v>
      </c>
      <c r="G8" s="16">
        <v>3.6809815950920199E-2</v>
      </c>
      <c r="H8" s="16">
        <v>2.53164556962025E-2</v>
      </c>
      <c r="I8" s="16"/>
      <c r="J8" s="16">
        <v>5.5944055944055902E-2</v>
      </c>
      <c r="K8" s="16">
        <v>5.8823529411764698E-2</v>
      </c>
      <c r="L8" s="16"/>
      <c r="M8" s="16">
        <v>4.9342105263157902E-2</v>
      </c>
      <c r="N8" s="16">
        <v>0.06</v>
      </c>
      <c r="O8" s="16">
        <v>3.3333333333333298E-2</v>
      </c>
      <c r="P8" s="16">
        <v>0.125</v>
      </c>
      <c r="Q8" s="16"/>
      <c r="R8" s="16">
        <v>0.08</v>
      </c>
      <c r="S8" s="16">
        <v>3.7037037037037E-2</v>
      </c>
      <c r="T8" s="16">
        <v>2.61437908496732E-2</v>
      </c>
      <c r="U8" s="16">
        <v>8.3333333333333301E-2</v>
      </c>
      <c r="V8" s="16"/>
      <c r="W8" s="16">
        <v>6.7567567567567599E-2</v>
      </c>
      <c r="X8" s="16">
        <v>2.06185567010309E-2</v>
      </c>
      <c r="Y8" s="16">
        <v>5.7692307692307702E-2</v>
      </c>
      <c r="Z8" s="16">
        <v>4.3478260869565202E-2</v>
      </c>
      <c r="AA8" s="16">
        <v>5.4054054054054099E-2</v>
      </c>
      <c r="AB8" s="16">
        <v>6.1224489795918401E-2</v>
      </c>
      <c r="AC8" s="16">
        <v>0.102040816326531</v>
      </c>
      <c r="AD8" s="16">
        <v>5.5555555555555601E-2</v>
      </c>
      <c r="AE8" s="16">
        <v>0.14285714285714299</v>
      </c>
      <c r="AF8" s="16">
        <v>0</v>
      </c>
      <c r="AG8" s="16">
        <v>0.05</v>
      </c>
      <c r="AH8" s="16">
        <v>0</v>
      </c>
      <c r="AI8" s="16"/>
      <c r="AJ8" s="16">
        <v>7.4626865671641798E-2</v>
      </c>
      <c r="AK8" s="16">
        <v>2.66666666666667E-2</v>
      </c>
      <c r="AL8" s="16">
        <v>4.0229885057471299E-2</v>
      </c>
      <c r="AM8" s="16">
        <v>7.4468085106383003E-2</v>
      </c>
      <c r="AN8" s="16">
        <v>0.148148148148148</v>
      </c>
      <c r="AO8" s="16"/>
      <c r="AP8" s="16">
        <v>4.6961325966850799E-2</v>
      </c>
      <c r="AQ8" s="16">
        <v>8.7999999999999995E-2</v>
      </c>
      <c r="AR8" s="16">
        <v>4.7619047619047603E-2</v>
      </c>
      <c r="AS8" s="16"/>
      <c r="AT8" s="16">
        <v>6.8181818181818205E-2</v>
      </c>
      <c r="AU8" s="16">
        <v>4.1800643086816698E-2</v>
      </c>
      <c r="AV8" s="16">
        <v>0.11111111111111099</v>
      </c>
      <c r="AW8" s="16">
        <v>0.1</v>
      </c>
      <c r="AX8" s="16"/>
      <c r="AY8" s="16">
        <v>0.162162162162162</v>
      </c>
      <c r="AZ8" s="16">
        <v>4.8832271762208099E-2</v>
      </c>
      <c r="BA8" s="16"/>
      <c r="BB8" s="16">
        <v>0.13888888888888901</v>
      </c>
      <c r="BC8" s="16">
        <v>8.3333333333333301E-2</v>
      </c>
      <c r="BD8" s="16">
        <v>4.3613707165108997E-2</v>
      </c>
      <c r="BE8" s="16">
        <v>4.47761194029851E-2</v>
      </c>
      <c r="BF8" s="16"/>
      <c r="BG8" s="16">
        <v>4.8387096774193498E-2</v>
      </c>
      <c r="BH8" s="16">
        <v>4.8979591836734698E-2</v>
      </c>
      <c r="BI8" s="16">
        <v>7.4324324324324301E-2</v>
      </c>
      <c r="BJ8" s="16">
        <v>4.3478260869565202E-2</v>
      </c>
      <c r="BK8" s="16">
        <v>7.4074074074074098E-2</v>
      </c>
      <c r="BL8" s="16">
        <v>0</v>
      </c>
    </row>
    <row r="9" spans="2:64" x14ac:dyDescent="0.35">
      <c r="B9" s="17" t="s">
        <v>515</v>
      </c>
      <c r="C9" s="16">
        <v>0.32677165354330701</v>
      </c>
      <c r="D9" s="16">
        <v>0.41379310344827602</v>
      </c>
      <c r="E9" s="16">
        <v>0.34375</v>
      </c>
      <c r="F9" s="16">
        <v>0.340425531914894</v>
      </c>
      <c r="G9" s="16">
        <v>0.34969325153374198</v>
      </c>
      <c r="H9" s="16">
        <v>0.272151898734177</v>
      </c>
      <c r="I9" s="16"/>
      <c r="J9" s="16">
        <v>0.34265734265734299</v>
      </c>
      <c r="K9" s="16">
        <v>0.30769230769230799</v>
      </c>
      <c r="L9" s="16"/>
      <c r="M9" s="16">
        <v>0.31907894736842102</v>
      </c>
      <c r="N9" s="16">
        <v>0.33</v>
      </c>
      <c r="O9" s="16">
        <v>0.4</v>
      </c>
      <c r="P9" s="16">
        <v>0.3</v>
      </c>
      <c r="Q9" s="16"/>
      <c r="R9" s="16">
        <v>0.36799999999999999</v>
      </c>
      <c r="S9" s="16">
        <v>0.34567901234567899</v>
      </c>
      <c r="T9" s="16">
        <v>0.24836601307189499</v>
      </c>
      <c r="U9" s="16">
        <v>0.33333333333333298</v>
      </c>
      <c r="V9" s="16"/>
      <c r="W9" s="16">
        <v>0.27027027027027001</v>
      </c>
      <c r="X9" s="16">
        <v>0.27835051546391798</v>
      </c>
      <c r="Y9" s="16">
        <v>0.28846153846153799</v>
      </c>
      <c r="Z9" s="16">
        <v>0.32608695652173902</v>
      </c>
      <c r="AA9" s="16">
        <v>0.59459459459459496</v>
      </c>
      <c r="AB9" s="16">
        <v>0.469387755102041</v>
      </c>
      <c r="AC9" s="16">
        <v>0.32653061224489799</v>
      </c>
      <c r="AD9" s="16">
        <v>0.5</v>
      </c>
      <c r="AE9" s="16">
        <v>0.2</v>
      </c>
      <c r="AF9" s="16">
        <v>0.32142857142857101</v>
      </c>
      <c r="AG9" s="16">
        <v>0.1</v>
      </c>
      <c r="AH9" s="16">
        <v>0.33333333333333298</v>
      </c>
      <c r="AI9" s="16"/>
      <c r="AJ9" s="16">
        <v>0.28358208955223901</v>
      </c>
      <c r="AK9" s="16">
        <v>0.37333333333333302</v>
      </c>
      <c r="AL9" s="16">
        <v>0.31609195402298901</v>
      </c>
      <c r="AM9" s="16">
        <v>0.36170212765957399</v>
      </c>
      <c r="AN9" s="16">
        <v>0.33333333333333298</v>
      </c>
      <c r="AO9" s="16"/>
      <c r="AP9" s="16">
        <v>0.34530386740331498</v>
      </c>
      <c r="AQ9" s="16">
        <v>0.29599999999999999</v>
      </c>
      <c r="AR9" s="16">
        <v>0.19047619047618999</v>
      </c>
      <c r="AS9" s="16"/>
      <c r="AT9" s="16">
        <v>0.34090909090909099</v>
      </c>
      <c r="AU9" s="16">
        <v>0.31511254019292601</v>
      </c>
      <c r="AV9" s="16">
        <v>0.44444444444444398</v>
      </c>
      <c r="AW9" s="16">
        <v>0.15</v>
      </c>
      <c r="AX9" s="16"/>
      <c r="AY9" s="16">
        <v>0.29729729729729698</v>
      </c>
      <c r="AZ9" s="16">
        <v>0.32908704883227202</v>
      </c>
      <c r="BA9" s="16"/>
      <c r="BB9" s="16">
        <v>0.25</v>
      </c>
      <c r="BC9" s="16">
        <v>0.30952380952380998</v>
      </c>
      <c r="BD9" s="16">
        <v>0.34579439252336402</v>
      </c>
      <c r="BE9" s="16">
        <v>0.29850746268656703</v>
      </c>
      <c r="BF9" s="16"/>
      <c r="BG9" s="16">
        <v>0.35483870967741898</v>
      </c>
      <c r="BH9" s="16">
        <v>0.34693877551020402</v>
      </c>
      <c r="BI9" s="16">
        <v>0.31756756756756799</v>
      </c>
      <c r="BJ9" s="16">
        <v>0.217391304347826</v>
      </c>
      <c r="BK9" s="16">
        <v>0.22222222222222199</v>
      </c>
      <c r="BL9" s="16">
        <v>0.33333333333333298</v>
      </c>
    </row>
    <row r="10" spans="2:64" x14ac:dyDescent="0.35">
      <c r="B10" s="17" t="s">
        <v>516</v>
      </c>
      <c r="C10" s="16">
        <v>0.511811023622047</v>
      </c>
      <c r="D10" s="16">
        <v>0.31034482758620702</v>
      </c>
      <c r="E10" s="16">
        <v>0.484375</v>
      </c>
      <c r="F10" s="16">
        <v>0.46808510638297901</v>
      </c>
      <c r="G10" s="16">
        <v>0.54601226993865004</v>
      </c>
      <c r="H10" s="16">
        <v>0.550632911392405</v>
      </c>
      <c r="I10" s="16"/>
      <c r="J10" s="16">
        <v>0.50349650349650399</v>
      </c>
      <c r="K10" s="16">
        <v>0.52036199095022595</v>
      </c>
      <c r="L10" s="16"/>
      <c r="M10" s="16">
        <v>0.54276315789473695</v>
      </c>
      <c r="N10" s="16">
        <v>0.54</v>
      </c>
      <c r="O10" s="16">
        <v>0.31666666666666698</v>
      </c>
      <c r="P10" s="16">
        <v>0.5</v>
      </c>
      <c r="Q10" s="16"/>
      <c r="R10" s="16">
        <v>0.46800000000000003</v>
      </c>
      <c r="S10" s="16">
        <v>0.49382716049382702</v>
      </c>
      <c r="T10" s="16">
        <v>0.59477124183006502</v>
      </c>
      <c r="U10" s="16">
        <v>0.5</v>
      </c>
      <c r="V10" s="16"/>
      <c r="W10" s="16">
        <v>0.5</v>
      </c>
      <c r="X10" s="16">
        <v>0.63917525773195905</v>
      </c>
      <c r="Y10" s="16">
        <v>0.51923076923076905</v>
      </c>
      <c r="Z10" s="16">
        <v>0.54347826086956497</v>
      </c>
      <c r="AA10" s="16">
        <v>0.32432432432432401</v>
      </c>
      <c r="AB10" s="16">
        <v>0.34693877551020402</v>
      </c>
      <c r="AC10" s="16">
        <v>0.51020408163265296</v>
      </c>
      <c r="AD10" s="16">
        <v>0.33333333333333298</v>
      </c>
      <c r="AE10" s="16">
        <v>0.54285714285714304</v>
      </c>
      <c r="AF10" s="16">
        <v>0.46428571428571402</v>
      </c>
      <c r="AG10" s="16">
        <v>0.75</v>
      </c>
      <c r="AH10" s="16">
        <v>0.66666666666666696</v>
      </c>
      <c r="AI10" s="16"/>
      <c r="AJ10" s="16">
        <v>0.55223880597014896</v>
      </c>
      <c r="AK10" s="16">
        <v>0.413333333333333</v>
      </c>
      <c r="AL10" s="16">
        <v>0.57471264367816099</v>
      </c>
      <c r="AM10" s="16">
        <v>0.46808510638297901</v>
      </c>
      <c r="AN10" s="16">
        <v>0.44444444444444398</v>
      </c>
      <c r="AO10" s="16"/>
      <c r="AP10" s="16">
        <v>0.49447513812154698</v>
      </c>
      <c r="AQ10" s="16">
        <v>0.53600000000000003</v>
      </c>
      <c r="AR10" s="16">
        <v>0.66666666666666696</v>
      </c>
      <c r="AS10" s="16"/>
      <c r="AT10" s="16">
        <v>0.47727272727272702</v>
      </c>
      <c r="AU10" s="16">
        <v>0.55305466237942102</v>
      </c>
      <c r="AV10" s="16">
        <v>0.35555555555555601</v>
      </c>
      <c r="AW10" s="16">
        <v>0.45</v>
      </c>
      <c r="AX10" s="16"/>
      <c r="AY10" s="16">
        <v>0.40540540540540498</v>
      </c>
      <c r="AZ10" s="16">
        <v>0.52016985138004201</v>
      </c>
      <c r="BA10" s="16"/>
      <c r="BB10" s="16">
        <v>0.55555555555555602</v>
      </c>
      <c r="BC10" s="16">
        <v>0.52380952380952395</v>
      </c>
      <c r="BD10" s="16">
        <v>0.51090342679127698</v>
      </c>
      <c r="BE10" s="16">
        <v>0.47761194029850701</v>
      </c>
      <c r="BF10" s="16"/>
      <c r="BG10" s="16">
        <v>0.51612903225806495</v>
      </c>
      <c r="BH10" s="16">
        <v>0.51428571428571401</v>
      </c>
      <c r="BI10" s="16">
        <v>0.48648648648648701</v>
      </c>
      <c r="BJ10" s="16">
        <v>0.65217391304347805</v>
      </c>
      <c r="BK10" s="16">
        <v>0.55555555555555602</v>
      </c>
      <c r="BL10" s="16">
        <v>0</v>
      </c>
    </row>
    <row r="11" spans="2:64" x14ac:dyDescent="0.35">
      <c r="B11" s="17" t="s">
        <v>159</v>
      </c>
      <c r="C11" s="16">
        <v>7.4803149606299205E-2</v>
      </c>
      <c r="D11" s="16">
        <v>0.10344827586206901</v>
      </c>
      <c r="E11" s="16">
        <v>7.8125E-2</v>
      </c>
      <c r="F11" s="16">
        <v>8.5106382978723402E-2</v>
      </c>
      <c r="G11" s="16">
        <v>4.2944785276073601E-2</v>
      </c>
      <c r="H11" s="16">
        <v>9.49367088607595E-2</v>
      </c>
      <c r="I11" s="16"/>
      <c r="J11" s="16">
        <v>7.69230769230769E-2</v>
      </c>
      <c r="K11" s="16">
        <v>7.2398190045248903E-2</v>
      </c>
      <c r="L11" s="16"/>
      <c r="M11" s="16">
        <v>6.25E-2</v>
      </c>
      <c r="N11" s="16">
        <v>0.06</v>
      </c>
      <c r="O11" s="16">
        <v>0.18333333333333299</v>
      </c>
      <c r="P11" s="16">
        <v>0.05</v>
      </c>
      <c r="Q11" s="16"/>
      <c r="R11" s="16">
        <v>6.4000000000000001E-2</v>
      </c>
      <c r="S11" s="16">
        <v>8.6419753086419707E-2</v>
      </c>
      <c r="T11" s="16">
        <v>9.1503267973856203E-2</v>
      </c>
      <c r="U11" s="16">
        <v>4.1666666666666699E-2</v>
      </c>
      <c r="V11" s="16"/>
      <c r="W11" s="16">
        <v>0.135135135135135</v>
      </c>
      <c r="X11" s="16">
        <v>4.1237113402061903E-2</v>
      </c>
      <c r="Y11" s="16">
        <v>9.6153846153846201E-2</v>
      </c>
      <c r="Z11" s="16">
        <v>8.6956521739130405E-2</v>
      </c>
      <c r="AA11" s="16">
        <v>2.7027027027027001E-2</v>
      </c>
      <c r="AB11" s="16">
        <v>6.1224489795918401E-2</v>
      </c>
      <c r="AC11" s="16">
        <v>6.1224489795918401E-2</v>
      </c>
      <c r="AD11" s="16">
        <v>5.5555555555555601E-2</v>
      </c>
      <c r="AE11" s="16">
        <v>8.5714285714285701E-2</v>
      </c>
      <c r="AF11" s="16">
        <v>0.107142857142857</v>
      </c>
      <c r="AG11" s="16">
        <v>0.05</v>
      </c>
      <c r="AH11" s="16">
        <v>0</v>
      </c>
      <c r="AI11" s="16"/>
      <c r="AJ11" s="16">
        <v>5.9701492537313397E-2</v>
      </c>
      <c r="AK11" s="16">
        <v>0.16</v>
      </c>
      <c r="AL11" s="16">
        <v>5.1724137931034503E-2</v>
      </c>
      <c r="AM11" s="16">
        <v>4.2553191489361701E-2</v>
      </c>
      <c r="AN11" s="16">
        <v>3.7037037037037E-2</v>
      </c>
      <c r="AO11" s="16"/>
      <c r="AP11" s="16">
        <v>8.5635359116022103E-2</v>
      </c>
      <c r="AQ11" s="16">
        <v>0.04</v>
      </c>
      <c r="AR11" s="16">
        <v>9.5238095238095205E-2</v>
      </c>
      <c r="AS11" s="16"/>
      <c r="AT11" s="16">
        <v>9.8484848484848495E-2</v>
      </c>
      <c r="AU11" s="16">
        <v>5.78778135048231E-2</v>
      </c>
      <c r="AV11" s="16">
        <v>6.6666666666666693E-2</v>
      </c>
      <c r="AW11" s="16">
        <v>0.2</v>
      </c>
      <c r="AX11" s="16"/>
      <c r="AY11" s="16">
        <v>0.108108108108108</v>
      </c>
      <c r="AZ11" s="16">
        <v>7.2186836518046693E-2</v>
      </c>
      <c r="BA11" s="16"/>
      <c r="BB11" s="16">
        <v>5.5555555555555601E-2</v>
      </c>
      <c r="BC11" s="16">
        <v>7.1428571428571397E-2</v>
      </c>
      <c r="BD11" s="16">
        <v>7.1651090342679094E-2</v>
      </c>
      <c r="BE11" s="16">
        <v>0.104477611940299</v>
      </c>
      <c r="BF11" s="16"/>
      <c r="BG11" s="16">
        <v>3.2258064516128997E-2</v>
      </c>
      <c r="BH11" s="16">
        <v>6.5306122448979598E-2</v>
      </c>
      <c r="BI11" s="16">
        <v>0.108108108108108</v>
      </c>
      <c r="BJ11" s="16">
        <v>8.6956521739130405E-2</v>
      </c>
      <c r="BK11" s="16">
        <v>3.7037037037037E-2</v>
      </c>
      <c r="BL11" s="16">
        <v>0.33333333333333298</v>
      </c>
    </row>
    <row r="12" spans="2:64" x14ac:dyDescent="0.35">
      <c r="B12" s="17" t="s">
        <v>517</v>
      </c>
      <c r="C12" s="18">
        <v>2.9527559055118099E-2</v>
      </c>
      <c r="D12" s="18">
        <v>0</v>
      </c>
      <c r="E12" s="18">
        <v>1.5625E-2</v>
      </c>
      <c r="F12" s="18">
        <v>1.0638297872340399E-2</v>
      </c>
      <c r="G12" s="18">
        <v>2.4539877300613501E-2</v>
      </c>
      <c r="H12" s="18">
        <v>5.6962025316455701E-2</v>
      </c>
      <c r="I12" s="18"/>
      <c r="J12" s="18">
        <v>2.0979020979021001E-2</v>
      </c>
      <c r="K12" s="18">
        <v>4.0723981900452497E-2</v>
      </c>
      <c r="L12" s="18"/>
      <c r="M12" s="18">
        <v>2.6315789473684199E-2</v>
      </c>
      <c r="N12" s="18">
        <v>0.01</v>
      </c>
      <c r="O12" s="18">
        <v>6.6666666666666693E-2</v>
      </c>
      <c r="P12" s="18">
        <v>2.5000000000000001E-2</v>
      </c>
      <c r="Q12" s="18"/>
      <c r="R12" s="18">
        <v>0.02</v>
      </c>
      <c r="S12" s="18">
        <v>3.7037037037037E-2</v>
      </c>
      <c r="T12" s="18">
        <v>3.9215686274509803E-2</v>
      </c>
      <c r="U12" s="18">
        <v>4.1666666666666699E-2</v>
      </c>
      <c r="V12" s="18"/>
      <c r="W12" s="18">
        <v>2.7027027027027001E-2</v>
      </c>
      <c r="X12" s="18">
        <v>2.06185567010309E-2</v>
      </c>
      <c r="Y12" s="18">
        <v>3.8461538461538498E-2</v>
      </c>
      <c r="Z12" s="18">
        <v>0</v>
      </c>
      <c r="AA12" s="18">
        <v>0</v>
      </c>
      <c r="AB12" s="18">
        <v>6.1224489795918401E-2</v>
      </c>
      <c r="AC12" s="18">
        <v>0</v>
      </c>
      <c r="AD12" s="18">
        <v>5.5555555555555601E-2</v>
      </c>
      <c r="AE12" s="18">
        <v>2.8571428571428598E-2</v>
      </c>
      <c r="AF12" s="18">
        <v>0.107142857142857</v>
      </c>
      <c r="AG12" s="18">
        <v>0.05</v>
      </c>
      <c r="AH12" s="18">
        <v>0</v>
      </c>
      <c r="AI12" s="18"/>
      <c r="AJ12" s="18">
        <v>2.9850746268656699E-2</v>
      </c>
      <c r="AK12" s="18">
        <v>2.66666666666667E-2</v>
      </c>
      <c r="AL12" s="18">
        <v>1.72413793103448E-2</v>
      </c>
      <c r="AM12" s="18">
        <v>5.31914893617021E-2</v>
      </c>
      <c r="AN12" s="18">
        <v>3.7037037037037E-2</v>
      </c>
      <c r="AO12" s="18"/>
      <c r="AP12" s="18">
        <v>2.7624309392265199E-2</v>
      </c>
      <c r="AQ12" s="18">
        <v>0.04</v>
      </c>
      <c r="AR12" s="18">
        <v>0</v>
      </c>
      <c r="AS12" s="18"/>
      <c r="AT12" s="18">
        <v>1.5151515151515201E-2</v>
      </c>
      <c r="AU12" s="18">
        <v>3.2154340836012901E-2</v>
      </c>
      <c r="AV12" s="18">
        <v>2.2222222222222199E-2</v>
      </c>
      <c r="AW12" s="18">
        <v>0.1</v>
      </c>
      <c r="AX12" s="18"/>
      <c r="AY12" s="18">
        <v>2.7027027027027001E-2</v>
      </c>
      <c r="AZ12" s="18">
        <v>2.9723991507431002E-2</v>
      </c>
      <c r="BA12" s="18"/>
      <c r="BB12" s="18">
        <v>0</v>
      </c>
      <c r="BC12" s="18">
        <v>1.1904761904761901E-2</v>
      </c>
      <c r="BD12" s="18">
        <v>2.80373831775701E-2</v>
      </c>
      <c r="BE12" s="18">
        <v>7.4626865671641798E-2</v>
      </c>
      <c r="BF12" s="18"/>
      <c r="BG12" s="18">
        <v>4.8387096774193498E-2</v>
      </c>
      <c r="BH12" s="18">
        <v>2.4489795918367301E-2</v>
      </c>
      <c r="BI12" s="18">
        <v>1.35135135135135E-2</v>
      </c>
      <c r="BJ12" s="18">
        <v>0</v>
      </c>
      <c r="BK12" s="18">
        <v>0.11111111111111099</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520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514</v>
      </c>
      <c r="C8" s="16">
        <v>0.41338582677165397</v>
      </c>
      <c r="D8" s="16">
        <v>0.31034482758620702</v>
      </c>
      <c r="E8" s="16">
        <v>0.390625</v>
      </c>
      <c r="F8" s="16">
        <v>0.45744680851063801</v>
      </c>
      <c r="G8" s="16">
        <v>0.42944785276073599</v>
      </c>
      <c r="H8" s="16">
        <v>0.39873417721519</v>
      </c>
      <c r="I8" s="16"/>
      <c r="J8" s="16">
        <v>0.40209790209790203</v>
      </c>
      <c r="K8" s="16">
        <v>0.42986425339366502</v>
      </c>
      <c r="L8" s="16"/>
      <c r="M8" s="16">
        <v>0.41447368421052599</v>
      </c>
      <c r="N8" s="16">
        <v>0.45</v>
      </c>
      <c r="O8" s="16">
        <v>0.31666666666666698</v>
      </c>
      <c r="P8" s="16">
        <v>0.42499999999999999</v>
      </c>
      <c r="Q8" s="16"/>
      <c r="R8" s="16">
        <v>0.41599999999999998</v>
      </c>
      <c r="S8" s="16">
        <v>0.358024691358025</v>
      </c>
      <c r="T8" s="16">
        <v>0.44444444444444398</v>
      </c>
      <c r="U8" s="16">
        <v>0.375</v>
      </c>
      <c r="V8" s="16"/>
      <c r="W8" s="16">
        <v>0.445945945945946</v>
      </c>
      <c r="X8" s="16">
        <v>0.42268041237113402</v>
      </c>
      <c r="Y8" s="16">
        <v>0.38461538461538503</v>
      </c>
      <c r="Z8" s="16">
        <v>0.36956521739130399</v>
      </c>
      <c r="AA8" s="16">
        <v>0.37837837837837801</v>
      </c>
      <c r="AB8" s="16">
        <v>0.36734693877551</v>
      </c>
      <c r="AC8" s="16">
        <v>0.48979591836734698</v>
      </c>
      <c r="AD8" s="16">
        <v>0.16666666666666699</v>
      </c>
      <c r="AE8" s="16">
        <v>0.51428571428571401</v>
      </c>
      <c r="AF8" s="16">
        <v>0.46428571428571402</v>
      </c>
      <c r="AG8" s="16">
        <v>0.35</v>
      </c>
      <c r="AH8" s="16">
        <v>0.66666666666666696</v>
      </c>
      <c r="AI8" s="16"/>
      <c r="AJ8" s="16">
        <v>0.37313432835820898</v>
      </c>
      <c r="AK8" s="16">
        <v>0.34666666666666701</v>
      </c>
      <c r="AL8" s="16">
        <v>0.47701149425287398</v>
      </c>
      <c r="AM8" s="16">
        <v>0.37234042553191499</v>
      </c>
      <c r="AN8" s="16">
        <v>0.25925925925925902</v>
      </c>
      <c r="AO8" s="16"/>
      <c r="AP8" s="16">
        <v>0.40883977900552498</v>
      </c>
      <c r="AQ8" s="16">
        <v>0.42399999999999999</v>
      </c>
      <c r="AR8" s="16">
        <v>0.42857142857142899</v>
      </c>
      <c r="AS8" s="16"/>
      <c r="AT8" s="16">
        <v>0.43181818181818199</v>
      </c>
      <c r="AU8" s="16">
        <v>0.44694533762057898</v>
      </c>
      <c r="AV8" s="16">
        <v>0.24444444444444399</v>
      </c>
      <c r="AW8" s="16">
        <v>0.15</v>
      </c>
      <c r="AX8" s="16"/>
      <c r="AY8" s="16">
        <v>0.35135135135135098</v>
      </c>
      <c r="AZ8" s="16">
        <v>0.418259023354565</v>
      </c>
      <c r="BA8" s="16"/>
      <c r="BB8" s="16">
        <v>0.58333333333333304</v>
      </c>
      <c r="BC8" s="16">
        <v>0.42857142857142899</v>
      </c>
      <c r="BD8" s="16">
        <v>0.40809968847352002</v>
      </c>
      <c r="BE8" s="16">
        <v>0.328358208955224</v>
      </c>
      <c r="BF8" s="16"/>
      <c r="BG8" s="16">
        <v>0.45161290322580599</v>
      </c>
      <c r="BH8" s="16">
        <v>0.41224489795918401</v>
      </c>
      <c r="BI8" s="16">
        <v>0.40540540540540498</v>
      </c>
      <c r="BJ8" s="16">
        <v>0.434782608695652</v>
      </c>
      <c r="BK8" s="16">
        <v>0.407407407407407</v>
      </c>
      <c r="BL8" s="16">
        <v>0</v>
      </c>
    </row>
    <row r="9" spans="2:64" x14ac:dyDescent="0.35">
      <c r="B9" s="17" t="s">
        <v>515</v>
      </c>
      <c r="C9" s="16">
        <v>0.43700787401574798</v>
      </c>
      <c r="D9" s="16">
        <v>0.41379310344827602</v>
      </c>
      <c r="E9" s="16">
        <v>0.421875</v>
      </c>
      <c r="F9" s="16">
        <v>0.39361702127659598</v>
      </c>
      <c r="G9" s="16">
        <v>0.45398773006135001</v>
      </c>
      <c r="H9" s="16">
        <v>0.455696202531646</v>
      </c>
      <c r="I9" s="16"/>
      <c r="J9" s="16">
        <v>0.447552447552448</v>
      </c>
      <c r="K9" s="16">
        <v>0.420814479638009</v>
      </c>
      <c r="L9" s="16"/>
      <c r="M9" s="16">
        <v>0.44407894736842102</v>
      </c>
      <c r="N9" s="16">
        <v>0.44</v>
      </c>
      <c r="O9" s="16">
        <v>0.41666666666666702</v>
      </c>
      <c r="P9" s="16">
        <v>0.42499999999999999</v>
      </c>
      <c r="Q9" s="16"/>
      <c r="R9" s="16">
        <v>0.41599999999999998</v>
      </c>
      <c r="S9" s="16">
        <v>0.51851851851851805</v>
      </c>
      <c r="T9" s="16">
        <v>0.43137254901960798</v>
      </c>
      <c r="U9" s="16">
        <v>0.41666666666666702</v>
      </c>
      <c r="V9" s="16"/>
      <c r="W9" s="16">
        <v>0.36486486486486502</v>
      </c>
      <c r="X9" s="16">
        <v>0.45360824742268002</v>
      </c>
      <c r="Y9" s="16">
        <v>0.40384615384615402</v>
      </c>
      <c r="Z9" s="16">
        <v>0.47826086956521702</v>
      </c>
      <c r="AA9" s="16">
        <v>0.51351351351351304</v>
      </c>
      <c r="AB9" s="16">
        <v>0.44897959183673503</v>
      </c>
      <c r="AC9" s="16">
        <v>0.44897959183673503</v>
      </c>
      <c r="AD9" s="16">
        <v>0.66666666666666696</v>
      </c>
      <c r="AE9" s="16">
        <v>0.4</v>
      </c>
      <c r="AF9" s="16">
        <v>0.32142857142857101</v>
      </c>
      <c r="AG9" s="16">
        <v>0.45</v>
      </c>
      <c r="AH9" s="16">
        <v>0.33333333333333298</v>
      </c>
      <c r="AI9" s="16"/>
      <c r="AJ9" s="16">
        <v>0.49253731343283602</v>
      </c>
      <c r="AK9" s="16">
        <v>0.44</v>
      </c>
      <c r="AL9" s="16">
        <v>0.390804597701149</v>
      </c>
      <c r="AM9" s="16">
        <v>0.45744680851063801</v>
      </c>
      <c r="AN9" s="16">
        <v>0.55555555555555602</v>
      </c>
      <c r="AO9" s="16"/>
      <c r="AP9" s="16">
        <v>0.42817679558011101</v>
      </c>
      <c r="AQ9" s="16">
        <v>0.45600000000000002</v>
      </c>
      <c r="AR9" s="16">
        <v>0.476190476190476</v>
      </c>
      <c r="AS9" s="16"/>
      <c r="AT9" s="16">
        <v>0.44696969696969702</v>
      </c>
      <c r="AU9" s="16">
        <v>0.41800643086816702</v>
      </c>
      <c r="AV9" s="16">
        <v>0.57777777777777795</v>
      </c>
      <c r="AW9" s="16">
        <v>0.35</v>
      </c>
      <c r="AX9" s="16"/>
      <c r="AY9" s="16">
        <v>0.43243243243243201</v>
      </c>
      <c r="AZ9" s="16">
        <v>0.43736730360934201</v>
      </c>
      <c r="BA9" s="16"/>
      <c r="BB9" s="16">
        <v>0.30555555555555602</v>
      </c>
      <c r="BC9" s="16">
        <v>0.41666666666666702</v>
      </c>
      <c r="BD9" s="16">
        <v>0.45482866043613701</v>
      </c>
      <c r="BE9" s="16">
        <v>0.44776119402985098</v>
      </c>
      <c r="BF9" s="16"/>
      <c r="BG9" s="16">
        <v>0.45161290322580599</v>
      </c>
      <c r="BH9" s="16">
        <v>0.473469387755102</v>
      </c>
      <c r="BI9" s="16">
        <v>0.42567567567567599</v>
      </c>
      <c r="BJ9" s="16">
        <v>0.34782608695652201</v>
      </c>
      <c r="BK9" s="16">
        <v>0.25925925925925902</v>
      </c>
      <c r="BL9" s="16">
        <v>0</v>
      </c>
    </row>
    <row r="10" spans="2:64" x14ac:dyDescent="0.35">
      <c r="B10" s="17" t="s">
        <v>516</v>
      </c>
      <c r="C10" s="16">
        <v>6.4960629921259797E-2</v>
      </c>
      <c r="D10" s="16">
        <v>0.20689655172413801</v>
      </c>
      <c r="E10" s="16">
        <v>0.125</v>
      </c>
      <c r="F10" s="16">
        <v>4.2553191489361701E-2</v>
      </c>
      <c r="G10" s="16">
        <v>5.5214723926380403E-2</v>
      </c>
      <c r="H10" s="16">
        <v>3.7974683544303799E-2</v>
      </c>
      <c r="I10" s="16"/>
      <c r="J10" s="16">
        <v>7.3426573426573397E-2</v>
      </c>
      <c r="K10" s="16">
        <v>5.4298642533936702E-2</v>
      </c>
      <c r="L10" s="16"/>
      <c r="M10" s="16">
        <v>6.9078947368421101E-2</v>
      </c>
      <c r="N10" s="16">
        <v>7.0000000000000007E-2</v>
      </c>
      <c r="O10" s="16">
        <v>1.6666666666666701E-2</v>
      </c>
      <c r="P10" s="16">
        <v>0.1</v>
      </c>
      <c r="Q10" s="16"/>
      <c r="R10" s="16">
        <v>9.1999999999999998E-2</v>
      </c>
      <c r="S10" s="16">
        <v>1.2345679012345699E-2</v>
      </c>
      <c r="T10" s="16">
        <v>4.5751633986928102E-2</v>
      </c>
      <c r="U10" s="16">
        <v>8.3333333333333301E-2</v>
      </c>
      <c r="V10" s="16"/>
      <c r="W10" s="16">
        <v>8.1081081081081099E-2</v>
      </c>
      <c r="X10" s="16">
        <v>6.18556701030928E-2</v>
      </c>
      <c r="Y10" s="16">
        <v>7.69230769230769E-2</v>
      </c>
      <c r="Z10" s="16">
        <v>8.6956521739130405E-2</v>
      </c>
      <c r="AA10" s="16">
        <v>8.1081081081081099E-2</v>
      </c>
      <c r="AB10" s="16">
        <v>6.1224489795918401E-2</v>
      </c>
      <c r="AC10" s="16">
        <v>4.08163265306122E-2</v>
      </c>
      <c r="AD10" s="16">
        <v>0</v>
      </c>
      <c r="AE10" s="16">
        <v>5.7142857142857099E-2</v>
      </c>
      <c r="AF10" s="16">
        <v>0</v>
      </c>
      <c r="AG10" s="16">
        <v>0.15</v>
      </c>
      <c r="AH10" s="16">
        <v>0</v>
      </c>
      <c r="AI10" s="16"/>
      <c r="AJ10" s="16">
        <v>4.47761194029851E-2</v>
      </c>
      <c r="AK10" s="16">
        <v>2.66666666666667E-2</v>
      </c>
      <c r="AL10" s="16">
        <v>6.3218390804597693E-2</v>
      </c>
      <c r="AM10" s="16">
        <v>0.117021276595745</v>
      </c>
      <c r="AN10" s="16">
        <v>0.11111111111111099</v>
      </c>
      <c r="AO10" s="16"/>
      <c r="AP10" s="16">
        <v>7.18232044198895E-2</v>
      </c>
      <c r="AQ10" s="16">
        <v>4.8000000000000001E-2</v>
      </c>
      <c r="AR10" s="16">
        <v>4.7619047619047603E-2</v>
      </c>
      <c r="AS10" s="16"/>
      <c r="AT10" s="16">
        <v>3.7878787878787901E-2</v>
      </c>
      <c r="AU10" s="16">
        <v>6.4308681672025705E-2</v>
      </c>
      <c r="AV10" s="16">
        <v>0.11111111111111099</v>
      </c>
      <c r="AW10" s="16">
        <v>0.15</v>
      </c>
      <c r="AX10" s="16"/>
      <c r="AY10" s="16">
        <v>8.1081081081081099E-2</v>
      </c>
      <c r="AZ10" s="16">
        <v>6.3694267515923594E-2</v>
      </c>
      <c r="BA10" s="16"/>
      <c r="BB10" s="16">
        <v>5.5555555555555601E-2</v>
      </c>
      <c r="BC10" s="16">
        <v>0.119047619047619</v>
      </c>
      <c r="BD10" s="16">
        <v>5.2959501557632398E-2</v>
      </c>
      <c r="BE10" s="16">
        <v>5.9701492537313397E-2</v>
      </c>
      <c r="BF10" s="16"/>
      <c r="BG10" s="16">
        <v>3.2258064516128997E-2</v>
      </c>
      <c r="BH10" s="16">
        <v>4.08163265306122E-2</v>
      </c>
      <c r="BI10" s="16">
        <v>7.4324324324324301E-2</v>
      </c>
      <c r="BJ10" s="16">
        <v>0.173913043478261</v>
      </c>
      <c r="BK10" s="16">
        <v>0.22222222222222199</v>
      </c>
      <c r="BL10" s="16">
        <v>0</v>
      </c>
    </row>
    <row r="11" spans="2:64" x14ac:dyDescent="0.35">
      <c r="B11" s="17" t="s">
        <v>159</v>
      </c>
      <c r="C11" s="16">
        <v>5.7086614173228301E-2</v>
      </c>
      <c r="D11" s="16">
        <v>6.8965517241379296E-2</v>
      </c>
      <c r="E11" s="16">
        <v>4.6875E-2</v>
      </c>
      <c r="F11" s="16">
        <v>9.5744680851063801E-2</v>
      </c>
      <c r="G11" s="16">
        <v>4.2944785276073601E-2</v>
      </c>
      <c r="H11" s="16">
        <v>5.0632911392405097E-2</v>
      </c>
      <c r="I11" s="16"/>
      <c r="J11" s="16">
        <v>5.2447552447552399E-2</v>
      </c>
      <c r="K11" s="16">
        <v>6.3348416289592799E-2</v>
      </c>
      <c r="L11" s="16"/>
      <c r="M11" s="16">
        <v>4.6052631578947401E-2</v>
      </c>
      <c r="N11" s="16">
        <v>0.03</v>
      </c>
      <c r="O11" s="16">
        <v>0.18333333333333299</v>
      </c>
      <c r="P11" s="16">
        <v>2.5000000000000001E-2</v>
      </c>
      <c r="Q11" s="16"/>
      <c r="R11" s="16">
        <v>5.6000000000000001E-2</v>
      </c>
      <c r="S11" s="16">
        <v>7.4074074074074098E-2</v>
      </c>
      <c r="T11" s="16">
        <v>4.5751633986928102E-2</v>
      </c>
      <c r="U11" s="16">
        <v>8.3333333333333301E-2</v>
      </c>
      <c r="V11" s="16"/>
      <c r="W11" s="16">
        <v>8.1081081081081099E-2</v>
      </c>
      <c r="X11" s="16">
        <v>4.1237113402061903E-2</v>
      </c>
      <c r="Y11" s="16">
        <v>7.69230769230769E-2</v>
      </c>
      <c r="Z11" s="16">
        <v>6.5217391304347797E-2</v>
      </c>
      <c r="AA11" s="16">
        <v>2.7027027027027001E-2</v>
      </c>
      <c r="AB11" s="16">
        <v>6.1224489795918401E-2</v>
      </c>
      <c r="AC11" s="16">
        <v>2.04081632653061E-2</v>
      </c>
      <c r="AD11" s="16">
        <v>0.11111111111111099</v>
      </c>
      <c r="AE11" s="16">
        <v>2.8571428571428598E-2</v>
      </c>
      <c r="AF11" s="16">
        <v>0.14285714285714299</v>
      </c>
      <c r="AG11" s="16">
        <v>0</v>
      </c>
      <c r="AH11" s="16">
        <v>0</v>
      </c>
      <c r="AI11" s="16"/>
      <c r="AJ11" s="16">
        <v>5.9701492537313397E-2</v>
      </c>
      <c r="AK11" s="16">
        <v>0.146666666666667</v>
      </c>
      <c r="AL11" s="16">
        <v>5.1724137931034503E-2</v>
      </c>
      <c r="AM11" s="16">
        <v>2.1276595744680899E-2</v>
      </c>
      <c r="AN11" s="16">
        <v>3.7037037037037E-2</v>
      </c>
      <c r="AO11" s="16"/>
      <c r="AP11" s="16">
        <v>6.6298342541436503E-2</v>
      </c>
      <c r="AQ11" s="16">
        <v>3.2000000000000001E-2</v>
      </c>
      <c r="AR11" s="16">
        <v>4.7619047619047603E-2</v>
      </c>
      <c r="AS11" s="16"/>
      <c r="AT11" s="16">
        <v>6.8181818181818205E-2</v>
      </c>
      <c r="AU11" s="16">
        <v>4.1800643086816698E-2</v>
      </c>
      <c r="AV11" s="16">
        <v>4.4444444444444398E-2</v>
      </c>
      <c r="AW11" s="16">
        <v>0.25</v>
      </c>
      <c r="AX11" s="16"/>
      <c r="AY11" s="16">
        <v>0.108108108108108</v>
      </c>
      <c r="AZ11" s="16">
        <v>5.30785562632696E-2</v>
      </c>
      <c r="BA11" s="16"/>
      <c r="BB11" s="16">
        <v>2.7777777777777801E-2</v>
      </c>
      <c r="BC11" s="16">
        <v>3.5714285714285698E-2</v>
      </c>
      <c r="BD11" s="16">
        <v>5.60747663551402E-2</v>
      </c>
      <c r="BE11" s="16">
        <v>0.104477611940299</v>
      </c>
      <c r="BF11" s="16"/>
      <c r="BG11" s="16">
        <v>3.2258064516128997E-2</v>
      </c>
      <c r="BH11" s="16">
        <v>4.8979591836734698E-2</v>
      </c>
      <c r="BI11" s="16">
        <v>8.1081081081081099E-2</v>
      </c>
      <c r="BJ11" s="16">
        <v>4.3478260869565202E-2</v>
      </c>
      <c r="BK11" s="16">
        <v>0</v>
      </c>
      <c r="BL11" s="16">
        <v>0.66666666666666696</v>
      </c>
    </row>
    <row r="12" spans="2:64" x14ac:dyDescent="0.35">
      <c r="B12" s="17" t="s">
        <v>517</v>
      </c>
      <c r="C12" s="18">
        <v>2.7559055118110201E-2</v>
      </c>
      <c r="D12" s="18">
        <v>0</v>
      </c>
      <c r="E12" s="18">
        <v>1.5625E-2</v>
      </c>
      <c r="F12" s="18">
        <v>1.0638297872340399E-2</v>
      </c>
      <c r="G12" s="18">
        <v>1.84049079754601E-2</v>
      </c>
      <c r="H12" s="18">
        <v>5.6962025316455701E-2</v>
      </c>
      <c r="I12" s="18"/>
      <c r="J12" s="18">
        <v>2.44755244755245E-2</v>
      </c>
      <c r="K12" s="18">
        <v>3.1674208144796399E-2</v>
      </c>
      <c r="L12" s="18"/>
      <c r="M12" s="18">
        <v>2.6315789473684199E-2</v>
      </c>
      <c r="N12" s="18">
        <v>0.01</v>
      </c>
      <c r="O12" s="18">
        <v>6.6666666666666693E-2</v>
      </c>
      <c r="P12" s="18">
        <v>2.5000000000000001E-2</v>
      </c>
      <c r="Q12" s="18"/>
      <c r="R12" s="18">
        <v>0.02</v>
      </c>
      <c r="S12" s="18">
        <v>3.7037037037037E-2</v>
      </c>
      <c r="T12" s="18">
        <v>3.2679738562091498E-2</v>
      </c>
      <c r="U12" s="18">
        <v>4.1666666666666699E-2</v>
      </c>
      <c r="V12" s="18"/>
      <c r="W12" s="18">
        <v>2.7027027027027001E-2</v>
      </c>
      <c r="X12" s="18">
        <v>2.06185567010309E-2</v>
      </c>
      <c r="Y12" s="18">
        <v>5.7692307692307702E-2</v>
      </c>
      <c r="Z12" s="18">
        <v>0</v>
      </c>
      <c r="AA12" s="18">
        <v>0</v>
      </c>
      <c r="AB12" s="18">
        <v>6.1224489795918401E-2</v>
      </c>
      <c r="AC12" s="18">
        <v>0</v>
      </c>
      <c r="AD12" s="18">
        <v>5.5555555555555601E-2</v>
      </c>
      <c r="AE12" s="18">
        <v>0</v>
      </c>
      <c r="AF12" s="18">
        <v>7.1428571428571397E-2</v>
      </c>
      <c r="AG12" s="18">
        <v>0.05</v>
      </c>
      <c r="AH12" s="18">
        <v>0</v>
      </c>
      <c r="AI12" s="18"/>
      <c r="AJ12" s="18">
        <v>2.9850746268656699E-2</v>
      </c>
      <c r="AK12" s="18">
        <v>0.04</v>
      </c>
      <c r="AL12" s="18">
        <v>1.72413793103448E-2</v>
      </c>
      <c r="AM12" s="18">
        <v>3.1914893617021302E-2</v>
      </c>
      <c r="AN12" s="18">
        <v>3.7037037037037E-2</v>
      </c>
      <c r="AO12" s="18"/>
      <c r="AP12" s="18">
        <v>2.4861878453038701E-2</v>
      </c>
      <c r="AQ12" s="18">
        <v>0.04</v>
      </c>
      <c r="AR12" s="18">
        <v>0</v>
      </c>
      <c r="AS12" s="18"/>
      <c r="AT12" s="18">
        <v>1.5151515151515201E-2</v>
      </c>
      <c r="AU12" s="18">
        <v>2.8938906752411599E-2</v>
      </c>
      <c r="AV12" s="18">
        <v>2.2222222222222199E-2</v>
      </c>
      <c r="AW12" s="18">
        <v>0.1</v>
      </c>
      <c r="AX12" s="18"/>
      <c r="AY12" s="18">
        <v>2.7027027027027001E-2</v>
      </c>
      <c r="AZ12" s="18">
        <v>2.7600849256900199E-2</v>
      </c>
      <c r="BA12" s="18"/>
      <c r="BB12" s="18">
        <v>2.7777777777777801E-2</v>
      </c>
      <c r="BC12" s="18">
        <v>0</v>
      </c>
      <c r="BD12" s="18">
        <v>2.80373831775701E-2</v>
      </c>
      <c r="BE12" s="18">
        <v>5.9701492537313397E-2</v>
      </c>
      <c r="BF12" s="18"/>
      <c r="BG12" s="18">
        <v>3.2258064516128997E-2</v>
      </c>
      <c r="BH12" s="18">
        <v>2.4489795918367301E-2</v>
      </c>
      <c r="BI12" s="18">
        <v>1.35135135135135E-2</v>
      </c>
      <c r="BJ12" s="18">
        <v>0</v>
      </c>
      <c r="BK12" s="18">
        <v>0.11111111111111099</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521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514</v>
      </c>
      <c r="C8" s="16">
        <v>0.14370078740157499</v>
      </c>
      <c r="D8" s="16">
        <v>0.20689655172413801</v>
      </c>
      <c r="E8" s="16">
        <v>0.109375</v>
      </c>
      <c r="F8" s="16">
        <v>0.14893617021276601</v>
      </c>
      <c r="G8" s="16">
        <v>0.153374233128834</v>
      </c>
      <c r="H8" s="16">
        <v>0.132911392405063</v>
      </c>
      <c r="I8" s="16"/>
      <c r="J8" s="16">
        <v>0.143356643356643</v>
      </c>
      <c r="K8" s="16">
        <v>0.144796380090498</v>
      </c>
      <c r="L8" s="16"/>
      <c r="M8" s="16">
        <v>0.12828947368421101</v>
      </c>
      <c r="N8" s="16">
        <v>0.18</v>
      </c>
      <c r="O8" s="16">
        <v>0.133333333333333</v>
      </c>
      <c r="P8" s="16">
        <v>0.17499999999999999</v>
      </c>
      <c r="Q8" s="16"/>
      <c r="R8" s="16">
        <v>0.14799999999999999</v>
      </c>
      <c r="S8" s="16">
        <v>9.8765432098765399E-2</v>
      </c>
      <c r="T8" s="16">
        <v>0.15686274509803899</v>
      </c>
      <c r="U8" s="16">
        <v>0.16666666666666699</v>
      </c>
      <c r="V8" s="16"/>
      <c r="W8" s="16">
        <v>0.17567567567567599</v>
      </c>
      <c r="X8" s="16">
        <v>0.14432989690721601</v>
      </c>
      <c r="Y8" s="16">
        <v>9.6153846153846201E-2</v>
      </c>
      <c r="Z8" s="16">
        <v>0.173913043478261</v>
      </c>
      <c r="AA8" s="16">
        <v>0.18918918918918901</v>
      </c>
      <c r="AB8" s="16">
        <v>0.102040816326531</v>
      </c>
      <c r="AC8" s="16">
        <v>0.14285714285714299</v>
      </c>
      <c r="AD8" s="16">
        <v>0</v>
      </c>
      <c r="AE8" s="16">
        <v>0.14285714285714299</v>
      </c>
      <c r="AF8" s="16">
        <v>0.107142857142857</v>
      </c>
      <c r="AG8" s="16">
        <v>0.3</v>
      </c>
      <c r="AH8" s="16">
        <v>0</v>
      </c>
      <c r="AI8" s="16"/>
      <c r="AJ8" s="16">
        <v>0.164179104477612</v>
      </c>
      <c r="AK8" s="16">
        <v>0.10666666666666701</v>
      </c>
      <c r="AL8" s="16">
        <v>0.13218390804597699</v>
      </c>
      <c r="AM8" s="16">
        <v>0.14893617021276601</v>
      </c>
      <c r="AN8" s="16">
        <v>0.296296296296296</v>
      </c>
      <c r="AO8" s="16"/>
      <c r="AP8" s="16">
        <v>0.12707182320442001</v>
      </c>
      <c r="AQ8" s="16">
        <v>0.192</v>
      </c>
      <c r="AR8" s="16">
        <v>0.14285714285714299</v>
      </c>
      <c r="AS8" s="16"/>
      <c r="AT8" s="16">
        <v>0.11363636363636399</v>
      </c>
      <c r="AU8" s="16">
        <v>0.154340836012862</v>
      </c>
      <c r="AV8" s="16">
        <v>0.17777777777777801</v>
      </c>
      <c r="AW8" s="16">
        <v>0.1</v>
      </c>
      <c r="AX8" s="16"/>
      <c r="AY8" s="16">
        <v>0.27027027027027001</v>
      </c>
      <c r="AZ8" s="16">
        <v>0.13375796178343899</v>
      </c>
      <c r="BA8" s="16"/>
      <c r="BB8" s="16">
        <v>0.16666666666666699</v>
      </c>
      <c r="BC8" s="16">
        <v>0.16666666666666699</v>
      </c>
      <c r="BD8" s="16">
        <v>0.146417445482866</v>
      </c>
      <c r="BE8" s="16">
        <v>8.9552238805970102E-2</v>
      </c>
      <c r="BF8" s="16"/>
      <c r="BG8" s="16">
        <v>0.12903225806451599</v>
      </c>
      <c r="BH8" s="16">
        <v>0.14285714285714299</v>
      </c>
      <c r="BI8" s="16">
        <v>0.15540540540540501</v>
      </c>
      <c r="BJ8" s="16">
        <v>4.3478260869565202E-2</v>
      </c>
      <c r="BK8" s="16">
        <v>0.22222222222222199</v>
      </c>
      <c r="BL8" s="16">
        <v>0</v>
      </c>
    </row>
    <row r="9" spans="2:64" x14ac:dyDescent="0.35">
      <c r="B9" s="17" t="s">
        <v>515</v>
      </c>
      <c r="C9" s="16">
        <v>0.34448818897637801</v>
      </c>
      <c r="D9" s="16">
        <v>0.48275862068965503</v>
      </c>
      <c r="E9" s="16">
        <v>0.40625</v>
      </c>
      <c r="F9" s="16">
        <v>0.27659574468085102</v>
      </c>
      <c r="G9" s="16">
        <v>0.33128834355828202</v>
      </c>
      <c r="H9" s="16">
        <v>0.348101265822785</v>
      </c>
      <c r="I9" s="16"/>
      <c r="J9" s="16">
        <v>0.32867132867132898</v>
      </c>
      <c r="K9" s="16">
        <v>0.361990950226244</v>
      </c>
      <c r="L9" s="16"/>
      <c r="M9" s="16">
        <v>0.36513157894736797</v>
      </c>
      <c r="N9" s="16">
        <v>0.32</v>
      </c>
      <c r="O9" s="16">
        <v>0.31666666666666698</v>
      </c>
      <c r="P9" s="16">
        <v>0.32500000000000001</v>
      </c>
      <c r="Q9" s="16"/>
      <c r="R9" s="16">
        <v>0.32400000000000001</v>
      </c>
      <c r="S9" s="16">
        <v>0.39506172839506198</v>
      </c>
      <c r="T9" s="16">
        <v>0.36601307189542498</v>
      </c>
      <c r="U9" s="16">
        <v>0.25</v>
      </c>
      <c r="V9" s="16"/>
      <c r="W9" s="16">
        <v>0.36486486486486502</v>
      </c>
      <c r="X9" s="16">
        <v>0.42268041237113402</v>
      </c>
      <c r="Y9" s="16">
        <v>0.40384615384615402</v>
      </c>
      <c r="Z9" s="16">
        <v>0.30434782608695699</v>
      </c>
      <c r="AA9" s="16">
        <v>0.27027027027027001</v>
      </c>
      <c r="AB9" s="16">
        <v>0.34693877551020402</v>
      </c>
      <c r="AC9" s="16">
        <v>0.24489795918367299</v>
      </c>
      <c r="AD9" s="16">
        <v>0.44444444444444398</v>
      </c>
      <c r="AE9" s="16">
        <v>0.314285714285714</v>
      </c>
      <c r="AF9" s="16">
        <v>0.25</v>
      </c>
      <c r="AG9" s="16">
        <v>0.25</v>
      </c>
      <c r="AH9" s="16">
        <v>0.66666666666666696</v>
      </c>
      <c r="AI9" s="16"/>
      <c r="AJ9" s="16">
        <v>0.328358208955224</v>
      </c>
      <c r="AK9" s="16">
        <v>0.37333333333333302</v>
      </c>
      <c r="AL9" s="16">
        <v>0.32183908045977</v>
      </c>
      <c r="AM9" s="16">
        <v>0.38297872340425498</v>
      </c>
      <c r="AN9" s="16">
        <v>0.37037037037037002</v>
      </c>
      <c r="AO9" s="16"/>
      <c r="AP9" s="16">
        <v>0.34806629834254099</v>
      </c>
      <c r="AQ9" s="16">
        <v>0.32800000000000001</v>
      </c>
      <c r="AR9" s="16">
        <v>0.38095238095238099</v>
      </c>
      <c r="AS9" s="16"/>
      <c r="AT9" s="16">
        <v>0.36363636363636398</v>
      </c>
      <c r="AU9" s="16">
        <v>0.33762057877813501</v>
      </c>
      <c r="AV9" s="16">
        <v>0.37777777777777799</v>
      </c>
      <c r="AW9" s="16">
        <v>0.25</v>
      </c>
      <c r="AX9" s="16"/>
      <c r="AY9" s="16">
        <v>0.162162162162162</v>
      </c>
      <c r="AZ9" s="16">
        <v>0.35881104033970301</v>
      </c>
      <c r="BA9" s="16"/>
      <c r="BB9" s="16">
        <v>0.30555555555555602</v>
      </c>
      <c r="BC9" s="16">
        <v>0.30952380952380998</v>
      </c>
      <c r="BD9" s="16">
        <v>0.34890965732087198</v>
      </c>
      <c r="BE9" s="16">
        <v>0.38805970149253699</v>
      </c>
      <c r="BF9" s="16"/>
      <c r="BG9" s="16">
        <v>0.37096774193548399</v>
      </c>
      <c r="BH9" s="16">
        <v>0.4</v>
      </c>
      <c r="BI9" s="16">
        <v>0.304054054054054</v>
      </c>
      <c r="BJ9" s="16">
        <v>0.173913043478261</v>
      </c>
      <c r="BK9" s="16">
        <v>0.148148148148148</v>
      </c>
      <c r="BL9" s="16">
        <v>0.33333333333333298</v>
      </c>
    </row>
    <row r="10" spans="2:64" x14ac:dyDescent="0.35">
      <c r="B10" s="17" t="s">
        <v>516</v>
      </c>
      <c r="C10" s="16">
        <v>0.25393700787401602</v>
      </c>
      <c r="D10" s="16">
        <v>0.17241379310344801</v>
      </c>
      <c r="E10" s="16">
        <v>0.265625</v>
      </c>
      <c r="F10" s="16">
        <v>0.340425531914894</v>
      </c>
      <c r="G10" s="16">
        <v>0.26993865030674802</v>
      </c>
      <c r="H10" s="16">
        <v>0.19620253164557</v>
      </c>
      <c r="I10" s="16"/>
      <c r="J10" s="16">
        <v>0.27622377622377597</v>
      </c>
      <c r="K10" s="16">
        <v>0.22624434389140299</v>
      </c>
      <c r="L10" s="16"/>
      <c r="M10" s="16">
        <v>0.26315789473684198</v>
      </c>
      <c r="N10" s="16">
        <v>0.23</v>
      </c>
      <c r="O10" s="16">
        <v>0.266666666666667</v>
      </c>
      <c r="P10" s="16">
        <v>0.25</v>
      </c>
      <c r="Q10" s="16"/>
      <c r="R10" s="16">
        <v>0.26400000000000001</v>
      </c>
      <c r="S10" s="16">
        <v>0.24691358024691401</v>
      </c>
      <c r="T10" s="16">
        <v>0.21568627450980399</v>
      </c>
      <c r="U10" s="16">
        <v>0.41666666666666702</v>
      </c>
      <c r="V10" s="16"/>
      <c r="W10" s="16">
        <v>0.20270270270270299</v>
      </c>
      <c r="X10" s="16">
        <v>0.28865979381443302</v>
      </c>
      <c r="Y10" s="16">
        <v>0.21153846153846201</v>
      </c>
      <c r="Z10" s="16">
        <v>0.23913043478260901</v>
      </c>
      <c r="AA10" s="16">
        <v>0.29729729729729698</v>
      </c>
      <c r="AB10" s="16">
        <v>0.183673469387755</v>
      </c>
      <c r="AC10" s="16">
        <v>0.36734693877551</v>
      </c>
      <c r="AD10" s="16">
        <v>0.27777777777777801</v>
      </c>
      <c r="AE10" s="16">
        <v>0.25714285714285701</v>
      </c>
      <c r="AF10" s="16">
        <v>0.25</v>
      </c>
      <c r="AG10" s="16">
        <v>0.2</v>
      </c>
      <c r="AH10" s="16">
        <v>0.33333333333333298</v>
      </c>
      <c r="AI10" s="16"/>
      <c r="AJ10" s="16">
        <v>0.238805970149254</v>
      </c>
      <c r="AK10" s="16">
        <v>0.22666666666666699</v>
      </c>
      <c r="AL10" s="16">
        <v>0.28160919540229901</v>
      </c>
      <c r="AM10" s="16">
        <v>0.23404255319148901</v>
      </c>
      <c r="AN10" s="16">
        <v>0.148148148148148</v>
      </c>
      <c r="AO10" s="16"/>
      <c r="AP10" s="16">
        <v>0.262430939226519</v>
      </c>
      <c r="AQ10" s="16">
        <v>0.248</v>
      </c>
      <c r="AR10" s="16">
        <v>0.14285714285714299</v>
      </c>
      <c r="AS10" s="16"/>
      <c r="AT10" s="16">
        <v>0.28030303030303</v>
      </c>
      <c r="AU10" s="16">
        <v>0.241157556270096</v>
      </c>
      <c r="AV10" s="16">
        <v>0.24444444444444399</v>
      </c>
      <c r="AW10" s="16">
        <v>0.3</v>
      </c>
      <c r="AX10" s="16"/>
      <c r="AY10" s="16">
        <v>0.35135135135135098</v>
      </c>
      <c r="AZ10" s="16">
        <v>0.24628450106157099</v>
      </c>
      <c r="BA10" s="16"/>
      <c r="BB10" s="16">
        <v>0.36111111111111099</v>
      </c>
      <c r="BC10" s="16">
        <v>0.32142857142857101</v>
      </c>
      <c r="BD10" s="16">
        <v>0.233644859813084</v>
      </c>
      <c r="BE10" s="16">
        <v>0.20895522388059701</v>
      </c>
      <c r="BF10" s="16"/>
      <c r="BG10" s="16">
        <v>0.209677419354839</v>
      </c>
      <c r="BH10" s="16">
        <v>0.236734693877551</v>
      </c>
      <c r="BI10" s="16">
        <v>0.25675675675675702</v>
      </c>
      <c r="BJ10" s="16">
        <v>0.47826086956521702</v>
      </c>
      <c r="BK10" s="16">
        <v>0.296296296296296</v>
      </c>
      <c r="BL10" s="16">
        <v>0.33333333333333298</v>
      </c>
    </row>
    <row r="11" spans="2:64" x14ac:dyDescent="0.35">
      <c r="B11" s="17" t="s">
        <v>159</v>
      </c>
      <c r="C11" s="16">
        <v>7.6771653543307103E-2</v>
      </c>
      <c r="D11" s="16">
        <v>6.8965517241379296E-2</v>
      </c>
      <c r="E11" s="16">
        <v>7.8125E-2</v>
      </c>
      <c r="F11" s="16">
        <v>6.3829787234042507E-2</v>
      </c>
      <c r="G11" s="16">
        <v>7.3619631901840496E-2</v>
      </c>
      <c r="H11" s="16">
        <v>8.8607594936708903E-2</v>
      </c>
      <c r="I11" s="16"/>
      <c r="J11" s="16">
        <v>8.3916083916083906E-2</v>
      </c>
      <c r="K11" s="16">
        <v>6.7873303167420795E-2</v>
      </c>
      <c r="L11" s="16"/>
      <c r="M11" s="16">
        <v>6.5789473684210495E-2</v>
      </c>
      <c r="N11" s="16">
        <v>0.06</v>
      </c>
      <c r="O11" s="16">
        <v>0.15</v>
      </c>
      <c r="P11" s="16">
        <v>7.4999999999999997E-2</v>
      </c>
      <c r="Q11" s="16"/>
      <c r="R11" s="16">
        <v>7.1999999999999995E-2</v>
      </c>
      <c r="S11" s="16">
        <v>8.6419753086419707E-2</v>
      </c>
      <c r="T11" s="16">
        <v>8.4967320261437898E-2</v>
      </c>
      <c r="U11" s="16">
        <v>4.1666666666666699E-2</v>
      </c>
      <c r="V11" s="16"/>
      <c r="W11" s="16">
        <v>0.14864864864864899</v>
      </c>
      <c r="X11" s="16">
        <v>3.09278350515464E-2</v>
      </c>
      <c r="Y11" s="16">
        <v>5.7692307692307702E-2</v>
      </c>
      <c r="Z11" s="16">
        <v>0.108695652173913</v>
      </c>
      <c r="AA11" s="16">
        <v>5.4054054054054099E-2</v>
      </c>
      <c r="AB11" s="16">
        <v>8.1632653061224497E-2</v>
      </c>
      <c r="AC11" s="16">
        <v>6.1224489795918401E-2</v>
      </c>
      <c r="AD11" s="16">
        <v>5.5555555555555601E-2</v>
      </c>
      <c r="AE11" s="16">
        <v>2.8571428571428598E-2</v>
      </c>
      <c r="AF11" s="16">
        <v>0.14285714285714299</v>
      </c>
      <c r="AG11" s="16">
        <v>0.1</v>
      </c>
      <c r="AH11" s="16">
        <v>0</v>
      </c>
      <c r="AI11" s="16"/>
      <c r="AJ11" s="16">
        <v>7.4626865671641798E-2</v>
      </c>
      <c r="AK11" s="16">
        <v>0.146666666666667</v>
      </c>
      <c r="AL11" s="16">
        <v>6.8965517241379296E-2</v>
      </c>
      <c r="AM11" s="16">
        <v>4.2553191489361701E-2</v>
      </c>
      <c r="AN11" s="16">
        <v>3.7037037037037E-2</v>
      </c>
      <c r="AO11" s="16"/>
      <c r="AP11" s="16">
        <v>8.5635359116022103E-2</v>
      </c>
      <c r="AQ11" s="16">
        <v>0.04</v>
      </c>
      <c r="AR11" s="16">
        <v>0.14285714285714299</v>
      </c>
      <c r="AS11" s="16"/>
      <c r="AT11" s="16">
        <v>8.3333333333333301E-2</v>
      </c>
      <c r="AU11" s="16">
        <v>6.1093247588424403E-2</v>
      </c>
      <c r="AV11" s="16">
        <v>8.8888888888888906E-2</v>
      </c>
      <c r="AW11" s="16">
        <v>0.25</v>
      </c>
      <c r="AX11" s="16"/>
      <c r="AY11" s="16">
        <v>0.135135135135135</v>
      </c>
      <c r="AZ11" s="16">
        <v>7.2186836518046693E-2</v>
      </c>
      <c r="BA11" s="16"/>
      <c r="BB11" s="16">
        <v>8.3333333333333301E-2</v>
      </c>
      <c r="BC11" s="16">
        <v>8.3333333333333301E-2</v>
      </c>
      <c r="BD11" s="16">
        <v>6.5420560747663503E-2</v>
      </c>
      <c r="BE11" s="16">
        <v>0.119402985074627</v>
      </c>
      <c r="BF11" s="16"/>
      <c r="BG11" s="16">
        <v>6.4516129032258104E-2</v>
      </c>
      <c r="BH11" s="16">
        <v>6.9387755102040802E-2</v>
      </c>
      <c r="BI11" s="16">
        <v>0.101351351351351</v>
      </c>
      <c r="BJ11" s="16">
        <v>8.6956521739130405E-2</v>
      </c>
      <c r="BK11" s="16">
        <v>3.7037037037037E-2</v>
      </c>
      <c r="BL11" s="16">
        <v>0</v>
      </c>
    </row>
    <row r="12" spans="2:64" x14ac:dyDescent="0.35">
      <c r="B12" s="17" t="s">
        <v>517</v>
      </c>
      <c r="C12" s="18">
        <v>0.181102362204724</v>
      </c>
      <c r="D12" s="18">
        <v>6.8965517241379296E-2</v>
      </c>
      <c r="E12" s="18">
        <v>0.140625</v>
      </c>
      <c r="F12" s="18">
        <v>0.170212765957447</v>
      </c>
      <c r="G12" s="18">
        <v>0.17177914110429399</v>
      </c>
      <c r="H12" s="18">
        <v>0.234177215189873</v>
      </c>
      <c r="I12" s="18"/>
      <c r="J12" s="18">
        <v>0.16783216783216801</v>
      </c>
      <c r="K12" s="18">
        <v>0.19909502262443399</v>
      </c>
      <c r="L12" s="18"/>
      <c r="M12" s="18">
        <v>0.177631578947368</v>
      </c>
      <c r="N12" s="18">
        <v>0.21</v>
      </c>
      <c r="O12" s="18">
        <v>0.133333333333333</v>
      </c>
      <c r="P12" s="18">
        <v>0.17499999999999999</v>
      </c>
      <c r="Q12" s="18"/>
      <c r="R12" s="18">
        <v>0.192</v>
      </c>
      <c r="S12" s="18">
        <v>0.172839506172839</v>
      </c>
      <c r="T12" s="18">
        <v>0.17647058823529399</v>
      </c>
      <c r="U12" s="18">
        <v>0.125</v>
      </c>
      <c r="V12" s="18"/>
      <c r="W12" s="18">
        <v>0.108108108108108</v>
      </c>
      <c r="X12" s="18">
        <v>0.11340206185567001</v>
      </c>
      <c r="Y12" s="18">
        <v>0.230769230769231</v>
      </c>
      <c r="Z12" s="18">
        <v>0.173913043478261</v>
      </c>
      <c r="AA12" s="18">
        <v>0.18918918918918901</v>
      </c>
      <c r="AB12" s="18">
        <v>0.28571428571428598</v>
      </c>
      <c r="AC12" s="18">
        <v>0.183673469387755</v>
      </c>
      <c r="AD12" s="18">
        <v>0.22222222222222199</v>
      </c>
      <c r="AE12" s="18">
        <v>0.25714285714285701</v>
      </c>
      <c r="AF12" s="18">
        <v>0.25</v>
      </c>
      <c r="AG12" s="18">
        <v>0.15</v>
      </c>
      <c r="AH12" s="18">
        <v>0</v>
      </c>
      <c r="AI12" s="18"/>
      <c r="AJ12" s="18">
        <v>0.19402985074626899</v>
      </c>
      <c r="AK12" s="18">
        <v>0.146666666666667</v>
      </c>
      <c r="AL12" s="18">
        <v>0.195402298850575</v>
      </c>
      <c r="AM12" s="18">
        <v>0.19148936170212799</v>
      </c>
      <c r="AN12" s="18">
        <v>0.148148148148148</v>
      </c>
      <c r="AO12" s="18"/>
      <c r="AP12" s="18">
        <v>0.17679558011049701</v>
      </c>
      <c r="AQ12" s="18">
        <v>0.192</v>
      </c>
      <c r="AR12" s="18">
        <v>0.19047619047618999</v>
      </c>
      <c r="AS12" s="18"/>
      <c r="AT12" s="18">
        <v>0.15909090909090901</v>
      </c>
      <c r="AU12" s="18">
        <v>0.20578778135048201</v>
      </c>
      <c r="AV12" s="18">
        <v>0.11111111111111099</v>
      </c>
      <c r="AW12" s="18">
        <v>0.1</v>
      </c>
      <c r="AX12" s="18"/>
      <c r="AY12" s="18">
        <v>8.1081081081081099E-2</v>
      </c>
      <c r="AZ12" s="18">
        <v>0.18895966029724001</v>
      </c>
      <c r="BA12" s="18"/>
      <c r="BB12" s="18">
        <v>8.3333333333333301E-2</v>
      </c>
      <c r="BC12" s="18">
        <v>0.119047619047619</v>
      </c>
      <c r="BD12" s="18">
        <v>0.20560747663551401</v>
      </c>
      <c r="BE12" s="18">
        <v>0.19402985074626899</v>
      </c>
      <c r="BF12" s="18"/>
      <c r="BG12" s="18">
        <v>0.225806451612903</v>
      </c>
      <c r="BH12" s="18">
        <v>0.15102040816326501</v>
      </c>
      <c r="BI12" s="18">
        <v>0.18243243243243201</v>
      </c>
      <c r="BJ12" s="18">
        <v>0.217391304347826</v>
      </c>
      <c r="BK12" s="18">
        <v>0.296296296296296</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525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522</v>
      </c>
      <c r="C8" s="16">
        <v>0.29330708661417298</v>
      </c>
      <c r="D8" s="16">
        <v>0.24137931034482801</v>
      </c>
      <c r="E8" s="16">
        <v>0.234375</v>
      </c>
      <c r="F8" s="16">
        <v>0.25531914893617003</v>
      </c>
      <c r="G8" s="16">
        <v>0.34969325153374198</v>
      </c>
      <c r="H8" s="16">
        <v>0.291139240506329</v>
      </c>
      <c r="I8" s="16"/>
      <c r="J8" s="16">
        <v>0.33216783216783202</v>
      </c>
      <c r="K8" s="16">
        <v>0.24434389140271501</v>
      </c>
      <c r="L8" s="16"/>
      <c r="M8" s="16">
        <v>0.32236842105263203</v>
      </c>
      <c r="N8" s="16">
        <v>0.35</v>
      </c>
      <c r="O8" s="16">
        <v>0.133333333333333</v>
      </c>
      <c r="P8" s="16">
        <v>0.17499999999999999</v>
      </c>
      <c r="Q8" s="16"/>
      <c r="R8" s="16">
        <v>0.30399999999999999</v>
      </c>
      <c r="S8" s="16">
        <v>0.296296296296296</v>
      </c>
      <c r="T8" s="16">
        <v>0.27450980392156898</v>
      </c>
      <c r="U8" s="16">
        <v>0.29166666666666702</v>
      </c>
      <c r="V8" s="16"/>
      <c r="W8" s="16">
        <v>0.31081081081081102</v>
      </c>
      <c r="X8" s="16">
        <v>0.38144329896907198</v>
      </c>
      <c r="Y8" s="16">
        <v>0.34615384615384598</v>
      </c>
      <c r="Z8" s="16">
        <v>0.23913043478260901</v>
      </c>
      <c r="AA8" s="16">
        <v>0.27027027027027001</v>
      </c>
      <c r="AB8" s="16">
        <v>0.20408163265306101</v>
      </c>
      <c r="AC8" s="16">
        <v>0.22448979591836701</v>
      </c>
      <c r="AD8" s="16">
        <v>0.22222222222222199</v>
      </c>
      <c r="AE8" s="16">
        <v>0.28571428571428598</v>
      </c>
      <c r="AF8" s="16">
        <v>0.42857142857142899</v>
      </c>
      <c r="AG8" s="16">
        <v>0.15</v>
      </c>
      <c r="AH8" s="16">
        <v>0</v>
      </c>
      <c r="AI8" s="16"/>
      <c r="AJ8" s="16">
        <v>0.22388059701492499</v>
      </c>
      <c r="AK8" s="16">
        <v>0.28000000000000003</v>
      </c>
      <c r="AL8" s="16">
        <v>0.29310344827586199</v>
      </c>
      <c r="AM8" s="16">
        <v>0.40425531914893598</v>
      </c>
      <c r="AN8" s="16">
        <v>0.148148148148148</v>
      </c>
      <c r="AO8" s="16"/>
      <c r="AP8" s="16">
        <v>0.25966850828729299</v>
      </c>
      <c r="AQ8" s="16">
        <v>0.376</v>
      </c>
      <c r="AR8" s="16">
        <v>0.38095238095238099</v>
      </c>
      <c r="AS8" s="16"/>
      <c r="AT8" s="16">
        <v>0.27272727272727298</v>
      </c>
      <c r="AU8" s="16">
        <v>0.331189710610932</v>
      </c>
      <c r="AV8" s="16">
        <v>0.17777777777777801</v>
      </c>
      <c r="AW8" s="16">
        <v>0.1</v>
      </c>
      <c r="AX8" s="16"/>
      <c r="AY8" s="16">
        <v>0.21621621621621601</v>
      </c>
      <c r="AZ8" s="16">
        <v>0.29936305732484098</v>
      </c>
      <c r="BA8" s="16"/>
      <c r="BB8" s="16">
        <v>0.38888888888888901</v>
      </c>
      <c r="BC8" s="16">
        <v>0.38095238095238099</v>
      </c>
      <c r="BD8" s="16">
        <v>0.258566978193146</v>
      </c>
      <c r="BE8" s="16">
        <v>0.29850746268656703</v>
      </c>
      <c r="BF8" s="16"/>
      <c r="BG8" s="16">
        <v>0.241935483870968</v>
      </c>
      <c r="BH8" s="16">
        <v>0.236734693877551</v>
      </c>
      <c r="BI8" s="16">
        <v>0.29729729729729698</v>
      </c>
      <c r="BJ8" s="16">
        <v>0.65217391304347805</v>
      </c>
      <c r="BK8" s="16">
        <v>0.62962962962962998</v>
      </c>
      <c r="BL8" s="16">
        <v>0</v>
      </c>
    </row>
    <row r="9" spans="2:64" x14ac:dyDescent="0.35">
      <c r="B9" s="17" t="s">
        <v>523</v>
      </c>
      <c r="C9" s="16">
        <v>0.43700787401574798</v>
      </c>
      <c r="D9" s="16">
        <v>0.48275862068965503</v>
      </c>
      <c r="E9" s="16">
        <v>0.5</v>
      </c>
      <c r="F9" s="16">
        <v>0.46808510638297901</v>
      </c>
      <c r="G9" s="16">
        <v>0.39877300613496902</v>
      </c>
      <c r="H9" s="16">
        <v>0.424050632911392</v>
      </c>
      <c r="I9" s="16"/>
      <c r="J9" s="16">
        <v>0.43006993006993</v>
      </c>
      <c r="K9" s="16">
        <v>0.44796380090497701</v>
      </c>
      <c r="L9" s="16"/>
      <c r="M9" s="16">
        <v>0.44407894736842102</v>
      </c>
      <c r="N9" s="16">
        <v>0.37</v>
      </c>
      <c r="O9" s="16">
        <v>0.43333333333333302</v>
      </c>
      <c r="P9" s="16">
        <v>0.55000000000000004</v>
      </c>
      <c r="Q9" s="16"/>
      <c r="R9" s="16">
        <v>0.432</v>
      </c>
      <c r="S9" s="16">
        <v>0.469135802469136</v>
      </c>
      <c r="T9" s="16">
        <v>0.43137254901960798</v>
      </c>
      <c r="U9" s="16">
        <v>0.41666666666666702</v>
      </c>
      <c r="V9" s="16"/>
      <c r="W9" s="16">
        <v>0.445945945945946</v>
      </c>
      <c r="X9" s="16">
        <v>0.35051546391752603</v>
      </c>
      <c r="Y9" s="16">
        <v>0.44230769230769201</v>
      </c>
      <c r="Z9" s="16">
        <v>0.434782608695652</v>
      </c>
      <c r="AA9" s="16">
        <v>0.40540540540540498</v>
      </c>
      <c r="AB9" s="16">
        <v>0.44897959183673503</v>
      </c>
      <c r="AC9" s="16">
        <v>0.57142857142857095</v>
      </c>
      <c r="AD9" s="16">
        <v>0.44444444444444398</v>
      </c>
      <c r="AE9" s="16">
        <v>0.371428571428571</v>
      </c>
      <c r="AF9" s="16">
        <v>0.25</v>
      </c>
      <c r="AG9" s="16">
        <v>0.8</v>
      </c>
      <c r="AH9" s="16">
        <v>1</v>
      </c>
      <c r="AI9" s="16"/>
      <c r="AJ9" s="16">
        <v>0.462686567164179</v>
      </c>
      <c r="AK9" s="16">
        <v>0.34666666666666701</v>
      </c>
      <c r="AL9" s="16">
        <v>0.47126436781609199</v>
      </c>
      <c r="AM9" s="16">
        <v>0.41489361702127697</v>
      </c>
      <c r="AN9" s="16">
        <v>0.55555555555555602</v>
      </c>
      <c r="AO9" s="16"/>
      <c r="AP9" s="16">
        <v>0.44751381215469599</v>
      </c>
      <c r="AQ9" s="16">
        <v>0.4</v>
      </c>
      <c r="AR9" s="16">
        <v>0.476190476190476</v>
      </c>
      <c r="AS9" s="16"/>
      <c r="AT9" s="16">
        <v>0.46212121212121199</v>
      </c>
      <c r="AU9" s="16">
        <v>0.40836012861736298</v>
      </c>
      <c r="AV9" s="16">
        <v>0.6</v>
      </c>
      <c r="AW9" s="16">
        <v>0.35</v>
      </c>
      <c r="AX9" s="16"/>
      <c r="AY9" s="16">
        <v>0.51351351351351304</v>
      </c>
      <c r="AZ9" s="16">
        <v>0.43099787685774898</v>
      </c>
      <c r="BA9" s="16"/>
      <c r="BB9" s="16">
        <v>0.41666666666666702</v>
      </c>
      <c r="BC9" s="16">
        <v>0.46428571428571402</v>
      </c>
      <c r="BD9" s="16">
        <v>0.45482866043613701</v>
      </c>
      <c r="BE9" s="16">
        <v>0.328358208955224</v>
      </c>
      <c r="BF9" s="16"/>
      <c r="BG9" s="16">
        <v>0.40322580645161299</v>
      </c>
      <c r="BH9" s="16">
        <v>0.54693877551020398</v>
      </c>
      <c r="BI9" s="16">
        <v>0.38513513513513498</v>
      </c>
      <c r="BJ9" s="16">
        <v>0.13043478260869601</v>
      </c>
      <c r="BK9" s="16">
        <v>0.11111111111111099</v>
      </c>
      <c r="BL9" s="16">
        <v>0</v>
      </c>
    </row>
    <row r="10" spans="2:64" x14ac:dyDescent="0.35">
      <c r="B10" s="17" t="s">
        <v>524</v>
      </c>
      <c r="C10" s="16">
        <v>0.11220472440944899</v>
      </c>
      <c r="D10" s="16">
        <v>0.20689655172413801</v>
      </c>
      <c r="E10" s="16">
        <v>0.109375</v>
      </c>
      <c r="F10" s="16">
        <v>0.14893617021276601</v>
      </c>
      <c r="G10" s="16">
        <v>9.2024539877300596E-2</v>
      </c>
      <c r="H10" s="16">
        <v>9.49367088607595E-2</v>
      </c>
      <c r="I10" s="16"/>
      <c r="J10" s="16">
        <v>0.101398601398601</v>
      </c>
      <c r="K10" s="16">
        <v>0.122171945701357</v>
      </c>
      <c r="L10" s="16"/>
      <c r="M10" s="16">
        <v>9.8684210526315805E-2</v>
      </c>
      <c r="N10" s="16">
        <v>0.09</v>
      </c>
      <c r="O10" s="16">
        <v>0.2</v>
      </c>
      <c r="P10" s="16">
        <v>0.15</v>
      </c>
      <c r="Q10" s="16"/>
      <c r="R10" s="16">
        <v>0.13200000000000001</v>
      </c>
      <c r="S10" s="16">
        <v>9.8765432098765399E-2</v>
      </c>
      <c r="T10" s="16">
        <v>7.8431372549019607E-2</v>
      </c>
      <c r="U10" s="16">
        <v>0.16666666666666699</v>
      </c>
      <c r="V10" s="16"/>
      <c r="W10" s="16">
        <v>6.7567567567567599E-2</v>
      </c>
      <c r="X10" s="16">
        <v>0.10309278350515499</v>
      </c>
      <c r="Y10" s="16">
        <v>0.134615384615385</v>
      </c>
      <c r="Z10" s="16">
        <v>0.108695652173913</v>
      </c>
      <c r="AA10" s="16">
        <v>0.135135135135135</v>
      </c>
      <c r="AB10" s="16">
        <v>0.16326530612244899</v>
      </c>
      <c r="AC10" s="16">
        <v>0.102040816326531</v>
      </c>
      <c r="AD10" s="16">
        <v>0</v>
      </c>
      <c r="AE10" s="16">
        <v>0.2</v>
      </c>
      <c r="AF10" s="16">
        <v>0.17857142857142899</v>
      </c>
      <c r="AG10" s="16">
        <v>0</v>
      </c>
      <c r="AH10" s="16">
        <v>0</v>
      </c>
      <c r="AI10" s="16"/>
      <c r="AJ10" s="16">
        <v>5.9701492537313397E-2</v>
      </c>
      <c r="AK10" s="16">
        <v>0.133333333333333</v>
      </c>
      <c r="AL10" s="16">
        <v>0.114942528735632</v>
      </c>
      <c r="AM10" s="16">
        <v>4.2553191489361701E-2</v>
      </c>
      <c r="AN10" s="16">
        <v>0.18518518518518501</v>
      </c>
      <c r="AO10" s="16"/>
      <c r="AP10" s="16">
        <v>0.12983425414364599</v>
      </c>
      <c r="AQ10" s="16">
        <v>0.08</v>
      </c>
      <c r="AR10" s="16">
        <v>0</v>
      </c>
      <c r="AS10" s="16"/>
      <c r="AT10" s="16">
        <v>0.12121212121212099</v>
      </c>
      <c r="AU10" s="16">
        <v>0.10610932475884199</v>
      </c>
      <c r="AV10" s="16">
        <v>0.11111111111111099</v>
      </c>
      <c r="AW10" s="16">
        <v>0.15</v>
      </c>
      <c r="AX10" s="16"/>
      <c r="AY10" s="16">
        <v>0.135135135135135</v>
      </c>
      <c r="AZ10" s="16">
        <v>0.11040339702760101</v>
      </c>
      <c r="BA10" s="16"/>
      <c r="BB10" s="16">
        <v>0.13888888888888901</v>
      </c>
      <c r="BC10" s="16">
        <v>9.5238095238095205E-2</v>
      </c>
      <c r="BD10" s="16">
        <v>0.11526479750778799</v>
      </c>
      <c r="BE10" s="16">
        <v>0.104477611940299</v>
      </c>
      <c r="BF10" s="16"/>
      <c r="BG10" s="16">
        <v>0.225806451612903</v>
      </c>
      <c r="BH10" s="16">
        <v>9.7959183673469397E-2</v>
      </c>
      <c r="BI10" s="16">
        <v>0.101351351351351</v>
      </c>
      <c r="BJ10" s="16">
        <v>8.6956521739130405E-2</v>
      </c>
      <c r="BK10" s="16">
        <v>3.7037037037037E-2</v>
      </c>
      <c r="BL10" s="16">
        <v>0.33333333333333298</v>
      </c>
    </row>
    <row r="11" spans="2:64" x14ac:dyDescent="0.35">
      <c r="B11" s="17" t="s">
        <v>159</v>
      </c>
      <c r="C11" s="18">
        <v>0.15748031496063</v>
      </c>
      <c r="D11" s="18">
        <v>6.8965517241379296E-2</v>
      </c>
      <c r="E11" s="18">
        <v>0.15625</v>
      </c>
      <c r="F11" s="18">
        <v>0.12765957446808501</v>
      </c>
      <c r="G11" s="18">
        <v>0.159509202453988</v>
      </c>
      <c r="H11" s="18">
        <v>0.189873417721519</v>
      </c>
      <c r="I11" s="18"/>
      <c r="J11" s="18">
        <v>0.13636363636363599</v>
      </c>
      <c r="K11" s="18">
        <v>0.18552036199095001</v>
      </c>
      <c r="L11" s="18"/>
      <c r="M11" s="18">
        <v>0.134868421052632</v>
      </c>
      <c r="N11" s="18">
        <v>0.19</v>
      </c>
      <c r="O11" s="18">
        <v>0.233333333333333</v>
      </c>
      <c r="P11" s="18">
        <v>0.125</v>
      </c>
      <c r="Q11" s="18"/>
      <c r="R11" s="18">
        <v>0.13200000000000001</v>
      </c>
      <c r="S11" s="18">
        <v>0.13580246913580199</v>
      </c>
      <c r="T11" s="18">
        <v>0.21568627450980399</v>
      </c>
      <c r="U11" s="18">
        <v>0.125</v>
      </c>
      <c r="V11" s="18"/>
      <c r="W11" s="18">
        <v>0.17567567567567599</v>
      </c>
      <c r="X11" s="18">
        <v>0.164948453608247</v>
      </c>
      <c r="Y11" s="18">
        <v>7.69230769230769E-2</v>
      </c>
      <c r="Z11" s="18">
        <v>0.217391304347826</v>
      </c>
      <c r="AA11" s="18">
        <v>0.18918918918918901</v>
      </c>
      <c r="AB11" s="18">
        <v>0.183673469387755</v>
      </c>
      <c r="AC11" s="18">
        <v>0.102040816326531</v>
      </c>
      <c r="AD11" s="18">
        <v>0.33333333333333298</v>
      </c>
      <c r="AE11" s="18">
        <v>0.14285714285714299</v>
      </c>
      <c r="AF11" s="18">
        <v>0.14285714285714299</v>
      </c>
      <c r="AG11" s="18">
        <v>0.05</v>
      </c>
      <c r="AH11" s="18">
        <v>0</v>
      </c>
      <c r="AI11" s="18"/>
      <c r="AJ11" s="18">
        <v>0.25373134328358199</v>
      </c>
      <c r="AK11" s="18">
        <v>0.24</v>
      </c>
      <c r="AL11" s="18">
        <v>0.12068965517241401</v>
      </c>
      <c r="AM11" s="18">
        <v>0.13829787234042601</v>
      </c>
      <c r="AN11" s="18">
        <v>0.11111111111111099</v>
      </c>
      <c r="AO11" s="18"/>
      <c r="AP11" s="18">
        <v>0.162983425414365</v>
      </c>
      <c r="AQ11" s="18">
        <v>0.14399999999999999</v>
      </c>
      <c r="AR11" s="18">
        <v>0.14285714285714299</v>
      </c>
      <c r="AS11" s="18"/>
      <c r="AT11" s="18">
        <v>0.14393939393939401</v>
      </c>
      <c r="AU11" s="18">
        <v>0.154340836012862</v>
      </c>
      <c r="AV11" s="18">
        <v>0.11111111111111099</v>
      </c>
      <c r="AW11" s="18">
        <v>0.4</v>
      </c>
      <c r="AX11" s="18"/>
      <c r="AY11" s="18">
        <v>0.135135135135135</v>
      </c>
      <c r="AZ11" s="18">
        <v>0.15923566878980899</v>
      </c>
      <c r="BA11" s="18"/>
      <c r="BB11" s="18">
        <v>5.5555555555555601E-2</v>
      </c>
      <c r="BC11" s="18">
        <v>5.95238095238095E-2</v>
      </c>
      <c r="BD11" s="18">
        <v>0.17133956386292801</v>
      </c>
      <c r="BE11" s="18">
        <v>0.26865671641791</v>
      </c>
      <c r="BF11" s="18"/>
      <c r="BG11" s="18">
        <v>0.12903225806451599</v>
      </c>
      <c r="BH11" s="18">
        <v>0.118367346938776</v>
      </c>
      <c r="BI11" s="18">
        <v>0.21621621621621601</v>
      </c>
      <c r="BJ11" s="18">
        <v>0.13043478260869601</v>
      </c>
      <c r="BK11" s="18">
        <v>0.22222222222222199</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530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526</v>
      </c>
      <c r="C8" s="16">
        <v>0.41338582677165397</v>
      </c>
      <c r="D8" s="16">
        <v>0.44827586206896602</v>
      </c>
      <c r="E8" s="16">
        <v>0.5</v>
      </c>
      <c r="F8" s="16">
        <v>0.30851063829787201</v>
      </c>
      <c r="G8" s="16">
        <v>0.42331288343558299</v>
      </c>
      <c r="H8" s="16">
        <v>0.424050632911392</v>
      </c>
      <c r="I8" s="16"/>
      <c r="J8" s="16">
        <v>0.447552447552448</v>
      </c>
      <c r="K8" s="16">
        <v>0.37104072398190002</v>
      </c>
      <c r="L8" s="16"/>
      <c r="M8" s="16">
        <v>0.44407894736842102</v>
      </c>
      <c r="N8" s="16">
        <v>0.44</v>
      </c>
      <c r="O8" s="16">
        <v>0.25</v>
      </c>
      <c r="P8" s="16">
        <v>0.35</v>
      </c>
      <c r="Q8" s="16"/>
      <c r="R8" s="16">
        <v>0.42399999999999999</v>
      </c>
      <c r="S8" s="16">
        <v>0.38271604938271597</v>
      </c>
      <c r="T8" s="16">
        <v>0.42483660130718998</v>
      </c>
      <c r="U8" s="16">
        <v>0.33333333333333298</v>
      </c>
      <c r="V8" s="16"/>
      <c r="W8" s="16">
        <v>0.56756756756756799</v>
      </c>
      <c r="X8" s="16">
        <v>0.42268041237113402</v>
      </c>
      <c r="Y8" s="16">
        <v>0.57692307692307698</v>
      </c>
      <c r="Z8" s="16">
        <v>0.34782608695652201</v>
      </c>
      <c r="AA8" s="16">
        <v>0.35135135135135098</v>
      </c>
      <c r="AB8" s="16">
        <v>0.30612244897959201</v>
      </c>
      <c r="AC8" s="16">
        <v>0.36734693877551</v>
      </c>
      <c r="AD8" s="16">
        <v>0.22222222222222199</v>
      </c>
      <c r="AE8" s="16">
        <v>0.28571428571428598</v>
      </c>
      <c r="AF8" s="16">
        <v>0.39285714285714302</v>
      </c>
      <c r="AG8" s="16">
        <v>0.5</v>
      </c>
      <c r="AH8" s="16">
        <v>0</v>
      </c>
      <c r="AI8" s="16"/>
      <c r="AJ8" s="16">
        <v>0.29850746268656703</v>
      </c>
      <c r="AK8" s="16">
        <v>0.37333333333333302</v>
      </c>
      <c r="AL8" s="16">
        <v>0.47126436781609199</v>
      </c>
      <c r="AM8" s="16">
        <v>0.45744680851063801</v>
      </c>
      <c r="AN8" s="16">
        <v>0.44444444444444398</v>
      </c>
      <c r="AO8" s="16"/>
      <c r="AP8" s="16">
        <v>0.38121546961326003</v>
      </c>
      <c r="AQ8" s="16">
        <v>0.47199999999999998</v>
      </c>
      <c r="AR8" s="16">
        <v>0.61904761904761896</v>
      </c>
      <c r="AS8" s="16"/>
      <c r="AT8" s="16">
        <v>0.36363636363636398</v>
      </c>
      <c r="AU8" s="16">
        <v>0.443729903536977</v>
      </c>
      <c r="AV8" s="16">
        <v>0.4</v>
      </c>
      <c r="AW8" s="16">
        <v>0.3</v>
      </c>
      <c r="AX8" s="16"/>
      <c r="AY8" s="16">
        <v>0.43243243243243201</v>
      </c>
      <c r="AZ8" s="16">
        <v>0.41188959660297197</v>
      </c>
      <c r="BA8" s="16"/>
      <c r="BB8" s="16">
        <v>0.5</v>
      </c>
      <c r="BC8" s="16">
        <v>0.5</v>
      </c>
      <c r="BD8" s="16">
        <v>0.39252336448598102</v>
      </c>
      <c r="BE8" s="16">
        <v>0.35820895522388102</v>
      </c>
      <c r="BF8" s="16"/>
      <c r="BG8" s="16">
        <v>0.467741935483871</v>
      </c>
      <c r="BH8" s="16">
        <v>0.43265306122448999</v>
      </c>
      <c r="BI8" s="16">
        <v>0.34459459459459502</v>
      </c>
      <c r="BJ8" s="16">
        <v>0.47826086956521702</v>
      </c>
      <c r="BK8" s="16">
        <v>0.48148148148148101</v>
      </c>
      <c r="BL8" s="16">
        <v>0</v>
      </c>
    </row>
    <row r="9" spans="2:64" x14ac:dyDescent="0.35">
      <c r="B9" s="17" t="s">
        <v>527</v>
      </c>
      <c r="C9" s="16">
        <v>0.26377952755905498</v>
      </c>
      <c r="D9" s="16">
        <v>0.24137931034482801</v>
      </c>
      <c r="E9" s="16">
        <v>0.203125</v>
      </c>
      <c r="F9" s="16">
        <v>0.37234042553191499</v>
      </c>
      <c r="G9" s="16">
        <v>0.22699386503067501</v>
      </c>
      <c r="H9" s="16">
        <v>0.265822784810127</v>
      </c>
      <c r="I9" s="16"/>
      <c r="J9" s="16">
        <v>0.27972027972028002</v>
      </c>
      <c r="K9" s="16">
        <v>0.239819004524887</v>
      </c>
      <c r="L9" s="16"/>
      <c r="M9" s="16">
        <v>0.27631578947368401</v>
      </c>
      <c r="N9" s="16">
        <v>0.22</v>
      </c>
      <c r="O9" s="16">
        <v>0.28333333333333299</v>
      </c>
      <c r="P9" s="16">
        <v>0.27500000000000002</v>
      </c>
      <c r="Q9" s="16"/>
      <c r="R9" s="16">
        <v>0.28799999999999998</v>
      </c>
      <c r="S9" s="16">
        <v>0.25925925925925902</v>
      </c>
      <c r="T9" s="16">
        <v>0.24183006535947699</v>
      </c>
      <c r="U9" s="16">
        <v>0.16666666666666699</v>
      </c>
      <c r="V9" s="16"/>
      <c r="W9" s="16">
        <v>0.24324324324324301</v>
      </c>
      <c r="X9" s="16">
        <v>0.20618556701030899</v>
      </c>
      <c r="Y9" s="16">
        <v>0.115384615384615</v>
      </c>
      <c r="Z9" s="16">
        <v>0.30434782608695699</v>
      </c>
      <c r="AA9" s="16">
        <v>0.21621621621621601</v>
      </c>
      <c r="AB9" s="16">
        <v>0.22448979591836701</v>
      </c>
      <c r="AC9" s="16">
        <v>0.40816326530612201</v>
      </c>
      <c r="AD9" s="16">
        <v>0.33333333333333298</v>
      </c>
      <c r="AE9" s="16">
        <v>0.371428571428571</v>
      </c>
      <c r="AF9" s="16">
        <v>0.35714285714285698</v>
      </c>
      <c r="AG9" s="16">
        <v>0.25</v>
      </c>
      <c r="AH9" s="16">
        <v>1</v>
      </c>
      <c r="AI9" s="16"/>
      <c r="AJ9" s="16">
        <v>0.22388059701492499</v>
      </c>
      <c r="AK9" s="16">
        <v>0.22666666666666699</v>
      </c>
      <c r="AL9" s="16">
        <v>0.24137931034482801</v>
      </c>
      <c r="AM9" s="16">
        <v>0.319148936170213</v>
      </c>
      <c r="AN9" s="16">
        <v>0.33333333333333298</v>
      </c>
      <c r="AO9" s="16"/>
      <c r="AP9" s="16">
        <v>0.27900552486187802</v>
      </c>
      <c r="AQ9" s="16">
        <v>0.224</v>
      </c>
      <c r="AR9" s="16">
        <v>0.238095238095238</v>
      </c>
      <c r="AS9" s="16"/>
      <c r="AT9" s="16">
        <v>0.28787878787878801</v>
      </c>
      <c r="AU9" s="16">
        <v>0.25080385852089998</v>
      </c>
      <c r="AV9" s="16">
        <v>0.35555555555555601</v>
      </c>
      <c r="AW9" s="16">
        <v>0.1</v>
      </c>
      <c r="AX9" s="16"/>
      <c r="AY9" s="16">
        <v>0.162162162162162</v>
      </c>
      <c r="AZ9" s="16">
        <v>0.27176220806794099</v>
      </c>
      <c r="BA9" s="16"/>
      <c r="BB9" s="16">
        <v>0.22222222222222199</v>
      </c>
      <c r="BC9" s="16">
        <v>0.226190476190476</v>
      </c>
      <c r="BD9" s="16">
        <v>0.28348909657320898</v>
      </c>
      <c r="BE9" s="16">
        <v>0.238805970149254</v>
      </c>
      <c r="BF9" s="16"/>
      <c r="BG9" s="16">
        <v>0.241935483870968</v>
      </c>
      <c r="BH9" s="16">
        <v>0.28979591836734703</v>
      </c>
      <c r="BI9" s="16">
        <v>0.28378378378378399</v>
      </c>
      <c r="BJ9" s="16">
        <v>8.6956521739130405E-2</v>
      </c>
      <c r="BK9" s="16">
        <v>0.148148148148148</v>
      </c>
      <c r="BL9" s="16">
        <v>0</v>
      </c>
    </row>
    <row r="10" spans="2:64" x14ac:dyDescent="0.35">
      <c r="B10" s="17" t="s">
        <v>528</v>
      </c>
      <c r="C10" s="16">
        <v>0.102362204724409</v>
      </c>
      <c r="D10" s="16">
        <v>0.20689655172413801</v>
      </c>
      <c r="E10" s="16">
        <v>0.109375</v>
      </c>
      <c r="F10" s="16">
        <v>7.4468085106383003E-2</v>
      </c>
      <c r="G10" s="16">
        <v>9.8159509202454004E-2</v>
      </c>
      <c r="H10" s="16">
        <v>0.10126582278481</v>
      </c>
      <c r="I10" s="16"/>
      <c r="J10" s="16">
        <v>9.4405594405594401E-2</v>
      </c>
      <c r="K10" s="16">
        <v>0.113122171945701</v>
      </c>
      <c r="L10" s="16"/>
      <c r="M10" s="16">
        <v>8.8815789473684195E-2</v>
      </c>
      <c r="N10" s="16">
        <v>0.1</v>
      </c>
      <c r="O10" s="16">
        <v>0.16666666666666699</v>
      </c>
      <c r="P10" s="16">
        <v>0.1</v>
      </c>
      <c r="Q10" s="16"/>
      <c r="R10" s="16">
        <v>9.1999999999999998E-2</v>
      </c>
      <c r="S10" s="16">
        <v>0.12345679012345701</v>
      </c>
      <c r="T10" s="16">
        <v>9.8039215686274495E-2</v>
      </c>
      <c r="U10" s="16">
        <v>0.16666666666666699</v>
      </c>
      <c r="V10" s="16"/>
      <c r="W10" s="16">
        <v>6.7567567567567599E-2</v>
      </c>
      <c r="X10" s="16">
        <v>7.2164948453608199E-2</v>
      </c>
      <c r="Y10" s="16">
        <v>0.115384615384615</v>
      </c>
      <c r="Z10" s="16">
        <v>0.108695652173913</v>
      </c>
      <c r="AA10" s="16">
        <v>0.27027027027027001</v>
      </c>
      <c r="AB10" s="16">
        <v>0.14285714285714299</v>
      </c>
      <c r="AC10" s="16">
        <v>0.102040816326531</v>
      </c>
      <c r="AD10" s="16">
        <v>0.11111111111111099</v>
      </c>
      <c r="AE10" s="16">
        <v>8.5714285714285701E-2</v>
      </c>
      <c r="AF10" s="16">
        <v>3.5714285714285698E-2</v>
      </c>
      <c r="AG10" s="16">
        <v>0.05</v>
      </c>
      <c r="AH10" s="16">
        <v>0</v>
      </c>
      <c r="AI10" s="16"/>
      <c r="AJ10" s="16">
        <v>0.134328358208955</v>
      </c>
      <c r="AK10" s="16">
        <v>9.3333333333333296E-2</v>
      </c>
      <c r="AL10" s="16">
        <v>0.109195402298851</v>
      </c>
      <c r="AM10" s="16">
        <v>7.4468085106383003E-2</v>
      </c>
      <c r="AN10" s="16">
        <v>0</v>
      </c>
      <c r="AO10" s="16"/>
      <c r="AP10" s="16">
        <v>0.113259668508287</v>
      </c>
      <c r="AQ10" s="16">
        <v>8.7999999999999995E-2</v>
      </c>
      <c r="AR10" s="16">
        <v>0</v>
      </c>
      <c r="AS10" s="16"/>
      <c r="AT10" s="16">
        <v>0.11363636363636399</v>
      </c>
      <c r="AU10" s="16">
        <v>9.9678456591639902E-2</v>
      </c>
      <c r="AV10" s="16">
        <v>0.11111111111111099</v>
      </c>
      <c r="AW10" s="16">
        <v>0.05</v>
      </c>
      <c r="AX10" s="16"/>
      <c r="AY10" s="16">
        <v>0.108108108108108</v>
      </c>
      <c r="AZ10" s="16">
        <v>0.101910828025478</v>
      </c>
      <c r="BA10" s="16"/>
      <c r="BB10" s="16">
        <v>0.16666666666666699</v>
      </c>
      <c r="BC10" s="16">
        <v>0.119047619047619</v>
      </c>
      <c r="BD10" s="16">
        <v>9.6573208722741402E-2</v>
      </c>
      <c r="BE10" s="16">
        <v>7.4626865671641798E-2</v>
      </c>
      <c r="BF10" s="16"/>
      <c r="BG10" s="16">
        <v>0.112903225806452</v>
      </c>
      <c r="BH10" s="16">
        <v>9.7959183673469397E-2</v>
      </c>
      <c r="BI10" s="16">
        <v>0.101351351351351</v>
      </c>
      <c r="BJ10" s="16">
        <v>0.13043478260869601</v>
      </c>
      <c r="BK10" s="16">
        <v>7.4074074074074098E-2</v>
      </c>
      <c r="BL10" s="16">
        <v>0.33333333333333298</v>
      </c>
    </row>
    <row r="11" spans="2:64" x14ac:dyDescent="0.35">
      <c r="B11" s="17" t="s">
        <v>529</v>
      </c>
      <c r="C11" s="16">
        <v>5.7086614173228301E-2</v>
      </c>
      <c r="D11" s="16">
        <v>6.8965517241379296E-2</v>
      </c>
      <c r="E11" s="16">
        <v>4.6875E-2</v>
      </c>
      <c r="F11" s="16">
        <v>6.3829787234042507E-2</v>
      </c>
      <c r="G11" s="16">
        <v>6.13496932515337E-2</v>
      </c>
      <c r="H11" s="16">
        <v>5.0632911392405097E-2</v>
      </c>
      <c r="I11" s="16"/>
      <c r="J11" s="16">
        <v>4.5454545454545497E-2</v>
      </c>
      <c r="K11" s="16">
        <v>7.2398190045248903E-2</v>
      </c>
      <c r="L11" s="16"/>
      <c r="M11" s="16">
        <v>4.2763157894736802E-2</v>
      </c>
      <c r="N11" s="16">
        <v>0.08</v>
      </c>
      <c r="O11" s="16">
        <v>0.05</v>
      </c>
      <c r="P11" s="16">
        <v>0.125</v>
      </c>
      <c r="Q11" s="16"/>
      <c r="R11" s="16">
        <v>5.1999999999999998E-2</v>
      </c>
      <c r="S11" s="16">
        <v>6.1728395061728399E-2</v>
      </c>
      <c r="T11" s="16">
        <v>5.22875816993464E-2</v>
      </c>
      <c r="U11" s="16">
        <v>0.125</v>
      </c>
      <c r="V11" s="16"/>
      <c r="W11" s="16">
        <v>1.35135135135135E-2</v>
      </c>
      <c r="X11" s="16">
        <v>9.2783505154639206E-2</v>
      </c>
      <c r="Y11" s="16">
        <v>7.69230769230769E-2</v>
      </c>
      <c r="Z11" s="16">
        <v>0.108695652173913</v>
      </c>
      <c r="AA11" s="16">
        <v>0</v>
      </c>
      <c r="AB11" s="16">
        <v>0.102040816326531</v>
      </c>
      <c r="AC11" s="16">
        <v>0</v>
      </c>
      <c r="AD11" s="16">
        <v>0.11111111111111099</v>
      </c>
      <c r="AE11" s="16">
        <v>8.5714285714285701E-2</v>
      </c>
      <c r="AF11" s="16">
        <v>0</v>
      </c>
      <c r="AG11" s="16">
        <v>0</v>
      </c>
      <c r="AH11" s="16">
        <v>0</v>
      </c>
      <c r="AI11" s="16"/>
      <c r="AJ11" s="16">
        <v>7.4626865671641798E-2</v>
      </c>
      <c r="AK11" s="16">
        <v>0.04</v>
      </c>
      <c r="AL11" s="16">
        <v>5.7471264367816098E-2</v>
      </c>
      <c r="AM11" s="16">
        <v>3.1914893617021302E-2</v>
      </c>
      <c r="AN11" s="16">
        <v>0.18518518518518501</v>
      </c>
      <c r="AO11" s="16"/>
      <c r="AP11" s="16">
        <v>6.3535911602209894E-2</v>
      </c>
      <c r="AQ11" s="16">
        <v>4.8000000000000001E-2</v>
      </c>
      <c r="AR11" s="16">
        <v>0</v>
      </c>
      <c r="AS11" s="16"/>
      <c r="AT11" s="16">
        <v>6.0606060606060601E-2</v>
      </c>
      <c r="AU11" s="16">
        <v>5.1446945337620599E-2</v>
      </c>
      <c r="AV11" s="16">
        <v>4.4444444444444398E-2</v>
      </c>
      <c r="AW11" s="16">
        <v>0.15</v>
      </c>
      <c r="AX11" s="16"/>
      <c r="AY11" s="16">
        <v>8.1081081081081099E-2</v>
      </c>
      <c r="AZ11" s="16">
        <v>5.5201698513800398E-2</v>
      </c>
      <c r="BA11" s="16"/>
      <c r="BB11" s="16">
        <v>5.5555555555555601E-2</v>
      </c>
      <c r="BC11" s="16">
        <v>5.95238095238095E-2</v>
      </c>
      <c r="BD11" s="16">
        <v>4.9844236760124602E-2</v>
      </c>
      <c r="BE11" s="16">
        <v>8.9552238805970102E-2</v>
      </c>
      <c r="BF11" s="16"/>
      <c r="BG11" s="16">
        <v>9.6774193548387094E-2</v>
      </c>
      <c r="BH11" s="16">
        <v>4.08163265306122E-2</v>
      </c>
      <c r="BI11" s="16">
        <v>6.7567567567567599E-2</v>
      </c>
      <c r="BJ11" s="16">
        <v>8.6956521739130405E-2</v>
      </c>
      <c r="BK11" s="16">
        <v>3.7037037037037E-2</v>
      </c>
      <c r="BL11" s="16">
        <v>0</v>
      </c>
    </row>
    <row r="12" spans="2:64" x14ac:dyDescent="0.35">
      <c r="B12" s="17" t="s">
        <v>159</v>
      </c>
      <c r="C12" s="18">
        <v>0.163385826771654</v>
      </c>
      <c r="D12" s="18">
        <v>3.4482758620689703E-2</v>
      </c>
      <c r="E12" s="18">
        <v>0.140625</v>
      </c>
      <c r="F12" s="18">
        <v>0.180851063829787</v>
      </c>
      <c r="G12" s="18">
        <v>0.190184049079755</v>
      </c>
      <c r="H12" s="18">
        <v>0.158227848101266</v>
      </c>
      <c r="I12" s="18"/>
      <c r="J12" s="18">
        <v>0.132867132867133</v>
      </c>
      <c r="K12" s="18">
        <v>0.203619909502262</v>
      </c>
      <c r="L12" s="18"/>
      <c r="M12" s="18">
        <v>0.14802631578947401</v>
      </c>
      <c r="N12" s="18">
        <v>0.16</v>
      </c>
      <c r="O12" s="18">
        <v>0.25</v>
      </c>
      <c r="P12" s="18">
        <v>0.15</v>
      </c>
      <c r="Q12" s="18"/>
      <c r="R12" s="18">
        <v>0.14399999999999999</v>
      </c>
      <c r="S12" s="18">
        <v>0.172839506172839</v>
      </c>
      <c r="T12" s="18">
        <v>0.18300653594771199</v>
      </c>
      <c r="U12" s="18">
        <v>0.20833333333333301</v>
      </c>
      <c r="V12" s="18"/>
      <c r="W12" s="18">
        <v>0.108108108108108</v>
      </c>
      <c r="X12" s="18">
        <v>0.20618556701030899</v>
      </c>
      <c r="Y12" s="18">
        <v>0.115384615384615</v>
      </c>
      <c r="Z12" s="18">
        <v>0.13043478260869601</v>
      </c>
      <c r="AA12" s="18">
        <v>0.162162162162162</v>
      </c>
      <c r="AB12" s="18">
        <v>0.22448979591836701</v>
      </c>
      <c r="AC12" s="18">
        <v>0.122448979591837</v>
      </c>
      <c r="AD12" s="18">
        <v>0.22222222222222199</v>
      </c>
      <c r="AE12" s="18">
        <v>0.17142857142857101</v>
      </c>
      <c r="AF12" s="18">
        <v>0.214285714285714</v>
      </c>
      <c r="AG12" s="18">
        <v>0.2</v>
      </c>
      <c r="AH12" s="18">
        <v>0</v>
      </c>
      <c r="AI12" s="18"/>
      <c r="AJ12" s="18">
        <v>0.26865671641791</v>
      </c>
      <c r="AK12" s="18">
        <v>0.266666666666667</v>
      </c>
      <c r="AL12" s="18">
        <v>0.12068965517241401</v>
      </c>
      <c r="AM12" s="18">
        <v>0.117021276595745</v>
      </c>
      <c r="AN12" s="18">
        <v>3.7037037037037E-2</v>
      </c>
      <c r="AO12" s="18"/>
      <c r="AP12" s="18">
        <v>0.162983425414365</v>
      </c>
      <c r="AQ12" s="18">
        <v>0.16800000000000001</v>
      </c>
      <c r="AR12" s="18">
        <v>0.14285714285714299</v>
      </c>
      <c r="AS12" s="18"/>
      <c r="AT12" s="18">
        <v>0.174242424242424</v>
      </c>
      <c r="AU12" s="18">
        <v>0.154340836012862</v>
      </c>
      <c r="AV12" s="18">
        <v>8.8888888888888906E-2</v>
      </c>
      <c r="AW12" s="18">
        <v>0.4</v>
      </c>
      <c r="AX12" s="18"/>
      <c r="AY12" s="18">
        <v>0.21621621621621601</v>
      </c>
      <c r="AZ12" s="18">
        <v>0.15923566878980899</v>
      </c>
      <c r="BA12" s="18"/>
      <c r="BB12" s="18">
        <v>5.5555555555555601E-2</v>
      </c>
      <c r="BC12" s="18">
        <v>9.5238095238095205E-2</v>
      </c>
      <c r="BD12" s="18">
        <v>0.177570093457944</v>
      </c>
      <c r="BE12" s="18">
        <v>0.238805970149254</v>
      </c>
      <c r="BF12" s="18"/>
      <c r="BG12" s="18">
        <v>8.0645161290322606E-2</v>
      </c>
      <c r="BH12" s="18">
        <v>0.13877551020408199</v>
      </c>
      <c r="BI12" s="18">
        <v>0.20270270270270299</v>
      </c>
      <c r="BJ12" s="18">
        <v>0.217391304347826</v>
      </c>
      <c r="BK12" s="18">
        <v>0.25925925925925902</v>
      </c>
      <c r="BL12" s="18">
        <v>0.66666666666666696</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535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531</v>
      </c>
      <c r="C8" s="16">
        <v>0.19881889763779501</v>
      </c>
      <c r="D8" s="16">
        <v>0.17241379310344801</v>
      </c>
      <c r="E8" s="16">
        <v>0.109375</v>
      </c>
      <c r="F8" s="16">
        <v>0.26595744680851102</v>
      </c>
      <c r="G8" s="16">
        <v>0.214723926380368</v>
      </c>
      <c r="H8" s="16">
        <v>0.183544303797468</v>
      </c>
      <c r="I8" s="16"/>
      <c r="J8" s="16">
        <v>0.195804195804196</v>
      </c>
      <c r="K8" s="16">
        <v>0.203619909502262</v>
      </c>
      <c r="L8" s="16"/>
      <c r="M8" s="16">
        <v>0.207236842105263</v>
      </c>
      <c r="N8" s="16">
        <v>0.18</v>
      </c>
      <c r="O8" s="16">
        <v>0.21666666666666701</v>
      </c>
      <c r="P8" s="16">
        <v>0.15</v>
      </c>
      <c r="Q8" s="16"/>
      <c r="R8" s="16">
        <v>0.19600000000000001</v>
      </c>
      <c r="S8" s="16">
        <v>0.24691358024691401</v>
      </c>
      <c r="T8" s="16">
        <v>0.16339869281045799</v>
      </c>
      <c r="U8" s="16">
        <v>0.29166666666666702</v>
      </c>
      <c r="V8" s="16"/>
      <c r="W8" s="16">
        <v>0.17567567567567599</v>
      </c>
      <c r="X8" s="16">
        <v>0.20618556701030899</v>
      </c>
      <c r="Y8" s="16">
        <v>0.230769230769231</v>
      </c>
      <c r="Z8" s="16">
        <v>0.26086956521739102</v>
      </c>
      <c r="AA8" s="16">
        <v>0.21621621621621601</v>
      </c>
      <c r="AB8" s="16">
        <v>0.16326530612244899</v>
      </c>
      <c r="AC8" s="16">
        <v>0.16326530612244899</v>
      </c>
      <c r="AD8" s="16">
        <v>0.16666666666666699</v>
      </c>
      <c r="AE8" s="16">
        <v>0.2</v>
      </c>
      <c r="AF8" s="16">
        <v>0.17857142857142899</v>
      </c>
      <c r="AG8" s="16">
        <v>0.25</v>
      </c>
      <c r="AH8" s="16">
        <v>0</v>
      </c>
      <c r="AI8" s="16"/>
      <c r="AJ8" s="16">
        <v>0.22388059701492499</v>
      </c>
      <c r="AK8" s="16">
        <v>0.22666666666666699</v>
      </c>
      <c r="AL8" s="16">
        <v>0.17816091954023</v>
      </c>
      <c r="AM8" s="16">
        <v>0.180851063829787</v>
      </c>
      <c r="AN8" s="16">
        <v>0.11111111111111099</v>
      </c>
      <c r="AO8" s="16"/>
      <c r="AP8" s="16">
        <v>0.17955801104972399</v>
      </c>
      <c r="AQ8" s="16">
        <v>0.25600000000000001</v>
      </c>
      <c r="AR8" s="16">
        <v>0.19047619047618999</v>
      </c>
      <c r="AS8" s="16"/>
      <c r="AT8" s="16">
        <v>0.27272727272727298</v>
      </c>
      <c r="AU8" s="16">
        <v>0.176848874598071</v>
      </c>
      <c r="AV8" s="16">
        <v>0.2</v>
      </c>
      <c r="AW8" s="16">
        <v>0.05</v>
      </c>
      <c r="AX8" s="16"/>
      <c r="AY8" s="16">
        <v>0.21621621621621601</v>
      </c>
      <c r="AZ8" s="16">
        <v>0.19745222929936301</v>
      </c>
      <c r="BA8" s="16"/>
      <c r="BB8" s="16">
        <v>0.194444444444444</v>
      </c>
      <c r="BC8" s="16">
        <v>0.226190476190476</v>
      </c>
      <c r="BD8" s="16">
        <v>0.18691588785046701</v>
      </c>
      <c r="BE8" s="16">
        <v>0.22388059701492499</v>
      </c>
      <c r="BF8" s="16"/>
      <c r="BG8" s="16">
        <v>0.225806451612903</v>
      </c>
      <c r="BH8" s="16">
        <v>0.183673469387755</v>
      </c>
      <c r="BI8" s="16">
        <v>0.195945945945946</v>
      </c>
      <c r="BJ8" s="16">
        <v>0.30434782608695699</v>
      </c>
      <c r="BK8" s="16">
        <v>0.22222222222222199</v>
      </c>
      <c r="BL8" s="16">
        <v>0</v>
      </c>
    </row>
    <row r="9" spans="2:64" x14ac:dyDescent="0.35">
      <c r="B9" s="17" t="s">
        <v>532</v>
      </c>
      <c r="C9" s="16">
        <v>0.24015748031496101</v>
      </c>
      <c r="D9" s="16">
        <v>0.41379310344827602</v>
      </c>
      <c r="E9" s="16">
        <v>0.375</v>
      </c>
      <c r="F9" s="16">
        <v>0.22340425531914901</v>
      </c>
      <c r="G9" s="16">
        <v>0.20858895705521499</v>
      </c>
      <c r="H9" s="16">
        <v>0.19620253164557</v>
      </c>
      <c r="I9" s="16"/>
      <c r="J9" s="16">
        <v>0.24825174825174801</v>
      </c>
      <c r="K9" s="16">
        <v>0.230769230769231</v>
      </c>
      <c r="L9" s="16"/>
      <c r="M9" s="16">
        <v>0.22697368421052599</v>
      </c>
      <c r="N9" s="16">
        <v>0.24</v>
      </c>
      <c r="O9" s="16">
        <v>0.266666666666667</v>
      </c>
      <c r="P9" s="16">
        <v>0.32500000000000001</v>
      </c>
      <c r="Q9" s="16"/>
      <c r="R9" s="16">
        <v>0.28399999999999997</v>
      </c>
      <c r="S9" s="16">
        <v>0.24691358024691401</v>
      </c>
      <c r="T9" s="16">
        <v>0.18300653594771199</v>
      </c>
      <c r="U9" s="16">
        <v>0.125</v>
      </c>
      <c r="V9" s="16"/>
      <c r="W9" s="16">
        <v>0.24324324324324301</v>
      </c>
      <c r="X9" s="16">
        <v>0.27835051546391798</v>
      </c>
      <c r="Y9" s="16">
        <v>0.17307692307692299</v>
      </c>
      <c r="Z9" s="16">
        <v>0.13043478260869601</v>
      </c>
      <c r="AA9" s="16">
        <v>0.29729729729729698</v>
      </c>
      <c r="AB9" s="16">
        <v>0.28571428571428598</v>
      </c>
      <c r="AC9" s="16">
        <v>0.36734693877551</v>
      </c>
      <c r="AD9" s="16">
        <v>0.22222222222222199</v>
      </c>
      <c r="AE9" s="16">
        <v>0.2</v>
      </c>
      <c r="AF9" s="16">
        <v>0.214285714285714</v>
      </c>
      <c r="AG9" s="16">
        <v>0.1</v>
      </c>
      <c r="AH9" s="16">
        <v>0</v>
      </c>
      <c r="AI9" s="16"/>
      <c r="AJ9" s="16">
        <v>0.17910447761194001</v>
      </c>
      <c r="AK9" s="16">
        <v>0.28000000000000003</v>
      </c>
      <c r="AL9" s="16">
        <v>0.27011494252873602</v>
      </c>
      <c r="AM9" s="16">
        <v>0.23404255319148901</v>
      </c>
      <c r="AN9" s="16">
        <v>0.22222222222222199</v>
      </c>
      <c r="AO9" s="16"/>
      <c r="AP9" s="16">
        <v>0.26795580110497202</v>
      </c>
      <c r="AQ9" s="16">
        <v>0.184</v>
      </c>
      <c r="AR9" s="16">
        <v>9.5238095238095205E-2</v>
      </c>
      <c r="AS9" s="16"/>
      <c r="AT9" s="16">
        <v>0.21969696969697</v>
      </c>
      <c r="AU9" s="16">
        <v>0.22508038585209</v>
      </c>
      <c r="AV9" s="16">
        <v>0.37777777777777799</v>
      </c>
      <c r="AW9" s="16">
        <v>0.3</v>
      </c>
      <c r="AX9" s="16"/>
      <c r="AY9" s="16">
        <v>0.32432432432432401</v>
      </c>
      <c r="AZ9" s="16">
        <v>0.233545647558386</v>
      </c>
      <c r="BA9" s="16"/>
      <c r="BB9" s="16">
        <v>0.44444444444444398</v>
      </c>
      <c r="BC9" s="16">
        <v>0.26190476190476197</v>
      </c>
      <c r="BD9" s="16">
        <v>0.21495327102803699</v>
      </c>
      <c r="BE9" s="16">
        <v>0.22388059701492499</v>
      </c>
      <c r="BF9" s="16"/>
      <c r="BG9" s="16">
        <v>0.241935483870968</v>
      </c>
      <c r="BH9" s="16">
        <v>0.25306122448979601</v>
      </c>
      <c r="BI9" s="16">
        <v>0.25675675675675702</v>
      </c>
      <c r="BJ9" s="16">
        <v>0.217391304347826</v>
      </c>
      <c r="BK9" s="16">
        <v>3.7037037037037E-2</v>
      </c>
      <c r="BL9" s="16">
        <v>0.33333333333333298</v>
      </c>
    </row>
    <row r="10" spans="2:64" x14ac:dyDescent="0.35">
      <c r="B10" s="17" t="s">
        <v>533</v>
      </c>
      <c r="C10" s="16">
        <v>3.7401574803149602E-2</v>
      </c>
      <c r="D10" s="16">
        <v>0.20689655172413801</v>
      </c>
      <c r="E10" s="16">
        <v>7.8125E-2</v>
      </c>
      <c r="F10" s="16">
        <v>4.2553191489361701E-2</v>
      </c>
      <c r="G10" s="16">
        <v>6.13496932515337E-3</v>
      </c>
      <c r="H10" s="16">
        <v>1.8987341772151899E-2</v>
      </c>
      <c r="I10" s="16"/>
      <c r="J10" s="16">
        <v>2.7972027972028E-2</v>
      </c>
      <c r="K10" s="16">
        <v>4.9773755656108601E-2</v>
      </c>
      <c r="L10" s="16"/>
      <c r="M10" s="16">
        <v>3.6184210526315798E-2</v>
      </c>
      <c r="N10" s="16">
        <v>0.02</v>
      </c>
      <c r="O10" s="16">
        <v>8.3333333333333301E-2</v>
      </c>
      <c r="P10" s="16">
        <v>2.5000000000000001E-2</v>
      </c>
      <c r="Q10" s="16"/>
      <c r="R10" s="16">
        <v>4.8000000000000001E-2</v>
      </c>
      <c r="S10" s="16">
        <v>4.9382716049382699E-2</v>
      </c>
      <c r="T10" s="16">
        <v>1.9607843137254902E-2</v>
      </c>
      <c r="U10" s="16">
        <v>0</v>
      </c>
      <c r="V10" s="16"/>
      <c r="W10" s="16">
        <v>8.1081081081081099E-2</v>
      </c>
      <c r="X10" s="16">
        <v>2.06185567010309E-2</v>
      </c>
      <c r="Y10" s="16">
        <v>1.9230769230769201E-2</v>
      </c>
      <c r="Z10" s="16">
        <v>2.1739130434782601E-2</v>
      </c>
      <c r="AA10" s="16">
        <v>5.4054054054054099E-2</v>
      </c>
      <c r="AB10" s="16">
        <v>0</v>
      </c>
      <c r="AC10" s="16">
        <v>4.08163265306122E-2</v>
      </c>
      <c r="AD10" s="16">
        <v>5.5555555555555601E-2</v>
      </c>
      <c r="AE10" s="16">
        <v>5.7142857142857099E-2</v>
      </c>
      <c r="AF10" s="16">
        <v>3.5714285714285698E-2</v>
      </c>
      <c r="AG10" s="16">
        <v>0.05</v>
      </c>
      <c r="AH10" s="16">
        <v>0</v>
      </c>
      <c r="AI10" s="16"/>
      <c r="AJ10" s="16">
        <v>2.9850746268656699E-2</v>
      </c>
      <c r="AK10" s="16">
        <v>2.66666666666667E-2</v>
      </c>
      <c r="AL10" s="16">
        <v>4.0229885057471299E-2</v>
      </c>
      <c r="AM10" s="16">
        <v>4.2553191489361701E-2</v>
      </c>
      <c r="AN10" s="16">
        <v>7.4074074074074098E-2</v>
      </c>
      <c r="AO10" s="16"/>
      <c r="AP10" s="16">
        <v>3.8674033149171297E-2</v>
      </c>
      <c r="AQ10" s="16">
        <v>3.2000000000000001E-2</v>
      </c>
      <c r="AR10" s="16">
        <v>4.7619047619047603E-2</v>
      </c>
      <c r="AS10" s="16"/>
      <c r="AT10" s="16">
        <v>6.8181818181818205E-2</v>
      </c>
      <c r="AU10" s="16">
        <v>1.2861736334405099E-2</v>
      </c>
      <c r="AV10" s="16">
        <v>0.11111111111111099</v>
      </c>
      <c r="AW10" s="16">
        <v>0.05</v>
      </c>
      <c r="AX10" s="16"/>
      <c r="AY10" s="16">
        <v>8.1081081081081099E-2</v>
      </c>
      <c r="AZ10" s="16">
        <v>3.3970276008492603E-2</v>
      </c>
      <c r="BA10" s="16"/>
      <c r="BB10" s="16">
        <v>5.5555555555555601E-2</v>
      </c>
      <c r="BC10" s="16">
        <v>4.7619047619047603E-2</v>
      </c>
      <c r="BD10" s="16">
        <v>4.0498442367601202E-2</v>
      </c>
      <c r="BE10" s="16">
        <v>0</v>
      </c>
      <c r="BF10" s="16"/>
      <c r="BG10" s="16">
        <v>3.2258064516128997E-2</v>
      </c>
      <c r="BH10" s="16">
        <v>3.6734693877551003E-2</v>
      </c>
      <c r="BI10" s="16">
        <v>4.72972972972973E-2</v>
      </c>
      <c r="BJ10" s="16">
        <v>0</v>
      </c>
      <c r="BK10" s="16">
        <v>3.7037037037037E-2</v>
      </c>
      <c r="BL10" s="16">
        <v>0</v>
      </c>
    </row>
    <row r="11" spans="2:64" x14ac:dyDescent="0.35">
      <c r="B11" s="17" t="s">
        <v>534</v>
      </c>
      <c r="C11" s="18">
        <v>0.523622047244094</v>
      </c>
      <c r="D11" s="18">
        <v>0.20689655172413801</v>
      </c>
      <c r="E11" s="18">
        <v>0.4375</v>
      </c>
      <c r="F11" s="18">
        <v>0.46808510638297901</v>
      </c>
      <c r="G11" s="18">
        <v>0.57055214723926395</v>
      </c>
      <c r="H11" s="18">
        <v>0.60126582278481</v>
      </c>
      <c r="I11" s="18"/>
      <c r="J11" s="18">
        <v>0.52797202797202802</v>
      </c>
      <c r="K11" s="18">
        <v>0.51583710407239802</v>
      </c>
      <c r="L11" s="18"/>
      <c r="M11" s="18">
        <v>0.52960526315789502</v>
      </c>
      <c r="N11" s="18">
        <v>0.56000000000000005</v>
      </c>
      <c r="O11" s="18">
        <v>0.43333333333333302</v>
      </c>
      <c r="P11" s="18">
        <v>0.5</v>
      </c>
      <c r="Q11" s="18"/>
      <c r="R11" s="18">
        <v>0.47199999999999998</v>
      </c>
      <c r="S11" s="18">
        <v>0.45679012345678999</v>
      </c>
      <c r="T11" s="18">
        <v>0.63398692810457502</v>
      </c>
      <c r="U11" s="18">
        <v>0.58333333333333304</v>
      </c>
      <c r="V11" s="18"/>
      <c r="W11" s="18">
        <v>0.5</v>
      </c>
      <c r="X11" s="18">
        <v>0.49484536082474201</v>
      </c>
      <c r="Y11" s="18">
        <v>0.57692307692307698</v>
      </c>
      <c r="Z11" s="18">
        <v>0.58695652173913004</v>
      </c>
      <c r="AA11" s="18">
        <v>0.43243243243243201</v>
      </c>
      <c r="AB11" s="18">
        <v>0.55102040816326503</v>
      </c>
      <c r="AC11" s="18">
        <v>0.42857142857142899</v>
      </c>
      <c r="AD11" s="18">
        <v>0.55555555555555602</v>
      </c>
      <c r="AE11" s="18">
        <v>0.54285714285714304</v>
      </c>
      <c r="AF11" s="18">
        <v>0.57142857142857095</v>
      </c>
      <c r="AG11" s="18">
        <v>0.6</v>
      </c>
      <c r="AH11" s="18">
        <v>1</v>
      </c>
      <c r="AI11" s="18"/>
      <c r="AJ11" s="18">
        <v>0.56716417910447803</v>
      </c>
      <c r="AK11" s="18">
        <v>0.46666666666666701</v>
      </c>
      <c r="AL11" s="18">
        <v>0.51149425287356298</v>
      </c>
      <c r="AM11" s="18">
        <v>0.54255319148936199</v>
      </c>
      <c r="AN11" s="18">
        <v>0.592592592592593</v>
      </c>
      <c r="AO11" s="18"/>
      <c r="AP11" s="18">
        <v>0.51381215469613295</v>
      </c>
      <c r="AQ11" s="18">
        <v>0.52800000000000002</v>
      </c>
      <c r="AR11" s="18">
        <v>0.66666666666666696</v>
      </c>
      <c r="AS11" s="18"/>
      <c r="AT11" s="18">
        <v>0.439393939393939</v>
      </c>
      <c r="AU11" s="18">
        <v>0.58520900321543401</v>
      </c>
      <c r="AV11" s="18">
        <v>0.31111111111111101</v>
      </c>
      <c r="AW11" s="18">
        <v>0.6</v>
      </c>
      <c r="AX11" s="18"/>
      <c r="AY11" s="18">
        <v>0.37837837837837801</v>
      </c>
      <c r="AZ11" s="18">
        <v>0.53503184713375795</v>
      </c>
      <c r="BA11" s="18"/>
      <c r="BB11" s="18">
        <v>0.30555555555555602</v>
      </c>
      <c r="BC11" s="18">
        <v>0.46428571428571402</v>
      </c>
      <c r="BD11" s="18">
        <v>0.55763239875389403</v>
      </c>
      <c r="BE11" s="18">
        <v>0.55223880597014896</v>
      </c>
      <c r="BF11" s="18"/>
      <c r="BG11" s="18">
        <v>0.5</v>
      </c>
      <c r="BH11" s="18">
        <v>0.52653061224489806</v>
      </c>
      <c r="BI11" s="18">
        <v>0.5</v>
      </c>
      <c r="BJ11" s="18">
        <v>0.47826086956521702</v>
      </c>
      <c r="BK11" s="18">
        <v>0.70370370370370405</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540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536</v>
      </c>
      <c r="C8" s="16">
        <v>6.8897637795275593E-2</v>
      </c>
      <c r="D8" s="16">
        <v>0.24137931034482801</v>
      </c>
      <c r="E8" s="16">
        <v>0.140625</v>
      </c>
      <c r="F8" s="16">
        <v>8.5106382978723402E-2</v>
      </c>
      <c r="G8" s="16">
        <v>4.2944785276073601E-2</v>
      </c>
      <c r="H8" s="16">
        <v>2.53164556962025E-2</v>
      </c>
      <c r="I8" s="16"/>
      <c r="J8" s="16">
        <v>5.9440559440559398E-2</v>
      </c>
      <c r="K8" s="16">
        <v>8.1447963800904993E-2</v>
      </c>
      <c r="L8" s="16"/>
      <c r="M8" s="16">
        <v>7.5657894736842105E-2</v>
      </c>
      <c r="N8" s="16">
        <v>0.08</v>
      </c>
      <c r="O8" s="16">
        <v>3.3333333333333298E-2</v>
      </c>
      <c r="P8" s="16">
        <v>0.05</v>
      </c>
      <c r="Q8" s="16"/>
      <c r="R8" s="16">
        <v>0.1</v>
      </c>
      <c r="S8" s="16">
        <v>6.1728395061728399E-2</v>
      </c>
      <c r="T8" s="16">
        <v>3.2679738562091498E-2</v>
      </c>
      <c r="U8" s="16">
        <v>0</v>
      </c>
      <c r="V8" s="16"/>
      <c r="W8" s="16">
        <v>0.108108108108108</v>
      </c>
      <c r="X8" s="16">
        <v>5.1546391752577303E-2</v>
      </c>
      <c r="Y8" s="16">
        <v>7.69230769230769E-2</v>
      </c>
      <c r="Z8" s="16">
        <v>6.5217391304347797E-2</v>
      </c>
      <c r="AA8" s="16">
        <v>5.4054054054054099E-2</v>
      </c>
      <c r="AB8" s="16">
        <v>6.1224489795918401E-2</v>
      </c>
      <c r="AC8" s="16">
        <v>6.1224489795918401E-2</v>
      </c>
      <c r="AD8" s="16">
        <v>0</v>
      </c>
      <c r="AE8" s="16">
        <v>0.114285714285714</v>
      </c>
      <c r="AF8" s="16">
        <v>0</v>
      </c>
      <c r="AG8" s="16">
        <v>0.05</v>
      </c>
      <c r="AH8" s="16">
        <v>0.66666666666666696</v>
      </c>
      <c r="AI8" s="16"/>
      <c r="AJ8" s="16">
        <v>2.9850746268656699E-2</v>
      </c>
      <c r="AK8" s="16">
        <v>5.3333333333333302E-2</v>
      </c>
      <c r="AL8" s="16">
        <v>7.4712643678160898E-2</v>
      </c>
      <c r="AM8" s="16">
        <v>6.3829787234042507E-2</v>
      </c>
      <c r="AN8" s="16">
        <v>0.148148148148148</v>
      </c>
      <c r="AO8" s="16"/>
      <c r="AP8" s="16">
        <v>6.9060773480663001E-2</v>
      </c>
      <c r="AQ8" s="16">
        <v>0.08</v>
      </c>
      <c r="AR8" s="16">
        <v>0</v>
      </c>
      <c r="AS8" s="16"/>
      <c r="AT8" s="16">
        <v>0.11363636363636399</v>
      </c>
      <c r="AU8" s="16">
        <v>5.4662379421221902E-2</v>
      </c>
      <c r="AV8" s="16">
        <v>4.4444444444444398E-2</v>
      </c>
      <c r="AW8" s="16">
        <v>0.05</v>
      </c>
      <c r="AX8" s="16"/>
      <c r="AY8" s="16">
        <v>2.7027027027027001E-2</v>
      </c>
      <c r="AZ8" s="16">
        <v>7.2186836518046693E-2</v>
      </c>
      <c r="BA8" s="16"/>
      <c r="BB8" s="16">
        <v>0.25</v>
      </c>
      <c r="BC8" s="16">
        <v>7.1428571428571397E-2</v>
      </c>
      <c r="BD8" s="16">
        <v>6.2305295950155798E-2</v>
      </c>
      <c r="BE8" s="16">
        <v>0</v>
      </c>
      <c r="BF8" s="16"/>
      <c r="BG8" s="16">
        <v>8.0645161290322606E-2</v>
      </c>
      <c r="BH8" s="16">
        <v>8.5714285714285701E-2</v>
      </c>
      <c r="BI8" s="16">
        <v>6.08108108108108E-2</v>
      </c>
      <c r="BJ8" s="16">
        <v>0</v>
      </c>
      <c r="BK8" s="16">
        <v>0</v>
      </c>
      <c r="BL8" s="16">
        <v>0</v>
      </c>
    </row>
    <row r="9" spans="2:64" x14ac:dyDescent="0.35">
      <c r="B9" s="17" t="s">
        <v>537</v>
      </c>
      <c r="C9" s="16">
        <v>0.27559055118110198</v>
      </c>
      <c r="D9" s="16">
        <v>0.34482758620689702</v>
      </c>
      <c r="E9" s="16">
        <v>0.4375</v>
      </c>
      <c r="F9" s="16">
        <v>0.329787234042553</v>
      </c>
      <c r="G9" s="16">
        <v>0.245398773006135</v>
      </c>
      <c r="H9" s="16">
        <v>0.19620253164557</v>
      </c>
      <c r="I9" s="16"/>
      <c r="J9" s="16">
        <v>0.27622377622377597</v>
      </c>
      <c r="K9" s="16">
        <v>0.27149321266968302</v>
      </c>
      <c r="L9" s="16"/>
      <c r="M9" s="16">
        <v>0.27302631578947401</v>
      </c>
      <c r="N9" s="16">
        <v>0.28999999999999998</v>
      </c>
      <c r="O9" s="16">
        <v>0.28333333333333299</v>
      </c>
      <c r="P9" s="16">
        <v>0.25</v>
      </c>
      <c r="Q9" s="16"/>
      <c r="R9" s="16">
        <v>0.33200000000000002</v>
      </c>
      <c r="S9" s="16">
        <v>0.296296296296296</v>
      </c>
      <c r="T9" s="16">
        <v>0.18954248366013099</v>
      </c>
      <c r="U9" s="16">
        <v>0.16666666666666699</v>
      </c>
      <c r="V9" s="16"/>
      <c r="W9" s="16">
        <v>0.337837837837838</v>
      </c>
      <c r="X9" s="16">
        <v>0.17525773195876301</v>
      </c>
      <c r="Y9" s="16">
        <v>0.25</v>
      </c>
      <c r="Z9" s="16">
        <v>0.217391304347826</v>
      </c>
      <c r="AA9" s="16">
        <v>0.37837837837837801</v>
      </c>
      <c r="AB9" s="16">
        <v>0.26530612244898</v>
      </c>
      <c r="AC9" s="16">
        <v>0.32653061224489799</v>
      </c>
      <c r="AD9" s="16">
        <v>0.44444444444444398</v>
      </c>
      <c r="AE9" s="16">
        <v>0.34285714285714303</v>
      </c>
      <c r="AF9" s="16">
        <v>0.17857142857142899</v>
      </c>
      <c r="AG9" s="16">
        <v>0.35</v>
      </c>
      <c r="AH9" s="16">
        <v>0</v>
      </c>
      <c r="AI9" s="16"/>
      <c r="AJ9" s="16">
        <v>0.25373134328358199</v>
      </c>
      <c r="AK9" s="16">
        <v>0.25333333333333302</v>
      </c>
      <c r="AL9" s="16">
        <v>0.25862068965517199</v>
      </c>
      <c r="AM9" s="16">
        <v>0.340425531914894</v>
      </c>
      <c r="AN9" s="16">
        <v>0.18518518518518501</v>
      </c>
      <c r="AO9" s="16"/>
      <c r="AP9" s="16">
        <v>0.27900552486187802</v>
      </c>
      <c r="AQ9" s="16">
        <v>0.28799999999999998</v>
      </c>
      <c r="AR9" s="16">
        <v>0.14285714285714299</v>
      </c>
      <c r="AS9" s="16"/>
      <c r="AT9" s="16">
        <v>0.39393939393939398</v>
      </c>
      <c r="AU9" s="16">
        <v>0.19935691318328</v>
      </c>
      <c r="AV9" s="16">
        <v>0.44444444444444398</v>
      </c>
      <c r="AW9" s="16">
        <v>0.3</v>
      </c>
      <c r="AX9" s="16"/>
      <c r="AY9" s="16">
        <v>0.37837837837837801</v>
      </c>
      <c r="AZ9" s="16">
        <v>0.26751592356687898</v>
      </c>
      <c r="BA9" s="16"/>
      <c r="BB9" s="16">
        <v>0.38888888888888901</v>
      </c>
      <c r="BC9" s="16">
        <v>0.25</v>
      </c>
      <c r="BD9" s="16">
        <v>0.27102803738317799</v>
      </c>
      <c r="BE9" s="16">
        <v>0.26865671641791</v>
      </c>
      <c r="BF9" s="16"/>
      <c r="BG9" s="16">
        <v>0.30645161290322598</v>
      </c>
      <c r="BH9" s="16">
        <v>0.34693877551020402</v>
      </c>
      <c r="BI9" s="16">
        <v>0.21621621621621601</v>
      </c>
      <c r="BJ9" s="16">
        <v>4.3478260869565202E-2</v>
      </c>
      <c r="BK9" s="16">
        <v>7.4074074074074098E-2</v>
      </c>
      <c r="BL9" s="16">
        <v>0.33333333333333298</v>
      </c>
    </row>
    <row r="10" spans="2:64" x14ac:dyDescent="0.35">
      <c r="B10" s="17" t="s">
        <v>538</v>
      </c>
      <c r="C10" s="16">
        <v>0.214566929133858</v>
      </c>
      <c r="D10" s="16">
        <v>0.10344827586206901</v>
      </c>
      <c r="E10" s="16">
        <v>0.1875</v>
      </c>
      <c r="F10" s="16">
        <v>0.180851063829787</v>
      </c>
      <c r="G10" s="16">
        <v>0.20245398773006101</v>
      </c>
      <c r="H10" s="16">
        <v>0.278481012658228</v>
      </c>
      <c r="I10" s="16"/>
      <c r="J10" s="16">
        <v>0.22727272727272699</v>
      </c>
      <c r="K10" s="16">
        <v>0.19909502262443399</v>
      </c>
      <c r="L10" s="16"/>
      <c r="M10" s="16">
        <v>0.220394736842105</v>
      </c>
      <c r="N10" s="16">
        <v>0.17</v>
      </c>
      <c r="O10" s="16">
        <v>0.3</v>
      </c>
      <c r="P10" s="16">
        <v>0.15</v>
      </c>
      <c r="Q10" s="16"/>
      <c r="R10" s="16">
        <v>0.184</v>
      </c>
      <c r="S10" s="16">
        <v>0.18518518518518501</v>
      </c>
      <c r="T10" s="16">
        <v>0.28758169934640498</v>
      </c>
      <c r="U10" s="16">
        <v>0.16666666666666699</v>
      </c>
      <c r="V10" s="16"/>
      <c r="W10" s="16">
        <v>0.17567567567567599</v>
      </c>
      <c r="X10" s="16">
        <v>0.216494845360825</v>
      </c>
      <c r="Y10" s="16">
        <v>0.21153846153846201</v>
      </c>
      <c r="Z10" s="16">
        <v>0.15217391304347799</v>
      </c>
      <c r="AA10" s="16">
        <v>0.21621621621621601</v>
      </c>
      <c r="AB10" s="16">
        <v>0.20408163265306101</v>
      </c>
      <c r="AC10" s="16">
        <v>0.30612244897959201</v>
      </c>
      <c r="AD10" s="16">
        <v>0.33333333333333298</v>
      </c>
      <c r="AE10" s="16">
        <v>0.2</v>
      </c>
      <c r="AF10" s="16">
        <v>0.25</v>
      </c>
      <c r="AG10" s="16">
        <v>0.15</v>
      </c>
      <c r="AH10" s="16">
        <v>0.33333333333333298</v>
      </c>
      <c r="AI10" s="16"/>
      <c r="AJ10" s="16">
        <v>0.17910447761194001</v>
      </c>
      <c r="AK10" s="16">
        <v>0.21333333333333299</v>
      </c>
      <c r="AL10" s="16">
        <v>0.24137931034482801</v>
      </c>
      <c r="AM10" s="16">
        <v>0.159574468085106</v>
      </c>
      <c r="AN10" s="16">
        <v>0.22222222222222199</v>
      </c>
      <c r="AO10" s="16"/>
      <c r="AP10" s="16">
        <v>0.212707182320442</v>
      </c>
      <c r="AQ10" s="16">
        <v>0.192</v>
      </c>
      <c r="AR10" s="16">
        <v>0.38095238095238099</v>
      </c>
      <c r="AS10" s="16"/>
      <c r="AT10" s="16">
        <v>0.15909090909090901</v>
      </c>
      <c r="AU10" s="16">
        <v>0.241157556270096</v>
      </c>
      <c r="AV10" s="16">
        <v>0.17777777777777801</v>
      </c>
      <c r="AW10" s="16">
        <v>0.25</v>
      </c>
      <c r="AX10" s="16"/>
      <c r="AY10" s="16">
        <v>0.18918918918918901</v>
      </c>
      <c r="AZ10" s="16">
        <v>0.21656050955414</v>
      </c>
      <c r="BA10" s="16"/>
      <c r="BB10" s="16">
        <v>0</v>
      </c>
      <c r="BC10" s="16">
        <v>0.238095238095238</v>
      </c>
      <c r="BD10" s="16">
        <v>0.233644859813084</v>
      </c>
      <c r="BE10" s="16">
        <v>0.20895522388059701</v>
      </c>
      <c r="BF10" s="16"/>
      <c r="BG10" s="16">
        <v>0.16129032258064499</v>
      </c>
      <c r="BH10" s="16">
        <v>0.21632653061224499</v>
      </c>
      <c r="BI10" s="16">
        <v>0.23648648648648599</v>
      </c>
      <c r="BJ10" s="16">
        <v>0.34782608695652201</v>
      </c>
      <c r="BK10" s="16">
        <v>7.4074074074074098E-2</v>
      </c>
      <c r="BL10" s="16">
        <v>0.33333333333333298</v>
      </c>
    </row>
    <row r="11" spans="2:64" x14ac:dyDescent="0.35">
      <c r="B11" s="17" t="s">
        <v>539</v>
      </c>
      <c r="C11" s="16">
        <v>0.291338582677165</v>
      </c>
      <c r="D11" s="16">
        <v>0.17241379310344801</v>
      </c>
      <c r="E11" s="16">
        <v>9.375E-2</v>
      </c>
      <c r="F11" s="16">
        <v>0.319148936170213</v>
      </c>
      <c r="G11" s="16">
        <v>0.33128834355828202</v>
      </c>
      <c r="H11" s="16">
        <v>0.335443037974684</v>
      </c>
      <c r="I11" s="16"/>
      <c r="J11" s="16">
        <v>0.30069930069930101</v>
      </c>
      <c r="K11" s="16">
        <v>0.28054298642533898</v>
      </c>
      <c r="L11" s="16"/>
      <c r="M11" s="16">
        <v>0.30263157894736797</v>
      </c>
      <c r="N11" s="16">
        <v>0.27</v>
      </c>
      <c r="O11" s="16">
        <v>0.18333333333333299</v>
      </c>
      <c r="P11" s="16">
        <v>0.4</v>
      </c>
      <c r="Q11" s="16"/>
      <c r="R11" s="16">
        <v>0.25600000000000001</v>
      </c>
      <c r="S11" s="16">
        <v>0.25925925925925902</v>
      </c>
      <c r="T11" s="16">
        <v>0.33333333333333298</v>
      </c>
      <c r="U11" s="16">
        <v>0.5</v>
      </c>
      <c r="V11" s="16"/>
      <c r="W11" s="16">
        <v>0.18918918918918901</v>
      </c>
      <c r="X11" s="16">
        <v>0.44329896907216498</v>
      </c>
      <c r="Y11" s="16">
        <v>0.36538461538461497</v>
      </c>
      <c r="Z11" s="16">
        <v>0.32608695652173902</v>
      </c>
      <c r="AA11" s="16">
        <v>0.27027027027027001</v>
      </c>
      <c r="AB11" s="16">
        <v>0.24489795918367299</v>
      </c>
      <c r="AC11" s="16">
        <v>0.183673469387755</v>
      </c>
      <c r="AD11" s="16">
        <v>0.16666666666666699</v>
      </c>
      <c r="AE11" s="16">
        <v>0.2</v>
      </c>
      <c r="AF11" s="16">
        <v>0.35714285714285698</v>
      </c>
      <c r="AG11" s="16">
        <v>0.3</v>
      </c>
      <c r="AH11" s="16">
        <v>0</v>
      </c>
      <c r="AI11" s="16"/>
      <c r="AJ11" s="16">
        <v>0.402985074626866</v>
      </c>
      <c r="AK11" s="16">
        <v>0.24</v>
      </c>
      <c r="AL11" s="16">
        <v>0.30459770114942503</v>
      </c>
      <c r="AM11" s="16">
        <v>0.25531914893617003</v>
      </c>
      <c r="AN11" s="16">
        <v>0.296296296296296</v>
      </c>
      <c r="AO11" s="16"/>
      <c r="AP11" s="16">
        <v>0.27624309392265201</v>
      </c>
      <c r="AQ11" s="16">
        <v>0.312</v>
      </c>
      <c r="AR11" s="16">
        <v>0.42857142857142899</v>
      </c>
      <c r="AS11" s="16"/>
      <c r="AT11" s="16">
        <v>0.189393939393939</v>
      </c>
      <c r="AU11" s="16">
        <v>0.36012861736334401</v>
      </c>
      <c r="AV11" s="16">
        <v>0.2</v>
      </c>
      <c r="AW11" s="16">
        <v>0.1</v>
      </c>
      <c r="AX11" s="16"/>
      <c r="AY11" s="16">
        <v>0.29729729729729698</v>
      </c>
      <c r="AZ11" s="16">
        <v>0.290870488322718</v>
      </c>
      <c r="BA11" s="16"/>
      <c r="BB11" s="16">
        <v>0.30555555555555602</v>
      </c>
      <c r="BC11" s="16">
        <v>0.34523809523809501</v>
      </c>
      <c r="BD11" s="16">
        <v>0.28660436137071599</v>
      </c>
      <c r="BE11" s="16">
        <v>0.238805970149254</v>
      </c>
      <c r="BF11" s="16"/>
      <c r="BG11" s="16">
        <v>0.30645161290322598</v>
      </c>
      <c r="BH11" s="16">
        <v>0.22857142857142901</v>
      </c>
      <c r="BI11" s="16">
        <v>0.29729729729729698</v>
      </c>
      <c r="BJ11" s="16">
        <v>0.565217391304348</v>
      </c>
      <c r="BK11" s="16">
        <v>0.592592592592593</v>
      </c>
      <c r="BL11" s="16">
        <v>0</v>
      </c>
    </row>
    <row r="12" spans="2:64" x14ac:dyDescent="0.35">
      <c r="B12" s="17" t="s">
        <v>159</v>
      </c>
      <c r="C12" s="18">
        <v>0.14960629921259799</v>
      </c>
      <c r="D12" s="18">
        <v>0.13793103448275901</v>
      </c>
      <c r="E12" s="18">
        <v>0.140625</v>
      </c>
      <c r="F12" s="18">
        <v>8.5106382978723402E-2</v>
      </c>
      <c r="G12" s="18">
        <v>0.17791411042944799</v>
      </c>
      <c r="H12" s="18">
        <v>0.164556962025316</v>
      </c>
      <c r="I12" s="18"/>
      <c r="J12" s="18">
        <v>0.13636363636363599</v>
      </c>
      <c r="K12" s="18">
        <v>0.167420814479638</v>
      </c>
      <c r="L12" s="18"/>
      <c r="M12" s="18">
        <v>0.12828947368421101</v>
      </c>
      <c r="N12" s="18">
        <v>0.19</v>
      </c>
      <c r="O12" s="18">
        <v>0.2</v>
      </c>
      <c r="P12" s="18">
        <v>0.15</v>
      </c>
      <c r="Q12" s="18"/>
      <c r="R12" s="18">
        <v>0.128</v>
      </c>
      <c r="S12" s="18">
        <v>0.19753086419753099</v>
      </c>
      <c r="T12" s="18">
        <v>0.15686274509803899</v>
      </c>
      <c r="U12" s="18">
        <v>0.16666666666666699</v>
      </c>
      <c r="V12" s="18"/>
      <c r="W12" s="18">
        <v>0.18918918918918901</v>
      </c>
      <c r="X12" s="18">
        <v>0.11340206185567001</v>
      </c>
      <c r="Y12" s="18">
        <v>9.6153846153846201E-2</v>
      </c>
      <c r="Z12" s="18">
        <v>0.23913043478260901</v>
      </c>
      <c r="AA12" s="18">
        <v>8.1081081081081099E-2</v>
      </c>
      <c r="AB12" s="18">
        <v>0.22448979591836701</v>
      </c>
      <c r="AC12" s="18">
        <v>0.122448979591837</v>
      </c>
      <c r="AD12" s="18">
        <v>5.5555555555555601E-2</v>
      </c>
      <c r="AE12" s="18">
        <v>0.14285714285714299</v>
      </c>
      <c r="AF12" s="18">
        <v>0.214285714285714</v>
      </c>
      <c r="AG12" s="18">
        <v>0.15</v>
      </c>
      <c r="AH12" s="18">
        <v>0</v>
      </c>
      <c r="AI12" s="18"/>
      <c r="AJ12" s="18">
        <v>0.134328358208955</v>
      </c>
      <c r="AK12" s="18">
        <v>0.24</v>
      </c>
      <c r="AL12" s="18">
        <v>0.12068965517241401</v>
      </c>
      <c r="AM12" s="18">
        <v>0.180851063829787</v>
      </c>
      <c r="AN12" s="18">
        <v>0.148148148148148</v>
      </c>
      <c r="AO12" s="18"/>
      <c r="AP12" s="18">
        <v>0.162983425414365</v>
      </c>
      <c r="AQ12" s="18">
        <v>0.128</v>
      </c>
      <c r="AR12" s="18">
        <v>4.7619047619047603E-2</v>
      </c>
      <c r="AS12" s="18"/>
      <c r="AT12" s="18">
        <v>0.14393939393939401</v>
      </c>
      <c r="AU12" s="18">
        <v>0.14469453376205799</v>
      </c>
      <c r="AV12" s="18">
        <v>0.133333333333333</v>
      </c>
      <c r="AW12" s="18">
        <v>0.3</v>
      </c>
      <c r="AX12" s="18"/>
      <c r="AY12" s="18">
        <v>0.108108108108108</v>
      </c>
      <c r="AZ12" s="18">
        <v>0.152866242038217</v>
      </c>
      <c r="BA12" s="18"/>
      <c r="BB12" s="18">
        <v>5.5555555555555601E-2</v>
      </c>
      <c r="BC12" s="18">
        <v>9.5238095238095205E-2</v>
      </c>
      <c r="BD12" s="18">
        <v>0.146417445482866</v>
      </c>
      <c r="BE12" s="18">
        <v>0.28358208955223901</v>
      </c>
      <c r="BF12" s="18"/>
      <c r="BG12" s="18">
        <v>0.14516129032258099</v>
      </c>
      <c r="BH12" s="18">
        <v>0.122448979591837</v>
      </c>
      <c r="BI12" s="18">
        <v>0.18918918918918901</v>
      </c>
      <c r="BJ12" s="18">
        <v>4.3478260869565202E-2</v>
      </c>
      <c r="BK12" s="18">
        <v>0.25925925925925902</v>
      </c>
      <c r="BL12" s="18">
        <v>0.33333333333333298</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548</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541</v>
      </c>
      <c r="C8" s="16">
        <v>0.51574803149606296</v>
      </c>
      <c r="D8" s="16">
        <v>0.48275862068965503</v>
      </c>
      <c r="E8" s="16">
        <v>0.5</v>
      </c>
      <c r="F8" s="16">
        <v>0.55319148936170204</v>
      </c>
      <c r="G8" s="16">
        <v>0.503067484662577</v>
      </c>
      <c r="H8" s="16">
        <v>0.518987341772152</v>
      </c>
      <c r="I8" s="16"/>
      <c r="J8" s="16">
        <v>0.46153846153846201</v>
      </c>
      <c r="K8" s="16">
        <v>0.58371040723981904</v>
      </c>
      <c r="L8" s="16"/>
      <c r="M8" s="16">
        <v>0.53289473684210498</v>
      </c>
      <c r="N8" s="16">
        <v>0.53</v>
      </c>
      <c r="O8" s="16">
        <v>0.45</v>
      </c>
      <c r="P8" s="16">
        <v>0.42499999999999999</v>
      </c>
      <c r="Q8" s="16"/>
      <c r="R8" s="16">
        <v>0.48399999999999999</v>
      </c>
      <c r="S8" s="16">
        <v>0.56790123456790098</v>
      </c>
      <c r="T8" s="16">
        <v>0.53594771241830097</v>
      </c>
      <c r="U8" s="16">
        <v>0.54166666666666696</v>
      </c>
      <c r="V8" s="16"/>
      <c r="W8" s="16">
        <v>0.391891891891892</v>
      </c>
      <c r="X8" s="16">
        <v>0.55670103092783496</v>
      </c>
      <c r="Y8" s="16">
        <v>0.480769230769231</v>
      </c>
      <c r="Z8" s="16">
        <v>0.565217391304348</v>
      </c>
      <c r="AA8" s="16">
        <v>0.56756756756756799</v>
      </c>
      <c r="AB8" s="16">
        <v>0.55102040816326503</v>
      </c>
      <c r="AC8" s="16">
        <v>0.55102040816326503</v>
      </c>
      <c r="AD8" s="16">
        <v>0.44444444444444398</v>
      </c>
      <c r="AE8" s="16">
        <v>0.45714285714285702</v>
      </c>
      <c r="AF8" s="16">
        <v>0.5</v>
      </c>
      <c r="AG8" s="16">
        <v>0.6</v>
      </c>
      <c r="AH8" s="16">
        <v>1</v>
      </c>
      <c r="AI8" s="16"/>
      <c r="AJ8" s="16">
        <v>0.47761194029850701</v>
      </c>
      <c r="AK8" s="16">
        <v>0.45333333333333298</v>
      </c>
      <c r="AL8" s="16">
        <v>0.60344827586206895</v>
      </c>
      <c r="AM8" s="16">
        <v>0.46808510638297901</v>
      </c>
      <c r="AN8" s="16">
        <v>0.48148148148148101</v>
      </c>
      <c r="AO8" s="16"/>
      <c r="AP8" s="16">
        <v>0.52762430939226501</v>
      </c>
      <c r="AQ8" s="16">
        <v>0.48799999999999999</v>
      </c>
      <c r="AR8" s="16">
        <v>0.476190476190476</v>
      </c>
      <c r="AS8" s="16"/>
      <c r="AT8" s="16">
        <v>0.560606060606061</v>
      </c>
      <c r="AU8" s="16">
        <v>0.54340836012861704</v>
      </c>
      <c r="AV8" s="16">
        <v>0.31111111111111101</v>
      </c>
      <c r="AW8" s="16">
        <v>0.25</v>
      </c>
      <c r="AX8" s="16"/>
      <c r="AY8" s="16">
        <v>0.48648648648648701</v>
      </c>
      <c r="AZ8" s="16">
        <v>0.51804670912951201</v>
      </c>
      <c r="BA8" s="16"/>
      <c r="BB8" s="16">
        <v>0.38888888888888901</v>
      </c>
      <c r="BC8" s="16">
        <v>0.42857142857142899</v>
      </c>
      <c r="BD8" s="16">
        <v>0.55140186915887801</v>
      </c>
      <c r="BE8" s="16">
        <v>0.52238805970149205</v>
      </c>
      <c r="BF8" s="16"/>
      <c r="BG8" s="16">
        <v>0.532258064516129</v>
      </c>
      <c r="BH8" s="16">
        <v>0.530612244897959</v>
      </c>
      <c r="BI8" s="16">
        <v>0.50675675675675702</v>
      </c>
      <c r="BJ8" s="16">
        <v>0.52173913043478304</v>
      </c>
      <c r="BK8" s="16">
        <v>0.407407407407407</v>
      </c>
      <c r="BL8" s="16">
        <v>0.33333333333333298</v>
      </c>
    </row>
    <row r="9" spans="2:64" x14ac:dyDescent="0.35">
      <c r="B9" s="17" t="s">
        <v>542</v>
      </c>
      <c r="C9" s="16">
        <v>0.22440944881889799</v>
      </c>
      <c r="D9" s="16">
        <v>0.17241379310344801</v>
      </c>
      <c r="E9" s="16">
        <v>0.125</v>
      </c>
      <c r="F9" s="16">
        <v>0.19148936170212799</v>
      </c>
      <c r="G9" s="16">
        <v>0.20858895705521499</v>
      </c>
      <c r="H9" s="16">
        <v>0.310126582278481</v>
      </c>
      <c r="I9" s="16"/>
      <c r="J9" s="16">
        <v>0.29370629370629397</v>
      </c>
      <c r="K9" s="16">
        <v>0.13574660633484201</v>
      </c>
      <c r="L9" s="16"/>
      <c r="M9" s="16">
        <v>0.22697368421052599</v>
      </c>
      <c r="N9" s="16">
        <v>0.21</v>
      </c>
      <c r="O9" s="16">
        <v>0.21666666666666701</v>
      </c>
      <c r="P9" s="16">
        <v>0.25</v>
      </c>
      <c r="Q9" s="16"/>
      <c r="R9" s="16">
        <v>0.216</v>
      </c>
      <c r="S9" s="16">
        <v>0.16049382716049401</v>
      </c>
      <c r="T9" s="16">
        <v>0.28758169934640498</v>
      </c>
      <c r="U9" s="16">
        <v>0.125</v>
      </c>
      <c r="V9" s="16"/>
      <c r="W9" s="16">
        <v>0.22972972972972999</v>
      </c>
      <c r="X9" s="16">
        <v>0.25773195876288701</v>
      </c>
      <c r="Y9" s="16">
        <v>0.269230769230769</v>
      </c>
      <c r="Z9" s="16">
        <v>0.217391304347826</v>
      </c>
      <c r="AA9" s="16">
        <v>0.29729729729729698</v>
      </c>
      <c r="AB9" s="16">
        <v>0.20408163265306101</v>
      </c>
      <c r="AC9" s="16">
        <v>0.14285714285714299</v>
      </c>
      <c r="AD9" s="16">
        <v>0.11111111111111099</v>
      </c>
      <c r="AE9" s="16">
        <v>0.17142857142857101</v>
      </c>
      <c r="AF9" s="16">
        <v>0.25</v>
      </c>
      <c r="AG9" s="16">
        <v>0.25</v>
      </c>
      <c r="AH9" s="16">
        <v>0</v>
      </c>
      <c r="AI9" s="16"/>
      <c r="AJ9" s="16">
        <v>0.20895522388059701</v>
      </c>
      <c r="AK9" s="16">
        <v>0.2</v>
      </c>
      <c r="AL9" s="16">
        <v>0.21839080459770099</v>
      </c>
      <c r="AM9" s="16">
        <v>0.23404255319148901</v>
      </c>
      <c r="AN9" s="16">
        <v>0.22222222222222199</v>
      </c>
      <c r="AO9" s="16"/>
      <c r="AP9" s="16">
        <v>0.218232044198895</v>
      </c>
      <c r="AQ9" s="16">
        <v>0.2</v>
      </c>
      <c r="AR9" s="16">
        <v>0.476190476190476</v>
      </c>
      <c r="AS9" s="16"/>
      <c r="AT9" s="16">
        <v>0.21212121212121199</v>
      </c>
      <c r="AU9" s="16">
        <v>0.22829581993569101</v>
      </c>
      <c r="AV9" s="16">
        <v>0.28888888888888897</v>
      </c>
      <c r="AW9" s="16">
        <v>0.1</v>
      </c>
      <c r="AX9" s="16"/>
      <c r="AY9" s="16">
        <v>0.29729729729729698</v>
      </c>
      <c r="AZ9" s="16">
        <v>0.218683651804671</v>
      </c>
      <c r="BA9" s="16"/>
      <c r="BB9" s="16">
        <v>0.13888888888888901</v>
      </c>
      <c r="BC9" s="16">
        <v>0.297619047619048</v>
      </c>
      <c r="BD9" s="16">
        <v>0.208722741433022</v>
      </c>
      <c r="BE9" s="16">
        <v>0.25373134328358199</v>
      </c>
      <c r="BF9" s="16"/>
      <c r="BG9" s="16">
        <v>0.12903225806451599</v>
      </c>
      <c r="BH9" s="16">
        <v>0.17551020408163301</v>
      </c>
      <c r="BI9" s="16">
        <v>0.31756756756756799</v>
      </c>
      <c r="BJ9" s="16">
        <v>0.34782608695652201</v>
      </c>
      <c r="BK9" s="16">
        <v>0.296296296296296</v>
      </c>
      <c r="BL9" s="16">
        <v>0</v>
      </c>
    </row>
    <row r="10" spans="2:64" x14ac:dyDescent="0.35">
      <c r="B10" s="17" t="s">
        <v>543</v>
      </c>
      <c r="C10" s="16">
        <v>0.22244094488189001</v>
      </c>
      <c r="D10" s="16">
        <v>0.20689655172413801</v>
      </c>
      <c r="E10" s="16">
        <v>0.21875</v>
      </c>
      <c r="F10" s="16">
        <v>0.21276595744680901</v>
      </c>
      <c r="G10" s="16">
        <v>0.214723926380368</v>
      </c>
      <c r="H10" s="16">
        <v>0.240506329113924</v>
      </c>
      <c r="I10" s="16"/>
      <c r="J10" s="16">
        <v>0.24825174825174801</v>
      </c>
      <c r="K10" s="16">
        <v>0.19004524886877799</v>
      </c>
      <c r="L10" s="16"/>
      <c r="M10" s="16">
        <v>0.217105263157895</v>
      </c>
      <c r="N10" s="16">
        <v>0.28000000000000003</v>
      </c>
      <c r="O10" s="16">
        <v>0.16666666666666699</v>
      </c>
      <c r="P10" s="16">
        <v>0.2</v>
      </c>
      <c r="Q10" s="16"/>
      <c r="R10" s="16">
        <v>0.224</v>
      </c>
      <c r="S10" s="16">
        <v>0.19753086419753099</v>
      </c>
      <c r="T10" s="16">
        <v>0.24183006535947699</v>
      </c>
      <c r="U10" s="16">
        <v>0.16666666666666699</v>
      </c>
      <c r="V10" s="16"/>
      <c r="W10" s="16">
        <v>0.31081081081081102</v>
      </c>
      <c r="X10" s="16">
        <v>0.17525773195876301</v>
      </c>
      <c r="Y10" s="16">
        <v>0.115384615384615</v>
      </c>
      <c r="Z10" s="16">
        <v>0.30434782608695699</v>
      </c>
      <c r="AA10" s="16">
        <v>0.24324324324324301</v>
      </c>
      <c r="AB10" s="16">
        <v>0.26530612244898</v>
      </c>
      <c r="AC10" s="16">
        <v>0.20408163265306101</v>
      </c>
      <c r="AD10" s="16">
        <v>0.16666666666666699</v>
      </c>
      <c r="AE10" s="16">
        <v>0.14285714285714299</v>
      </c>
      <c r="AF10" s="16">
        <v>0.32142857142857101</v>
      </c>
      <c r="AG10" s="16">
        <v>0.2</v>
      </c>
      <c r="AH10" s="16">
        <v>0</v>
      </c>
      <c r="AI10" s="16"/>
      <c r="AJ10" s="16">
        <v>0.19402985074626899</v>
      </c>
      <c r="AK10" s="16">
        <v>0.22666666666666699</v>
      </c>
      <c r="AL10" s="16">
        <v>0.17816091954023</v>
      </c>
      <c r="AM10" s="16">
        <v>0.25531914893617003</v>
      </c>
      <c r="AN10" s="16">
        <v>0.148148148148148</v>
      </c>
      <c r="AO10" s="16"/>
      <c r="AP10" s="16">
        <v>0.22651933701657501</v>
      </c>
      <c r="AQ10" s="16">
        <v>0.23200000000000001</v>
      </c>
      <c r="AR10" s="16">
        <v>9.5238095238095205E-2</v>
      </c>
      <c r="AS10" s="16"/>
      <c r="AT10" s="16">
        <v>0.310606060606061</v>
      </c>
      <c r="AU10" s="16">
        <v>0.18971061093247599</v>
      </c>
      <c r="AV10" s="16">
        <v>0.22222222222222199</v>
      </c>
      <c r="AW10" s="16">
        <v>0.15</v>
      </c>
      <c r="AX10" s="16"/>
      <c r="AY10" s="16">
        <v>0.162162162162162</v>
      </c>
      <c r="AZ10" s="16">
        <v>0.227176220806794</v>
      </c>
      <c r="BA10" s="16"/>
      <c r="BB10" s="16">
        <v>0.25</v>
      </c>
      <c r="BC10" s="16">
        <v>0.226190476190476</v>
      </c>
      <c r="BD10" s="16">
        <v>0.21183800623053001</v>
      </c>
      <c r="BE10" s="16">
        <v>0.25373134328358199</v>
      </c>
      <c r="BF10" s="16"/>
      <c r="BG10" s="16">
        <v>0.241935483870968</v>
      </c>
      <c r="BH10" s="16">
        <v>0.240816326530612</v>
      </c>
      <c r="BI10" s="16">
        <v>0.20945945945945901</v>
      </c>
      <c r="BJ10" s="16">
        <v>0.13043478260869601</v>
      </c>
      <c r="BK10" s="16">
        <v>0.18518518518518501</v>
      </c>
      <c r="BL10" s="16">
        <v>0</v>
      </c>
    </row>
    <row r="11" spans="2:64" x14ac:dyDescent="0.35">
      <c r="B11" s="17" t="s">
        <v>544</v>
      </c>
      <c r="C11" s="16">
        <v>0.124015748031496</v>
      </c>
      <c r="D11" s="16">
        <v>0.17241379310344801</v>
      </c>
      <c r="E11" s="16">
        <v>0.109375</v>
      </c>
      <c r="F11" s="16">
        <v>0.117021276595745</v>
      </c>
      <c r="G11" s="16">
        <v>9.2024539877300596E-2</v>
      </c>
      <c r="H11" s="16">
        <v>0.158227848101266</v>
      </c>
      <c r="I11" s="16"/>
      <c r="J11" s="16">
        <v>0.132867132867133</v>
      </c>
      <c r="K11" s="16">
        <v>0.113122171945701</v>
      </c>
      <c r="L11" s="16"/>
      <c r="M11" s="16">
        <v>0.118421052631579</v>
      </c>
      <c r="N11" s="16">
        <v>0.17</v>
      </c>
      <c r="O11" s="16">
        <v>6.6666666666666693E-2</v>
      </c>
      <c r="P11" s="16">
        <v>0.125</v>
      </c>
      <c r="Q11" s="16"/>
      <c r="R11" s="16">
        <v>0.128</v>
      </c>
      <c r="S11" s="16">
        <v>0.148148148148148</v>
      </c>
      <c r="T11" s="16">
        <v>0.11764705882352899</v>
      </c>
      <c r="U11" s="16">
        <v>4.1666666666666699E-2</v>
      </c>
      <c r="V11" s="16"/>
      <c r="W11" s="16">
        <v>9.45945945945946E-2</v>
      </c>
      <c r="X11" s="16">
        <v>0.134020618556701</v>
      </c>
      <c r="Y11" s="16">
        <v>0.134615384615385</v>
      </c>
      <c r="Z11" s="16">
        <v>0.15217391304347799</v>
      </c>
      <c r="AA11" s="16">
        <v>0.18918918918918901</v>
      </c>
      <c r="AB11" s="16">
        <v>0.102040816326531</v>
      </c>
      <c r="AC11" s="16">
        <v>6.1224489795918401E-2</v>
      </c>
      <c r="AD11" s="16">
        <v>0.11111111111111099</v>
      </c>
      <c r="AE11" s="16">
        <v>8.5714285714285701E-2</v>
      </c>
      <c r="AF11" s="16">
        <v>0.14285714285714299</v>
      </c>
      <c r="AG11" s="16">
        <v>0.25</v>
      </c>
      <c r="AH11" s="16">
        <v>0</v>
      </c>
      <c r="AI11" s="16"/>
      <c r="AJ11" s="16">
        <v>7.4626865671641798E-2</v>
      </c>
      <c r="AK11" s="16">
        <v>0.146666666666667</v>
      </c>
      <c r="AL11" s="16">
        <v>9.7701149425287404E-2</v>
      </c>
      <c r="AM11" s="16">
        <v>0.13829787234042601</v>
      </c>
      <c r="AN11" s="16">
        <v>0.11111111111111099</v>
      </c>
      <c r="AO11" s="16"/>
      <c r="AP11" s="16">
        <v>0.124309392265193</v>
      </c>
      <c r="AQ11" s="16">
        <v>0.12</v>
      </c>
      <c r="AR11" s="16">
        <v>0.14285714285714299</v>
      </c>
      <c r="AS11" s="16"/>
      <c r="AT11" s="16">
        <v>0.14393939393939401</v>
      </c>
      <c r="AU11" s="16">
        <v>0.118971061093248</v>
      </c>
      <c r="AV11" s="16">
        <v>0.11111111111111099</v>
      </c>
      <c r="AW11" s="16">
        <v>0.1</v>
      </c>
      <c r="AX11" s="16"/>
      <c r="AY11" s="16">
        <v>0.135135135135135</v>
      </c>
      <c r="AZ11" s="16">
        <v>0.12314225053078599</v>
      </c>
      <c r="BA11" s="16"/>
      <c r="BB11" s="16">
        <v>8.3333333333333301E-2</v>
      </c>
      <c r="BC11" s="16">
        <v>0.13095238095238099</v>
      </c>
      <c r="BD11" s="16">
        <v>0.121495327102804</v>
      </c>
      <c r="BE11" s="16">
        <v>0.14925373134328401</v>
      </c>
      <c r="BF11" s="16"/>
      <c r="BG11" s="16">
        <v>0.19354838709677399</v>
      </c>
      <c r="BH11" s="16">
        <v>0.12653061224489801</v>
      </c>
      <c r="BI11" s="16">
        <v>0.114864864864865</v>
      </c>
      <c r="BJ11" s="16">
        <v>4.3478260869565202E-2</v>
      </c>
      <c r="BK11" s="16">
        <v>7.4074074074074098E-2</v>
      </c>
      <c r="BL11" s="16">
        <v>0</v>
      </c>
    </row>
    <row r="12" spans="2:64" x14ac:dyDescent="0.35">
      <c r="B12" s="17" t="s">
        <v>545</v>
      </c>
      <c r="C12" s="16">
        <v>0.11220472440944899</v>
      </c>
      <c r="D12" s="16">
        <v>6.8965517241379296E-2</v>
      </c>
      <c r="E12" s="16">
        <v>0.171875</v>
      </c>
      <c r="F12" s="16">
        <v>0.10638297872340401</v>
      </c>
      <c r="G12" s="16">
        <v>0.11656441717791401</v>
      </c>
      <c r="H12" s="16">
        <v>9.49367088607595E-2</v>
      </c>
      <c r="I12" s="16"/>
      <c r="J12" s="16">
        <v>0.132867132867133</v>
      </c>
      <c r="K12" s="16">
        <v>8.5972850678733004E-2</v>
      </c>
      <c r="L12" s="16"/>
      <c r="M12" s="16">
        <v>0.11184210526315801</v>
      </c>
      <c r="N12" s="16">
        <v>0.15</v>
      </c>
      <c r="O12" s="16">
        <v>8.3333333333333301E-2</v>
      </c>
      <c r="P12" s="16">
        <v>0.05</v>
      </c>
      <c r="Q12" s="16"/>
      <c r="R12" s="16">
        <v>0.128</v>
      </c>
      <c r="S12" s="16">
        <v>6.1728395061728399E-2</v>
      </c>
      <c r="T12" s="16">
        <v>0.11764705882352899</v>
      </c>
      <c r="U12" s="16">
        <v>8.3333333333333301E-2</v>
      </c>
      <c r="V12" s="16"/>
      <c r="W12" s="16">
        <v>9.45945945945946E-2</v>
      </c>
      <c r="X12" s="16">
        <v>0.164948453608247</v>
      </c>
      <c r="Y12" s="16">
        <v>0.115384615384615</v>
      </c>
      <c r="Z12" s="16">
        <v>0.13043478260869601</v>
      </c>
      <c r="AA12" s="16">
        <v>8.1081081081081099E-2</v>
      </c>
      <c r="AB12" s="16">
        <v>8.1632653061224497E-2</v>
      </c>
      <c r="AC12" s="16">
        <v>0.102040816326531</v>
      </c>
      <c r="AD12" s="16">
        <v>5.5555555555555601E-2</v>
      </c>
      <c r="AE12" s="16">
        <v>8.5714285714285701E-2</v>
      </c>
      <c r="AF12" s="16">
        <v>0.14285714285714299</v>
      </c>
      <c r="AG12" s="16">
        <v>0.1</v>
      </c>
      <c r="AH12" s="16">
        <v>0</v>
      </c>
      <c r="AI12" s="16"/>
      <c r="AJ12" s="16">
        <v>4.47761194029851E-2</v>
      </c>
      <c r="AK12" s="16">
        <v>0.16</v>
      </c>
      <c r="AL12" s="16">
        <v>0.14367816091954</v>
      </c>
      <c r="AM12" s="16">
        <v>7.4468085106383003E-2</v>
      </c>
      <c r="AN12" s="16">
        <v>3.7037037037037E-2</v>
      </c>
      <c r="AO12" s="16"/>
      <c r="AP12" s="16">
        <v>0.10773480662983401</v>
      </c>
      <c r="AQ12" s="16">
        <v>0.12</v>
      </c>
      <c r="AR12" s="16">
        <v>0.14285714285714299</v>
      </c>
      <c r="AS12" s="16"/>
      <c r="AT12" s="16">
        <v>0.11363636363636399</v>
      </c>
      <c r="AU12" s="16">
        <v>0.11575562700964601</v>
      </c>
      <c r="AV12" s="16">
        <v>0.133333333333333</v>
      </c>
      <c r="AW12" s="16">
        <v>0</v>
      </c>
      <c r="AX12" s="16"/>
      <c r="AY12" s="16">
        <v>5.4054054054054099E-2</v>
      </c>
      <c r="AZ12" s="16">
        <v>0.116772823779193</v>
      </c>
      <c r="BA12" s="16"/>
      <c r="BB12" s="16">
        <v>0.16666666666666699</v>
      </c>
      <c r="BC12" s="16">
        <v>0.13095238095238099</v>
      </c>
      <c r="BD12" s="16">
        <v>9.34579439252336E-2</v>
      </c>
      <c r="BE12" s="16">
        <v>0.14925373134328401</v>
      </c>
      <c r="BF12" s="16"/>
      <c r="BG12" s="16">
        <v>0.12903225806451599</v>
      </c>
      <c r="BH12" s="16">
        <v>8.5714285714285701E-2</v>
      </c>
      <c r="BI12" s="16">
        <v>0.114864864864865</v>
      </c>
      <c r="BJ12" s="16">
        <v>8.6956521739130405E-2</v>
      </c>
      <c r="BK12" s="16">
        <v>0.33333333333333298</v>
      </c>
      <c r="BL12" s="16">
        <v>0</v>
      </c>
    </row>
    <row r="13" spans="2:64" x14ac:dyDescent="0.35">
      <c r="B13" s="17" t="s">
        <v>546</v>
      </c>
      <c r="C13" s="16">
        <v>9.4488188976377993E-2</v>
      </c>
      <c r="D13" s="16">
        <v>0</v>
      </c>
      <c r="E13" s="16">
        <v>0.140625</v>
      </c>
      <c r="F13" s="16">
        <v>0.117021276595745</v>
      </c>
      <c r="G13" s="16">
        <v>8.5889570552147201E-2</v>
      </c>
      <c r="H13" s="16">
        <v>8.8607594936708903E-2</v>
      </c>
      <c r="I13" s="16"/>
      <c r="J13" s="16">
        <v>0.108391608391608</v>
      </c>
      <c r="K13" s="16">
        <v>7.69230769230769E-2</v>
      </c>
      <c r="L13" s="16"/>
      <c r="M13" s="16">
        <v>5.9210526315789498E-2</v>
      </c>
      <c r="N13" s="16">
        <v>0.16</v>
      </c>
      <c r="O13" s="16">
        <v>0.133333333333333</v>
      </c>
      <c r="P13" s="16">
        <v>0.125</v>
      </c>
      <c r="Q13" s="16"/>
      <c r="R13" s="16">
        <v>9.1999999999999998E-2</v>
      </c>
      <c r="S13" s="16">
        <v>9.8765432098765399E-2</v>
      </c>
      <c r="T13" s="16">
        <v>9.1503267973856203E-2</v>
      </c>
      <c r="U13" s="16">
        <v>0.125</v>
      </c>
      <c r="V13" s="16"/>
      <c r="W13" s="16">
        <v>5.4054054054054099E-2</v>
      </c>
      <c r="X13" s="16">
        <v>0.10309278350515499</v>
      </c>
      <c r="Y13" s="16">
        <v>7.69230769230769E-2</v>
      </c>
      <c r="Z13" s="16">
        <v>2.1739130434782601E-2</v>
      </c>
      <c r="AA13" s="16">
        <v>0.108108108108108</v>
      </c>
      <c r="AB13" s="16">
        <v>0.102040816326531</v>
      </c>
      <c r="AC13" s="16">
        <v>0.16326530612244899</v>
      </c>
      <c r="AD13" s="16">
        <v>0.16666666666666699</v>
      </c>
      <c r="AE13" s="16">
        <v>8.5714285714285701E-2</v>
      </c>
      <c r="AF13" s="16">
        <v>0.107142857142857</v>
      </c>
      <c r="AG13" s="16">
        <v>0.15</v>
      </c>
      <c r="AH13" s="16">
        <v>0</v>
      </c>
      <c r="AI13" s="16"/>
      <c r="AJ13" s="16">
        <v>5.9701492537313397E-2</v>
      </c>
      <c r="AK13" s="16">
        <v>0.12</v>
      </c>
      <c r="AL13" s="16">
        <v>5.7471264367816098E-2</v>
      </c>
      <c r="AM13" s="16">
        <v>0.10638297872340401</v>
      </c>
      <c r="AN13" s="16">
        <v>0.11111111111111099</v>
      </c>
      <c r="AO13" s="16"/>
      <c r="AP13" s="16">
        <v>9.6685082872928194E-2</v>
      </c>
      <c r="AQ13" s="16">
        <v>8.7999999999999995E-2</v>
      </c>
      <c r="AR13" s="16">
        <v>9.5238095238095205E-2</v>
      </c>
      <c r="AS13" s="16"/>
      <c r="AT13" s="16">
        <v>9.0909090909090898E-2</v>
      </c>
      <c r="AU13" s="16">
        <v>9.9678456591639902E-2</v>
      </c>
      <c r="AV13" s="16">
        <v>8.8888888888888906E-2</v>
      </c>
      <c r="AW13" s="16">
        <v>0.05</v>
      </c>
      <c r="AX13" s="16"/>
      <c r="AY13" s="16">
        <v>5.4054054054054099E-2</v>
      </c>
      <c r="AZ13" s="16">
        <v>9.76645435244161E-2</v>
      </c>
      <c r="BA13" s="16"/>
      <c r="BB13" s="16">
        <v>0.13888888888888901</v>
      </c>
      <c r="BC13" s="16">
        <v>0.16666666666666699</v>
      </c>
      <c r="BD13" s="16">
        <v>8.0996884735202501E-2</v>
      </c>
      <c r="BE13" s="16">
        <v>4.47761194029851E-2</v>
      </c>
      <c r="BF13" s="16"/>
      <c r="BG13" s="16">
        <v>1.6129032258064498E-2</v>
      </c>
      <c r="BH13" s="16">
        <v>5.7142857142857099E-2</v>
      </c>
      <c r="BI13" s="16">
        <v>0.12837837837837801</v>
      </c>
      <c r="BJ13" s="16">
        <v>0.26086956521739102</v>
      </c>
      <c r="BK13" s="16">
        <v>0.296296296296296</v>
      </c>
      <c r="BL13" s="16">
        <v>0</v>
      </c>
    </row>
    <row r="14" spans="2:64" x14ac:dyDescent="0.35">
      <c r="B14" s="17" t="s">
        <v>451</v>
      </c>
      <c r="C14" s="16">
        <v>8.4645669291338599E-2</v>
      </c>
      <c r="D14" s="16">
        <v>0.10344827586206901</v>
      </c>
      <c r="E14" s="16">
        <v>7.8125E-2</v>
      </c>
      <c r="F14" s="16">
        <v>9.5744680851063801E-2</v>
      </c>
      <c r="G14" s="16">
        <v>7.9754601226993904E-2</v>
      </c>
      <c r="H14" s="16">
        <v>8.2278481012658194E-2</v>
      </c>
      <c r="I14" s="16"/>
      <c r="J14" s="16">
        <v>8.3916083916083906E-2</v>
      </c>
      <c r="K14" s="16">
        <v>8.5972850678733004E-2</v>
      </c>
      <c r="L14" s="16"/>
      <c r="M14" s="16">
        <v>9.5394736842105296E-2</v>
      </c>
      <c r="N14" s="16">
        <v>0.04</v>
      </c>
      <c r="O14" s="16">
        <v>8.3333333333333301E-2</v>
      </c>
      <c r="P14" s="16">
        <v>0.125</v>
      </c>
      <c r="Q14" s="16"/>
      <c r="R14" s="16">
        <v>8.4000000000000005E-2</v>
      </c>
      <c r="S14" s="16">
        <v>7.4074074074074098E-2</v>
      </c>
      <c r="T14" s="16">
        <v>8.4967320261437898E-2</v>
      </c>
      <c r="U14" s="16">
        <v>0.125</v>
      </c>
      <c r="V14" s="16"/>
      <c r="W14" s="16">
        <v>0.121621621621622</v>
      </c>
      <c r="X14" s="16">
        <v>5.1546391752577303E-2</v>
      </c>
      <c r="Y14" s="16">
        <v>0.15384615384615399</v>
      </c>
      <c r="Z14" s="16">
        <v>4.3478260869565202E-2</v>
      </c>
      <c r="AA14" s="16">
        <v>5.4054054054054099E-2</v>
      </c>
      <c r="AB14" s="16">
        <v>4.08163265306122E-2</v>
      </c>
      <c r="AC14" s="16">
        <v>0.14285714285714299</v>
      </c>
      <c r="AD14" s="16">
        <v>0.11111111111111099</v>
      </c>
      <c r="AE14" s="16">
        <v>0.14285714285714299</v>
      </c>
      <c r="AF14" s="16">
        <v>0</v>
      </c>
      <c r="AG14" s="16">
        <v>0.05</v>
      </c>
      <c r="AH14" s="16">
        <v>0</v>
      </c>
      <c r="AI14" s="16"/>
      <c r="AJ14" s="16">
        <v>0.119402985074627</v>
      </c>
      <c r="AK14" s="16">
        <v>6.6666666666666693E-2</v>
      </c>
      <c r="AL14" s="16">
        <v>8.6206896551724102E-2</v>
      </c>
      <c r="AM14" s="16">
        <v>9.5744680851063801E-2</v>
      </c>
      <c r="AN14" s="16">
        <v>0.11111111111111099</v>
      </c>
      <c r="AO14" s="16"/>
      <c r="AP14" s="16">
        <v>7.18232044198895E-2</v>
      </c>
      <c r="AQ14" s="16">
        <v>0.13600000000000001</v>
      </c>
      <c r="AR14" s="16">
        <v>0</v>
      </c>
      <c r="AS14" s="16"/>
      <c r="AT14" s="16">
        <v>6.8181818181818205E-2</v>
      </c>
      <c r="AU14" s="16">
        <v>8.3601286173633396E-2</v>
      </c>
      <c r="AV14" s="16">
        <v>0.133333333333333</v>
      </c>
      <c r="AW14" s="16">
        <v>0.1</v>
      </c>
      <c r="AX14" s="16"/>
      <c r="AY14" s="16">
        <v>8.1081081081081099E-2</v>
      </c>
      <c r="AZ14" s="16">
        <v>8.4925690021231404E-2</v>
      </c>
      <c r="BA14" s="16"/>
      <c r="BB14" s="16">
        <v>8.3333333333333301E-2</v>
      </c>
      <c r="BC14" s="16">
        <v>8.3333333333333301E-2</v>
      </c>
      <c r="BD14" s="16">
        <v>9.6573208722741402E-2</v>
      </c>
      <c r="BE14" s="16">
        <v>2.9850746268656699E-2</v>
      </c>
      <c r="BF14" s="16"/>
      <c r="BG14" s="16">
        <v>6.4516129032258104E-2</v>
      </c>
      <c r="BH14" s="16">
        <v>0.122448979591837</v>
      </c>
      <c r="BI14" s="16">
        <v>4.0540540540540501E-2</v>
      </c>
      <c r="BJ14" s="16">
        <v>0</v>
      </c>
      <c r="BK14" s="16">
        <v>0.11111111111111099</v>
      </c>
      <c r="BL14" s="16">
        <v>0</v>
      </c>
    </row>
    <row r="15" spans="2:64" x14ac:dyDescent="0.35">
      <c r="B15" s="17" t="s">
        <v>159</v>
      </c>
      <c r="C15" s="16">
        <v>6.1023622047244097E-2</v>
      </c>
      <c r="D15" s="16">
        <v>3.4482758620689703E-2</v>
      </c>
      <c r="E15" s="16">
        <v>3.125E-2</v>
      </c>
      <c r="F15" s="16">
        <v>4.2553191489361701E-2</v>
      </c>
      <c r="G15" s="16">
        <v>8.5889570552147201E-2</v>
      </c>
      <c r="H15" s="16">
        <v>6.3291139240506306E-2</v>
      </c>
      <c r="I15" s="16"/>
      <c r="J15" s="16">
        <v>5.2447552447552399E-2</v>
      </c>
      <c r="K15" s="16">
        <v>7.2398190045248903E-2</v>
      </c>
      <c r="L15" s="16"/>
      <c r="M15" s="16">
        <v>5.9210526315789498E-2</v>
      </c>
      <c r="N15" s="16">
        <v>0.06</v>
      </c>
      <c r="O15" s="16">
        <v>6.6666666666666693E-2</v>
      </c>
      <c r="P15" s="16">
        <v>7.4999999999999997E-2</v>
      </c>
      <c r="Q15" s="16"/>
      <c r="R15" s="16">
        <v>5.1999999999999998E-2</v>
      </c>
      <c r="S15" s="16">
        <v>7.4074074074074098E-2</v>
      </c>
      <c r="T15" s="16">
        <v>6.5359477124182996E-2</v>
      </c>
      <c r="U15" s="16">
        <v>8.3333333333333301E-2</v>
      </c>
      <c r="V15" s="16"/>
      <c r="W15" s="16">
        <v>6.7567567567567599E-2</v>
      </c>
      <c r="X15" s="16">
        <v>6.18556701030928E-2</v>
      </c>
      <c r="Y15" s="16">
        <v>5.7692307692307702E-2</v>
      </c>
      <c r="Z15" s="16">
        <v>4.3478260869565202E-2</v>
      </c>
      <c r="AA15" s="16">
        <v>5.4054054054054099E-2</v>
      </c>
      <c r="AB15" s="16">
        <v>4.08163265306122E-2</v>
      </c>
      <c r="AC15" s="16">
        <v>2.04081632653061E-2</v>
      </c>
      <c r="AD15" s="16">
        <v>0.11111111111111099</v>
      </c>
      <c r="AE15" s="16">
        <v>8.5714285714285701E-2</v>
      </c>
      <c r="AF15" s="16">
        <v>0.17857142857142899</v>
      </c>
      <c r="AG15" s="16">
        <v>0</v>
      </c>
      <c r="AH15" s="16">
        <v>0</v>
      </c>
      <c r="AI15" s="16"/>
      <c r="AJ15" s="16">
        <v>7.4626865671641798E-2</v>
      </c>
      <c r="AK15" s="16">
        <v>0.10666666666666701</v>
      </c>
      <c r="AL15" s="16">
        <v>4.0229885057471299E-2</v>
      </c>
      <c r="AM15" s="16">
        <v>7.4468085106383003E-2</v>
      </c>
      <c r="AN15" s="16">
        <v>7.4074074074074098E-2</v>
      </c>
      <c r="AO15" s="16"/>
      <c r="AP15" s="16">
        <v>7.4585635359115998E-2</v>
      </c>
      <c r="AQ15" s="16">
        <v>2.4E-2</v>
      </c>
      <c r="AR15" s="16">
        <v>4.7619047619047603E-2</v>
      </c>
      <c r="AS15" s="16"/>
      <c r="AT15" s="16">
        <v>2.27272727272727E-2</v>
      </c>
      <c r="AU15" s="16">
        <v>6.4308681672025705E-2</v>
      </c>
      <c r="AV15" s="16">
        <v>2.2222222222222199E-2</v>
      </c>
      <c r="AW15" s="16">
        <v>0.35</v>
      </c>
      <c r="AX15" s="16"/>
      <c r="AY15" s="16">
        <v>0.108108108108108</v>
      </c>
      <c r="AZ15" s="16">
        <v>5.7324840764331197E-2</v>
      </c>
      <c r="BA15" s="16"/>
      <c r="BB15" s="16">
        <v>2.7777777777777801E-2</v>
      </c>
      <c r="BC15" s="16">
        <v>3.5714285714285698E-2</v>
      </c>
      <c r="BD15" s="16">
        <v>4.67289719626168E-2</v>
      </c>
      <c r="BE15" s="16">
        <v>0.17910447761194001</v>
      </c>
      <c r="BF15" s="16"/>
      <c r="BG15" s="16">
        <v>3.2258064516128997E-2</v>
      </c>
      <c r="BH15" s="16">
        <v>4.4897959183673501E-2</v>
      </c>
      <c r="BI15" s="16">
        <v>9.45945945945946E-2</v>
      </c>
      <c r="BJ15" s="16">
        <v>0</v>
      </c>
      <c r="BK15" s="16">
        <v>0.11111111111111099</v>
      </c>
      <c r="BL15" s="16">
        <v>0.33333333333333298</v>
      </c>
    </row>
    <row r="16" spans="2:64" x14ac:dyDescent="0.35">
      <c r="B16" s="17" t="s">
        <v>547</v>
      </c>
      <c r="C16" s="16">
        <v>5.3149606299212601E-2</v>
      </c>
      <c r="D16" s="16">
        <v>0.17241379310344801</v>
      </c>
      <c r="E16" s="16">
        <v>9.375E-2</v>
      </c>
      <c r="F16" s="16">
        <v>4.2553191489361701E-2</v>
      </c>
      <c r="G16" s="16">
        <v>3.6809815950920199E-2</v>
      </c>
      <c r="H16" s="16">
        <v>3.7974683544303799E-2</v>
      </c>
      <c r="I16" s="16"/>
      <c r="J16" s="16">
        <v>6.2937062937062901E-2</v>
      </c>
      <c r="K16" s="16">
        <v>4.0723981900452497E-2</v>
      </c>
      <c r="L16" s="16"/>
      <c r="M16" s="16">
        <v>6.25E-2</v>
      </c>
      <c r="N16" s="16">
        <v>0.04</v>
      </c>
      <c r="O16" s="16">
        <v>3.3333333333333298E-2</v>
      </c>
      <c r="P16" s="16">
        <v>0.05</v>
      </c>
      <c r="Q16" s="16"/>
      <c r="R16" s="16">
        <v>0.08</v>
      </c>
      <c r="S16" s="16">
        <v>3.7037037037037E-2</v>
      </c>
      <c r="T16" s="16">
        <v>1.9607843137254902E-2</v>
      </c>
      <c r="U16" s="16">
        <v>4.1666666666666699E-2</v>
      </c>
      <c r="V16" s="16"/>
      <c r="W16" s="16">
        <v>2.7027027027027001E-2</v>
      </c>
      <c r="X16" s="16">
        <v>3.09278350515464E-2</v>
      </c>
      <c r="Y16" s="16">
        <v>5.7692307692307702E-2</v>
      </c>
      <c r="Z16" s="16">
        <v>2.1739130434782601E-2</v>
      </c>
      <c r="AA16" s="16">
        <v>8.1081081081081099E-2</v>
      </c>
      <c r="AB16" s="16">
        <v>8.1632653061224497E-2</v>
      </c>
      <c r="AC16" s="16">
        <v>0.102040816326531</v>
      </c>
      <c r="AD16" s="16">
        <v>0.11111111111111099</v>
      </c>
      <c r="AE16" s="16">
        <v>5.7142857142857099E-2</v>
      </c>
      <c r="AF16" s="16">
        <v>0</v>
      </c>
      <c r="AG16" s="16">
        <v>0.1</v>
      </c>
      <c r="AH16" s="16">
        <v>0</v>
      </c>
      <c r="AI16" s="16"/>
      <c r="AJ16" s="16">
        <v>1.49253731343284E-2</v>
      </c>
      <c r="AK16" s="16">
        <v>1.3333333333333299E-2</v>
      </c>
      <c r="AL16" s="16">
        <v>8.04597701149425E-2</v>
      </c>
      <c r="AM16" s="16">
        <v>5.31914893617021E-2</v>
      </c>
      <c r="AN16" s="16">
        <v>7.4074074074074098E-2</v>
      </c>
      <c r="AO16" s="16"/>
      <c r="AP16" s="16">
        <v>4.9723756906077297E-2</v>
      </c>
      <c r="AQ16" s="16">
        <v>5.6000000000000001E-2</v>
      </c>
      <c r="AR16" s="16">
        <v>9.5238095238095205E-2</v>
      </c>
      <c r="AS16" s="16"/>
      <c r="AT16" s="16">
        <v>6.8181818181818205E-2</v>
      </c>
      <c r="AU16" s="16">
        <v>4.1800643086816698E-2</v>
      </c>
      <c r="AV16" s="16">
        <v>0.11111111111111099</v>
      </c>
      <c r="AW16" s="16">
        <v>0</v>
      </c>
      <c r="AX16" s="16"/>
      <c r="AY16" s="16">
        <v>0.108108108108108</v>
      </c>
      <c r="AZ16" s="16">
        <v>4.8832271762208099E-2</v>
      </c>
      <c r="BA16" s="16"/>
      <c r="BB16" s="16">
        <v>0.13888888888888901</v>
      </c>
      <c r="BC16" s="16">
        <v>9.5238095238095205E-2</v>
      </c>
      <c r="BD16" s="16">
        <v>3.4267912772585701E-2</v>
      </c>
      <c r="BE16" s="16">
        <v>4.47761194029851E-2</v>
      </c>
      <c r="BF16" s="16"/>
      <c r="BG16" s="16">
        <v>6.4516129032258104E-2</v>
      </c>
      <c r="BH16" s="16">
        <v>3.6734693877551003E-2</v>
      </c>
      <c r="BI16" s="16">
        <v>5.4054054054054099E-2</v>
      </c>
      <c r="BJ16" s="16">
        <v>0.13043478260869601</v>
      </c>
      <c r="BK16" s="16">
        <v>7.4074074074074098E-2</v>
      </c>
      <c r="BL16" s="16">
        <v>0.33333333333333298</v>
      </c>
    </row>
    <row r="17" spans="2:64" x14ac:dyDescent="0.35">
      <c r="B17" s="17" t="s">
        <v>184</v>
      </c>
      <c r="C17" s="18">
        <v>3.1496062992125998E-2</v>
      </c>
      <c r="D17" s="18">
        <v>0</v>
      </c>
      <c r="E17" s="18">
        <v>1.5625E-2</v>
      </c>
      <c r="F17" s="18">
        <v>1.0638297872340399E-2</v>
      </c>
      <c r="G17" s="18">
        <v>1.22699386503067E-2</v>
      </c>
      <c r="H17" s="18">
        <v>7.5949367088607597E-2</v>
      </c>
      <c r="I17" s="18"/>
      <c r="J17" s="18">
        <v>4.1958041958042001E-2</v>
      </c>
      <c r="K17" s="18">
        <v>1.8099547511312201E-2</v>
      </c>
      <c r="L17" s="18"/>
      <c r="M17" s="18">
        <v>3.2894736842105303E-2</v>
      </c>
      <c r="N17" s="18">
        <v>0.02</v>
      </c>
      <c r="O17" s="18">
        <v>0</v>
      </c>
      <c r="P17" s="18">
        <v>0.1</v>
      </c>
      <c r="Q17" s="18"/>
      <c r="R17" s="18">
        <v>0.02</v>
      </c>
      <c r="S17" s="18">
        <v>1.2345679012345699E-2</v>
      </c>
      <c r="T17" s="18">
        <v>5.8823529411764698E-2</v>
      </c>
      <c r="U17" s="18">
        <v>4.1666666666666699E-2</v>
      </c>
      <c r="V17" s="18"/>
      <c r="W17" s="18">
        <v>1.35135135135135E-2</v>
      </c>
      <c r="X17" s="18">
        <v>8.2474226804123696E-2</v>
      </c>
      <c r="Y17" s="18">
        <v>1.9230769230769201E-2</v>
      </c>
      <c r="Z17" s="18">
        <v>2.1739130434782601E-2</v>
      </c>
      <c r="AA17" s="18">
        <v>2.7027027027027001E-2</v>
      </c>
      <c r="AB17" s="18">
        <v>2.04081632653061E-2</v>
      </c>
      <c r="AC17" s="18">
        <v>0</v>
      </c>
      <c r="AD17" s="18">
        <v>0.11111111111111099</v>
      </c>
      <c r="AE17" s="18">
        <v>0</v>
      </c>
      <c r="AF17" s="18">
        <v>3.5714285714285698E-2</v>
      </c>
      <c r="AG17" s="18">
        <v>0</v>
      </c>
      <c r="AH17" s="18">
        <v>0</v>
      </c>
      <c r="AI17" s="18"/>
      <c r="AJ17" s="18">
        <v>2.9850746268656699E-2</v>
      </c>
      <c r="AK17" s="18">
        <v>2.66666666666667E-2</v>
      </c>
      <c r="AL17" s="18">
        <v>5.1724137931034503E-2</v>
      </c>
      <c r="AM17" s="18">
        <v>2.1276595744680899E-2</v>
      </c>
      <c r="AN17" s="18">
        <v>3.7037037037037E-2</v>
      </c>
      <c r="AO17" s="18"/>
      <c r="AP17" s="18">
        <v>2.4861878453038701E-2</v>
      </c>
      <c r="AQ17" s="18">
        <v>4.8000000000000001E-2</v>
      </c>
      <c r="AR17" s="18">
        <v>4.7619047619047603E-2</v>
      </c>
      <c r="AS17" s="18"/>
      <c r="AT17" s="18">
        <v>1.5151515151515201E-2</v>
      </c>
      <c r="AU17" s="18">
        <v>3.8585209003215402E-2</v>
      </c>
      <c r="AV17" s="18">
        <v>2.2222222222222199E-2</v>
      </c>
      <c r="AW17" s="18">
        <v>0.05</v>
      </c>
      <c r="AX17" s="18"/>
      <c r="AY17" s="18">
        <v>0</v>
      </c>
      <c r="AZ17" s="18">
        <v>3.3970276008492603E-2</v>
      </c>
      <c r="BA17" s="18"/>
      <c r="BB17" s="18">
        <v>0</v>
      </c>
      <c r="BC17" s="18">
        <v>7.1428571428571397E-2</v>
      </c>
      <c r="BD17" s="18">
        <v>2.80373831775701E-2</v>
      </c>
      <c r="BE17" s="18">
        <v>1.49253731343284E-2</v>
      </c>
      <c r="BF17" s="18"/>
      <c r="BG17" s="18">
        <v>3.2258064516128997E-2</v>
      </c>
      <c r="BH17" s="18">
        <v>3.6734693877551003E-2</v>
      </c>
      <c r="BI17" s="18">
        <v>2.0270270270270299E-2</v>
      </c>
      <c r="BJ17" s="18">
        <v>8.6956521739130405E-2</v>
      </c>
      <c r="BK17" s="18">
        <v>0</v>
      </c>
      <c r="BL17" s="18">
        <v>0</v>
      </c>
    </row>
    <row r="18" spans="2:64" x14ac:dyDescent="0.35">
      <c r="B18" s="15"/>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552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549</v>
      </c>
      <c r="C8" s="16">
        <v>0.232283464566929</v>
      </c>
      <c r="D8" s="16">
        <v>0.20689655172413801</v>
      </c>
      <c r="E8" s="16">
        <v>0.203125</v>
      </c>
      <c r="F8" s="16">
        <v>0.23404255319148901</v>
      </c>
      <c r="G8" s="16">
        <v>0.20858895705521499</v>
      </c>
      <c r="H8" s="16">
        <v>0.272151898734177</v>
      </c>
      <c r="I8" s="16"/>
      <c r="J8" s="16">
        <v>0.241258741258741</v>
      </c>
      <c r="K8" s="16">
        <v>0.22171945701357501</v>
      </c>
      <c r="L8" s="16"/>
      <c r="M8" s="16">
        <v>0.18421052631578899</v>
      </c>
      <c r="N8" s="16">
        <v>0.26</v>
      </c>
      <c r="O8" s="16">
        <v>0.31666666666666698</v>
      </c>
      <c r="P8" s="16">
        <v>0.32500000000000001</v>
      </c>
      <c r="Q8" s="16"/>
      <c r="R8" s="16">
        <v>0.22</v>
      </c>
      <c r="S8" s="16">
        <v>0.16049382716049401</v>
      </c>
      <c r="T8" s="16">
        <v>0.30065359477124198</v>
      </c>
      <c r="U8" s="16">
        <v>0.16666666666666699</v>
      </c>
      <c r="V8" s="16"/>
      <c r="W8" s="16">
        <v>0.20270270270270299</v>
      </c>
      <c r="X8" s="16">
        <v>0.216494845360825</v>
      </c>
      <c r="Y8" s="16">
        <v>0.17307692307692299</v>
      </c>
      <c r="Z8" s="16">
        <v>0.32608695652173902</v>
      </c>
      <c r="AA8" s="16">
        <v>0.108108108108108</v>
      </c>
      <c r="AB8" s="16">
        <v>0.24489795918367299</v>
      </c>
      <c r="AC8" s="16">
        <v>0.28571428571428598</v>
      </c>
      <c r="AD8" s="16">
        <v>0.33333333333333298</v>
      </c>
      <c r="AE8" s="16">
        <v>0.2</v>
      </c>
      <c r="AF8" s="16">
        <v>0.39285714285714302</v>
      </c>
      <c r="AG8" s="16">
        <v>0.2</v>
      </c>
      <c r="AH8" s="16">
        <v>0</v>
      </c>
      <c r="AI8" s="16"/>
      <c r="AJ8" s="16">
        <v>0.41791044776119401</v>
      </c>
      <c r="AK8" s="16">
        <v>0.17333333333333301</v>
      </c>
      <c r="AL8" s="16">
        <v>0.20114942528735599</v>
      </c>
      <c r="AM8" s="16">
        <v>0.180851063829787</v>
      </c>
      <c r="AN8" s="16">
        <v>0.148148148148148</v>
      </c>
      <c r="AO8" s="16"/>
      <c r="AP8" s="16">
        <v>0.26795580110497202</v>
      </c>
      <c r="AQ8" s="16">
        <v>0.16</v>
      </c>
      <c r="AR8" s="16">
        <v>4.7619047619047603E-2</v>
      </c>
      <c r="AS8" s="16"/>
      <c r="AT8" s="16">
        <v>0.22727272727272699</v>
      </c>
      <c r="AU8" s="16">
        <v>0.244372990353698</v>
      </c>
      <c r="AV8" s="16">
        <v>0.11111111111111099</v>
      </c>
      <c r="AW8" s="16">
        <v>0.35</v>
      </c>
      <c r="AX8" s="16"/>
      <c r="AY8" s="16">
        <v>0.162162162162162</v>
      </c>
      <c r="AZ8" s="16">
        <v>0.23779193205944801</v>
      </c>
      <c r="BA8" s="16"/>
      <c r="BB8" s="16">
        <v>0.27777777777777801</v>
      </c>
      <c r="BC8" s="16">
        <v>0.15476190476190499</v>
      </c>
      <c r="BD8" s="16">
        <v>0.25233644859813098</v>
      </c>
      <c r="BE8" s="16">
        <v>0.20895522388059701</v>
      </c>
      <c r="BF8" s="16"/>
      <c r="BG8" s="16">
        <v>0.17741935483870999</v>
      </c>
      <c r="BH8" s="16">
        <v>0.187755102040816</v>
      </c>
      <c r="BI8" s="16">
        <v>0.31756756756756799</v>
      </c>
      <c r="BJ8" s="16">
        <v>0.30434782608695699</v>
      </c>
      <c r="BK8" s="16">
        <v>0.25925925925925902</v>
      </c>
      <c r="BL8" s="16">
        <v>0</v>
      </c>
    </row>
    <row r="9" spans="2:64" x14ac:dyDescent="0.35">
      <c r="B9" s="17" t="s">
        <v>550</v>
      </c>
      <c r="C9" s="16">
        <v>0.29921259842519699</v>
      </c>
      <c r="D9" s="16">
        <v>0.41379310344827602</v>
      </c>
      <c r="E9" s="16">
        <v>0.40625</v>
      </c>
      <c r="F9" s="16">
        <v>0.30851063829787201</v>
      </c>
      <c r="G9" s="16">
        <v>0.29447852760736198</v>
      </c>
      <c r="H9" s="16">
        <v>0.234177215189873</v>
      </c>
      <c r="I9" s="16"/>
      <c r="J9" s="16">
        <v>0.286713286713287</v>
      </c>
      <c r="K9" s="16">
        <v>0.31221719457013603</v>
      </c>
      <c r="L9" s="16"/>
      <c r="M9" s="16">
        <v>0.28947368421052599</v>
      </c>
      <c r="N9" s="16">
        <v>0.31</v>
      </c>
      <c r="O9" s="16">
        <v>0.33333333333333298</v>
      </c>
      <c r="P9" s="16">
        <v>0.32500000000000001</v>
      </c>
      <c r="Q9" s="16"/>
      <c r="R9" s="16">
        <v>0.32</v>
      </c>
      <c r="S9" s="16">
        <v>0.33333333333333298</v>
      </c>
      <c r="T9" s="16">
        <v>0.22875816993464099</v>
      </c>
      <c r="U9" s="16">
        <v>0.41666666666666702</v>
      </c>
      <c r="V9" s="16"/>
      <c r="W9" s="16">
        <v>0.31081081081081102</v>
      </c>
      <c r="X9" s="16">
        <v>0.28865979381443302</v>
      </c>
      <c r="Y9" s="16">
        <v>0.25</v>
      </c>
      <c r="Z9" s="16">
        <v>0.34782608695652201</v>
      </c>
      <c r="AA9" s="16">
        <v>0.45945945945945899</v>
      </c>
      <c r="AB9" s="16">
        <v>0.38775510204081598</v>
      </c>
      <c r="AC9" s="16">
        <v>0.24489795918367299</v>
      </c>
      <c r="AD9" s="16">
        <v>0.27777777777777801</v>
      </c>
      <c r="AE9" s="16">
        <v>0.34285714285714303</v>
      </c>
      <c r="AF9" s="16">
        <v>7.1428571428571397E-2</v>
      </c>
      <c r="AG9" s="16">
        <v>0.25</v>
      </c>
      <c r="AH9" s="16">
        <v>0</v>
      </c>
      <c r="AI9" s="16"/>
      <c r="AJ9" s="16">
        <v>0.25373134328358199</v>
      </c>
      <c r="AK9" s="16">
        <v>0.28000000000000003</v>
      </c>
      <c r="AL9" s="16">
        <v>0.32758620689655199</v>
      </c>
      <c r="AM9" s="16">
        <v>0.329787234042553</v>
      </c>
      <c r="AN9" s="16">
        <v>0.296296296296296</v>
      </c>
      <c r="AO9" s="16"/>
      <c r="AP9" s="16">
        <v>0.31767955801105002</v>
      </c>
      <c r="AQ9" s="16">
        <v>0.27200000000000002</v>
      </c>
      <c r="AR9" s="16">
        <v>0.14285714285714299</v>
      </c>
      <c r="AS9" s="16"/>
      <c r="AT9" s="16">
        <v>0.35606060606060602</v>
      </c>
      <c r="AU9" s="16">
        <v>0.263665594855305</v>
      </c>
      <c r="AV9" s="16">
        <v>0.44444444444444398</v>
      </c>
      <c r="AW9" s="16">
        <v>0.15</v>
      </c>
      <c r="AX9" s="16"/>
      <c r="AY9" s="16">
        <v>0.43243243243243201</v>
      </c>
      <c r="AZ9" s="16">
        <v>0.28874734607218699</v>
      </c>
      <c r="BA9" s="16"/>
      <c r="BB9" s="16">
        <v>0.27777777777777801</v>
      </c>
      <c r="BC9" s="16">
        <v>0.28571428571428598</v>
      </c>
      <c r="BD9" s="16">
        <v>0.30841121495327101</v>
      </c>
      <c r="BE9" s="16">
        <v>0.28358208955223901</v>
      </c>
      <c r="BF9" s="16"/>
      <c r="BG9" s="16">
        <v>0.225806451612903</v>
      </c>
      <c r="BH9" s="16">
        <v>0.35102040816326502</v>
      </c>
      <c r="BI9" s="16">
        <v>0.27702702702702697</v>
      </c>
      <c r="BJ9" s="16">
        <v>0.217391304347826</v>
      </c>
      <c r="BK9" s="16">
        <v>0.18518518518518501</v>
      </c>
      <c r="BL9" s="16">
        <v>0.33333333333333298</v>
      </c>
    </row>
    <row r="10" spans="2:64" x14ac:dyDescent="0.35">
      <c r="B10" s="17" t="s">
        <v>551</v>
      </c>
      <c r="C10" s="16">
        <v>0.43897637795275601</v>
      </c>
      <c r="D10" s="16">
        <v>0.34482758620689702</v>
      </c>
      <c r="E10" s="16">
        <v>0.359375</v>
      </c>
      <c r="F10" s="16">
        <v>0.42553191489361702</v>
      </c>
      <c r="G10" s="16">
        <v>0.47852760736196298</v>
      </c>
      <c r="H10" s="16">
        <v>0.455696202531646</v>
      </c>
      <c r="I10" s="16"/>
      <c r="J10" s="16">
        <v>0.44055944055944102</v>
      </c>
      <c r="K10" s="16">
        <v>0.43891402714932098</v>
      </c>
      <c r="L10" s="16"/>
      <c r="M10" s="16">
        <v>0.50657894736842102</v>
      </c>
      <c r="N10" s="16">
        <v>0.41</v>
      </c>
      <c r="O10" s="16">
        <v>0.25</v>
      </c>
      <c r="P10" s="16">
        <v>0.32500000000000001</v>
      </c>
      <c r="Q10" s="16"/>
      <c r="R10" s="16">
        <v>0.42799999999999999</v>
      </c>
      <c r="S10" s="16">
        <v>0.48148148148148101</v>
      </c>
      <c r="T10" s="16">
        <v>0.44444444444444398</v>
      </c>
      <c r="U10" s="16">
        <v>0.375</v>
      </c>
      <c r="V10" s="16"/>
      <c r="W10" s="16">
        <v>0.45945945945945899</v>
      </c>
      <c r="X10" s="16">
        <v>0.49484536082474201</v>
      </c>
      <c r="Y10" s="16">
        <v>0.53846153846153799</v>
      </c>
      <c r="Z10" s="16">
        <v>0.282608695652174</v>
      </c>
      <c r="AA10" s="16">
        <v>0.40540540540540498</v>
      </c>
      <c r="AB10" s="16">
        <v>0.30612244897959201</v>
      </c>
      <c r="AC10" s="16">
        <v>0.44897959183673503</v>
      </c>
      <c r="AD10" s="16">
        <v>0.38888888888888901</v>
      </c>
      <c r="AE10" s="16">
        <v>0.42857142857142899</v>
      </c>
      <c r="AF10" s="16">
        <v>0.42857142857142899</v>
      </c>
      <c r="AG10" s="16">
        <v>0.55000000000000004</v>
      </c>
      <c r="AH10" s="16">
        <v>1</v>
      </c>
      <c r="AI10" s="16"/>
      <c r="AJ10" s="16">
        <v>0.328358208955224</v>
      </c>
      <c r="AK10" s="16">
        <v>0.45333333333333298</v>
      </c>
      <c r="AL10" s="16">
        <v>0.45402298850574702</v>
      </c>
      <c r="AM10" s="16">
        <v>0.47872340425531901</v>
      </c>
      <c r="AN10" s="16">
        <v>0.51851851851851805</v>
      </c>
      <c r="AO10" s="16"/>
      <c r="AP10" s="16">
        <v>0.37292817679557999</v>
      </c>
      <c r="AQ10" s="16">
        <v>0.56799999999999995</v>
      </c>
      <c r="AR10" s="16">
        <v>0.80952380952380998</v>
      </c>
      <c r="AS10" s="16"/>
      <c r="AT10" s="16">
        <v>0.39393939393939398</v>
      </c>
      <c r="AU10" s="16">
        <v>0.46945337620578798</v>
      </c>
      <c r="AV10" s="16">
        <v>0.44444444444444398</v>
      </c>
      <c r="AW10" s="16">
        <v>0.25</v>
      </c>
      <c r="AX10" s="16"/>
      <c r="AY10" s="16">
        <v>0.35135135135135098</v>
      </c>
      <c r="AZ10" s="16">
        <v>0.44585987261146498</v>
      </c>
      <c r="BA10" s="16"/>
      <c r="BB10" s="16">
        <v>0.44444444444444398</v>
      </c>
      <c r="BC10" s="16">
        <v>0.55952380952380998</v>
      </c>
      <c r="BD10" s="16">
        <v>0.41744548286604399</v>
      </c>
      <c r="BE10" s="16">
        <v>0.38805970149253699</v>
      </c>
      <c r="BF10" s="16"/>
      <c r="BG10" s="16">
        <v>0.58064516129032295</v>
      </c>
      <c r="BH10" s="16">
        <v>0.44081632653061198</v>
      </c>
      <c r="BI10" s="16">
        <v>0.36486486486486502</v>
      </c>
      <c r="BJ10" s="16">
        <v>0.434782608695652</v>
      </c>
      <c r="BK10" s="16">
        <v>0.55555555555555602</v>
      </c>
      <c r="BL10" s="16">
        <v>0</v>
      </c>
    </row>
    <row r="11" spans="2:64" x14ac:dyDescent="0.35">
      <c r="B11" s="17" t="s">
        <v>159</v>
      </c>
      <c r="C11" s="18">
        <v>2.9527559055118099E-2</v>
      </c>
      <c r="D11" s="18">
        <v>3.4482758620689703E-2</v>
      </c>
      <c r="E11" s="18">
        <v>3.125E-2</v>
      </c>
      <c r="F11" s="18">
        <v>3.1914893617021302E-2</v>
      </c>
      <c r="G11" s="18">
        <v>1.84049079754601E-2</v>
      </c>
      <c r="H11" s="18">
        <v>3.7974683544303799E-2</v>
      </c>
      <c r="I11" s="18"/>
      <c r="J11" s="18">
        <v>3.1468531468531499E-2</v>
      </c>
      <c r="K11" s="18">
        <v>2.7149321266968299E-2</v>
      </c>
      <c r="L11" s="18"/>
      <c r="M11" s="18">
        <v>1.9736842105263198E-2</v>
      </c>
      <c r="N11" s="18">
        <v>0.02</v>
      </c>
      <c r="O11" s="18">
        <v>0.1</v>
      </c>
      <c r="P11" s="18">
        <v>2.5000000000000001E-2</v>
      </c>
      <c r="Q11" s="18"/>
      <c r="R11" s="18">
        <v>3.2000000000000001E-2</v>
      </c>
      <c r="S11" s="18">
        <v>2.4691358024691398E-2</v>
      </c>
      <c r="T11" s="18">
        <v>2.61437908496732E-2</v>
      </c>
      <c r="U11" s="18">
        <v>4.1666666666666699E-2</v>
      </c>
      <c r="V11" s="18"/>
      <c r="W11" s="18">
        <v>2.7027027027027001E-2</v>
      </c>
      <c r="X11" s="18">
        <v>0</v>
      </c>
      <c r="Y11" s="18">
        <v>3.8461538461538498E-2</v>
      </c>
      <c r="Z11" s="18">
        <v>4.3478260869565202E-2</v>
      </c>
      <c r="AA11" s="18">
        <v>2.7027027027027001E-2</v>
      </c>
      <c r="AB11" s="18">
        <v>6.1224489795918401E-2</v>
      </c>
      <c r="AC11" s="18">
        <v>2.04081632653061E-2</v>
      </c>
      <c r="AD11" s="18">
        <v>0</v>
      </c>
      <c r="AE11" s="18">
        <v>2.8571428571428598E-2</v>
      </c>
      <c r="AF11" s="18">
        <v>0.107142857142857</v>
      </c>
      <c r="AG11" s="18">
        <v>0</v>
      </c>
      <c r="AH11" s="18">
        <v>0</v>
      </c>
      <c r="AI11" s="18"/>
      <c r="AJ11" s="18">
        <v>0</v>
      </c>
      <c r="AK11" s="18">
        <v>9.3333333333333296E-2</v>
      </c>
      <c r="AL11" s="18">
        <v>1.72413793103448E-2</v>
      </c>
      <c r="AM11" s="18">
        <v>1.0638297872340399E-2</v>
      </c>
      <c r="AN11" s="18">
        <v>3.7037037037037E-2</v>
      </c>
      <c r="AO11" s="18"/>
      <c r="AP11" s="18">
        <v>4.1436464088397802E-2</v>
      </c>
      <c r="AQ11" s="18">
        <v>0</v>
      </c>
      <c r="AR11" s="18">
        <v>0</v>
      </c>
      <c r="AS11" s="18"/>
      <c r="AT11" s="18">
        <v>2.27272727272727E-2</v>
      </c>
      <c r="AU11" s="18">
        <v>2.2508038585209E-2</v>
      </c>
      <c r="AV11" s="18">
        <v>0</v>
      </c>
      <c r="AW11" s="18">
        <v>0.25</v>
      </c>
      <c r="AX11" s="18"/>
      <c r="AY11" s="18">
        <v>5.4054054054054099E-2</v>
      </c>
      <c r="AZ11" s="18">
        <v>2.7600849256900199E-2</v>
      </c>
      <c r="BA11" s="18"/>
      <c r="BB11" s="18">
        <v>0</v>
      </c>
      <c r="BC11" s="18">
        <v>0</v>
      </c>
      <c r="BD11" s="18">
        <v>2.1806853582554499E-2</v>
      </c>
      <c r="BE11" s="18">
        <v>0.119402985074627</v>
      </c>
      <c r="BF11" s="18"/>
      <c r="BG11" s="18">
        <v>1.6129032258064498E-2</v>
      </c>
      <c r="BH11" s="18">
        <v>2.04081632653061E-2</v>
      </c>
      <c r="BI11" s="18">
        <v>4.0540540540540501E-2</v>
      </c>
      <c r="BJ11" s="18">
        <v>4.3478260869565202E-2</v>
      </c>
      <c r="BK11" s="18">
        <v>0</v>
      </c>
      <c r="BL11" s="18">
        <v>0.66666666666666696</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560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553</v>
      </c>
      <c r="C8" s="16">
        <v>9.8425196850393706E-2</v>
      </c>
      <c r="D8" s="16">
        <v>0.13793103448275901</v>
      </c>
      <c r="E8" s="16">
        <v>7.8125E-2</v>
      </c>
      <c r="F8" s="16">
        <v>9.5744680851063801E-2</v>
      </c>
      <c r="G8" s="16">
        <v>9.8159509202454004E-2</v>
      </c>
      <c r="H8" s="16">
        <v>0.10126582278481</v>
      </c>
      <c r="I8" s="16"/>
      <c r="J8" s="16">
        <v>7.69230769230769E-2</v>
      </c>
      <c r="K8" s="16">
        <v>0.12669683257918599</v>
      </c>
      <c r="L8" s="16"/>
      <c r="M8" s="16">
        <v>0.105263157894737</v>
      </c>
      <c r="N8" s="16">
        <v>0.06</v>
      </c>
      <c r="O8" s="16">
        <v>0.1</v>
      </c>
      <c r="P8" s="16">
        <v>0.15</v>
      </c>
      <c r="Q8" s="16"/>
      <c r="R8" s="16">
        <v>0.1</v>
      </c>
      <c r="S8" s="16">
        <v>7.4074074074074098E-2</v>
      </c>
      <c r="T8" s="16">
        <v>9.8039215686274495E-2</v>
      </c>
      <c r="U8" s="16">
        <v>0.16666666666666699</v>
      </c>
      <c r="V8" s="16"/>
      <c r="W8" s="16">
        <v>5.4054054054054099E-2</v>
      </c>
      <c r="X8" s="16">
        <v>0.10309278350515499</v>
      </c>
      <c r="Y8" s="16">
        <v>9.6153846153846201E-2</v>
      </c>
      <c r="Z8" s="16">
        <v>6.5217391304347797E-2</v>
      </c>
      <c r="AA8" s="16">
        <v>8.1081081081081099E-2</v>
      </c>
      <c r="AB8" s="16">
        <v>8.1632653061224497E-2</v>
      </c>
      <c r="AC8" s="16">
        <v>0.122448979591837</v>
      </c>
      <c r="AD8" s="16">
        <v>5.5555555555555601E-2</v>
      </c>
      <c r="AE8" s="16">
        <v>0.17142857142857101</v>
      </c>
      <c r="AF8" s="16">
        <v>0.14285714285714299</v>
      </c>
      <c r="AG8" s="16">
        <v>0.15</v>
      </c>
      <c r="AH8" s="16">
        <v>0.33333333333333298</v>
      </c>
      <c r="AI8" s="16"/>
      <c r="AJ8" s="16">
        <v>8.9552238805970102E-2</v>
      </c>
      <c r="AK8" s="16">
        <v>0.10666666666666701</v>
      </c>
      <c r="AL8" s="16">
        <v>9.1954022988505704E-2</v>
      </c>
      <c r="AM8" s="16">
        <v>7.4468085106383003E-2</v>
      </c>
      <c r="AN8" s="16">
        <v>0.22222222222222199</v>
      </c>
      <c r="AO8" s="16"/>
      <c r="AP8" s="16">
        <v>8.5635359116022103E-2</v>
      </c>
      <c r="AQ8" s="16">
        <v>0.13600000000000001</v>
      </c>
      <c r="AR8" s="16">
        <v>9.5238095238095205E-2</v>
      </c>
      <c r="AS8" s="16"/>
      <c r="AT8" s="16">
        <v>0.11363636363636399</v>
      </c>
      <c r="AU8" s="16">
        <v>0.10610932475884199</v>
      </c>
      <c r="AV8" s="16">
        <v>2.2222222222222199E-2</v>
      </c>
      <c r="AW8" s="16">
        <v>0.05</v>
      </c>
      <c r="AX8" s="16"/>
      <c r="AY8" s="16">
        <v>0.108108108108108</v>
      </c>
      <c r="AZ8" s="16">
        <v>9.76645435244161E-2</v>
      </c>
      <c r="BA8" s="16"/>
      <c r="BB8" s="16">
        <v>0.16666666666666699</v>
      </c>
      <c r="BC8" s="16">
        <v>9.5238095238095205E-2</v>
      </c>
      <c r="BD8" s="16">
        <v>9.9688473520249204E-2</v>
      </c>
      <c r="BE8" s="16">
        <v>5.9701492537313397E-2</v>
      </c>
      <c r="BF8" s="16"/>
      <c r="BG8" s="16">
        <v>0.30645161290322598</v>
      </c>
      <c r="BH8" s="16">
        <v>9.3877551020408206E-2</v>
      </c>
      <c r="BI8" s="16">
        <v>4.72972972972973E-2</v>
      </c>
      <c r="BJ8" s="16">
        <v>4.3478260869565202E-2</v>
      </c>
      <c r="BK8" s="16">
        <v>0</v>
      </c>
      <c r="BL8" s="16">
        <v>0</v>
      </c>
    </row>
    <row r="9" spans="2:64" x14ac:dyDescent="0.35">
      <c r="B9" s="17" t="s">
        <v>554</v>
      </c>
      <c r="C9" s="16">
        <v>0.31889763779527602</v>
      </c>
      <c r="D9" s="16">
        <v>0.48275862068965503</v>
      </c>
      <c r="E9" s="16">
        <v>0.359375</v>
      </c>
      <c r="F9" s="16">
        <v>0.37234042553191499</v>
      </c>
      <c r="G9" s="16">
        <v>0.26993865030674802</v>
      </c>
      <c r="H9" s="16">
        <v>0.291139240506329</v>
      </c>
      <c r="I9" s="16"/>
      <c r="J9" s="16">
        <v>0.31118881118881098</v>
      </c>
      <c r="K9" s="16">
        <v>0.32579185520361997</v>
      </c>
      <c r="L9" s="16"/>
      <c r="M9" s="16">
        <v>0.33552631578947401</v>
      </c>
      <c r="N9" s="16">
        <v>0.31</v>
      </c>
      <c r="O9" s="16">
        <v>0.266666666666667</v>
      </c>
      <c r="P9" s="16">
        <v>0.27500000000000002</v>
      </c>
      <c r="Q9" s="16"/>
      <c r="R9" s="16">
        <v>0.33200000000000002</v>
      </c>
      <c r="S9" s="16">
        <v>0.358024691358025</v>
      </c>
      <c r="T9" s="16">
        <v>0.29411764705882398</v>
      </c>
      <c r="U9" s="16">
        <v>0.20833333333333301</v>
      </c>
      <c r="V9" s="16"/>
      <c r="W9" s="16">
        <v>0.31081081081081102</v>
      </c>
      <c r="X9" s="16">
        <v>0.35051546391752603</v>
      </c>
      <c r="Y9" s="16">
        <v>0.32692307692307698</v>
      </c>
      <c r="Z9" s="16">
        <v>0.19565217391304299</v>
      </c>
      <c r="AA9" s="16">
        <v>0.40540540540540498</v>
      </c>
      <c r="AB9" s="16">
        <v>0.30612244897959201</v>
      </c>
      <c r="AC9" s="16">
        <v>0.32653061224489799</v>
      </c>
      <c r="AD9" s="16">
        <v>0.5</v>
      </c>
      <c r="AE9" s="16">
        <v>0.25714285714285701</v>
      </c>
      <c r="AF9" s="16">
        <v>0.14285714285714299</v>
      </c>
      <c r="AG9" s="16">
        <v>0.45</v>
      </c>
      <c r="AH9" s="16">
        <v>0.66666666666666696</v>
      </c>
      <c r="AI9" s="16"/>
      <c r="AJ9" s="16">
        <v>0.238805970149254</v>
      </c>
      <c r="AK9" s="16">
        <v>0.266666666666667</v>
      </c>
      <c r="AL9" s="16">
        <v>0.40804597701149398</v>
      </c>
      <c r="AM9" s="16">
        <v>0.30851063829787201</v>
      </c>
      <c r="AN9" s="16">
        <v>0.33333333333333298</v>
      </c>
      <c r="AO9" s="16"/>
      <c r="AP9" s="16">
        <v>0.33149171270718197</v>
      </c>
      <c r="AQ9" s="16">
        <v>0.312</v>
      </c>
      <c r="AR9" s="16">
        <v>0.14285714285714299</v>
      </c>
      <c r="AS9" s="16"/>
      <c r="AT9" s="16">
        <v>0.34848484848484901</v>
      </c>
      <c r="AU9" s="16">
        <v>0.29903536977492001</v>
      </c>
      <c r="AV9" s="16">
        <v>0.422222222222222</v>
      </c>
      <c r="AW9" s="16">
        <v>0.2</v>
      </c>
      <c r="AX9" s="16"/>
      <c r="AY9" s="16">
        <v>0.32432432432432401</v>
      </c>
      <c r="AZ9" s="16">
        <v>0.31847133757961799</v>
      </c>
      <c r="BA9" s="16"/>
      <c r="BB9" s="16">
        <v>0.33333333333333298</v>
      </c>
      <c r="BC9" s="16">
        <v>0.32142857142857101</v>
      </c>
      <c r="BD9" s="16">
        <v>0.339563862928349</v>
      </c>
      <c r="BE9" s="16">
        <v>0.20895522388059701</v>
      </c>
      <c r="BF9" s="16"/>
      <c r="BG9" s="16">
        <v>0.30645161290322598</v>
      </c>
      <c r="BH9" s="16">
        <v>0.40816326530612201</v>
      </c>
      <c r="BI9" s="16">
        <v>0.27027027027027001</v>
      </c>
      <c r="BJ9" s="16">
        <v>4.3478260869565202E-2</v>
      </c>
      <c r="BK9" s="16">
        <v>7.4074074074074098E-2</v>
      </c>
      <c r="BL9" s="16">
        <v>0</v>
      </c>
    </row>
    <row r="10" spans="2:64" x14ac:dyDescent="0.35">
      <c r="B10" s="17" t="s">
        <v>555</v>
      </c>
      <c r="C10" s="16">
        <v>0.297244094488189</v>
      </c>
      <c r="D10" s="16">
        <v>0.34482758620689702</v>
      </c>
      <c r="E10" s="16">
        <v>0.359375</v>
      </c>
      <c r="F10" s="16">
        <v>0.26595744680851102</v>
      </c>
      <c r="G10" s="16">
        <v>0.28834355828220898</v>
      </c>
      <c r="H10" s="16">
        <v>0.291139240506329</v>
      </c>
      <c r="I10" s="16"/>
      <c r="J10" s="16">
        <v>0.28321678321678301</v>
      </c>
      <c r="K10" s="16">
        <v>0.31674208144796401</v>
      </c>
      <c r="L10" s="16"/>
      <c r="M10" s="16">
        <v>0.28618421052631599</v>
      </c>
      <c r="N10" s="16">
        <v>0.28000000000000003</v>
      </c>
      <c r="O10" s="16">
        <v>0.33333333333333298</v>
      </c>
      <c r="P10" s="16">
        <v>0.375</v>
      </c>
      <c r="Q10" s="16"/>
      <c r="R10" s="16">
        <v>0.308</v>
      </c>
      <c r="S10" s="16">
        <v>0.27160493827160498</v>
      </c>
      <c r="T10" s="16">
        <v>0.28104575163398698</v>
      </c>
      <c r="U10" s="16">
        <v>0.375</v>
      </c>
      <c r="V10" s="16"/>
      <c r="W10" s="16">
        <v>0.31081081081081102</v>
      </c>
      <c r="X10" s="16">
        <v>0.23711340206185599</v>
      </c>
      <c r="Y10" s="16">
        <v>0.30769230769230799</v>
      </c>
      <c r="Z10" s="16">
        <v>0.5</v>
      </c>
      <c r="AA10" s="16">
        <v>0.21621621621621601</v>
      </c>
      <c r="AB10" s="16">
        <v>0.34693877551020402</v>
      </c>
      <c r="AC10" s="16">
        <v>0.26530612244898</v>
      </c>
      <c r="AD10" s="16">
        <v>0.33333333333333298</v>
      </c>
      <c r="AE10" s="16">
        <v>0.314285714285714</v>
      </c>
      <c r="AF10" s="16">
        <v>0.32142857142857101</v>
      </c>
      <c r="AG10" s="16">
        <v>0.1</v>
      </c>
      <c r="AH10" s="16">
        <v>0</v>
      </c>
      <c r="AI10" s="16"/>
      <c r="AJ10" s="16">
        <v>0.37313432835820898</v>
      </c>
      <c r="AK10" s="16">
        <v>0.33333333333333298</v>
      </c>
      <c r="AL10" s="16">
        <v>0.26436781609195398</v>
      </c>
      <c r="AM10" s="16">
        <v>0.28723404255319201</v>
      </c>
      <c r="AN10" s="16">
        <v>0.296296296296296</v>
      </c>
      <c r="AO10" s="16"/>
      <c r="AP10" s="16">
        <v>0.31491712707182301</v>
      </c>
      <c r="AQ10" s="16">
        <v>0.23200000000000001</v>
      </c>
      <c r="AR10" s="16">
        <v>0.38095238095238099</v>
      </c>
      <c r="AS10" s="16"/>
      <c r="AT10" s="16">
        <v>0.310606060606061</v>
      </c>
      <c r="AU10" s="16">
        <v>0.28295819935691302</v>
      </c>
      <c r="AV10" s="16">
        <v>0.33333333333333298</v>
      </c>
      <c r="AW10" s="16">
        <v>0.35</v>
      </c>
      <c r="AX10" s="16"/>
      <c r="AY10" s="16">
        <v>0.27027027027027001</v>
      </c>
      <c r="AZ10" s="16">
        <v>0.29936305732484098</v>
      </c>
      <c r="BA10" s="16"/>
      <c r="BB10" s="16">
        <v>0.25</v>
      </c>
      <c r="BC10" s="16">
        <v>0.214285714285714</v>
      </c>
      <c r="BD10" s="16">
        <v>0.30218068535825499</v>
      </c>
      <c r="BE10" s="16">
        <v>0.402985074626866</v>
      </c>
      <c r="BF10" s="16"/>
      <c r="BG10" s="16">
        <v>0.241935483870968</v>
      </c>
      <c r="BH10" s="16">
        <v>0.29387755102040802</v>
      </c>
      <c r="BI10" s="16">
        <v>0.31756756756756799</v>
      </c>
      <c r="BJ10" s="16">
        <v>0.39130434782608697</v>
      </c>
      <c r="BK10" s="16">
        <v>0.22222222222222199</v>
      </c>
      <c r="BL10" s="16">
        <v>0.66666666666666696</v>
      </c>
    </row>
    <row r="11" spans="2:64" x14ac:dyDescent="0.35">
      <c r="B11" s="17" t="s">
        <v>556</v>
      </c>
      <c r="C11" s="16">
        <v>0.12992125984252001</v>
      </c>
      <c r="D11" s="16">
        <v>3.4482758620689703E-2</v>
      </c>
      <c r="E11" s="16">
        <v>0.140625</v>
      </c>
      <c r="F11" s="16">
        <v>0.12765957446808501</v>
      </c>
      <c r="G11" s="16">
        <v>0.13496932515337401</v>
      </c>
      <c r="H11" s="16">
        <v>0.139240506329114</v>
      </c>
      <c r="I11" s="16"/>
      <c r="J11" s="16">
        <v>0.14685314685314699</v>
      </c>
      <c r="K11" s="16">
        <v>0.108597285067873</v>
      </c>
      <c r="L11" s="16"/>
      <c r="M11" s="16">
        <v>0.144736842105263</v>
      </c>
      <c r="N11" s="16">
        <v>0.15</v>
      </c>
      <c r="O11" s="16">
        <v>6.6666666666666693E-2</v>
      </c>
      <c r="P11" s="16">
        <v>0.05</v>
      </c>
      <c r="Q11" s="16"/>
      <c r="R11" s="16">
        <v>0.11600000000000001</v>
      </c>
      <c r="S11" s="16">
        <v>0.12345679012345701</v>
      </c>
      <c r="T11" s="16">
        <v>0.15032679738562099</v>
      </c>
      <c r="U11" s="16">
        <v>0.16666666666666699</v>
      </c>
      <c r="V11" s="16"/>
      <c r="W11" s="16">
        <v>0.162162162162162</v>
      </c>
      <c r="X11" s="16">
        <v>0.17525773195876301</v>
      </c>
      <c r="Y11" s="16">
        <v>0.115384615384615</v>
      </c>
      <c r="Z11" s="16">
        <v>6.5217391304347797E-2</v>
      </c>
      <c r="AA11" s="16">
        <v>0.18918918918918901</v>
      </c>
      <c r="AB11" s="16">
        <v>0.122448979591837</v>
      </c>
      <c r="AC11" s="16">
        <v>0.102040816326531</v>
      </c>
      <c r="AD11" s="16">
        <v>0.11111111111111099</v>
      </c>
      <c r="AE11" s="16">
        <v>0.114285714285714</v>
      </c>
      <c r="AF11" s="16">
        <v>3.5714285714285698E-2</v>
      </c>
      <c r="AG11" s="16">
        <v>0.15</v>
      </c>
      <c r="AH11" s="16">
        <v>0</v>
      </c>
      <c r="AI11" s="16"/>
      <c r="AJ11" s="16">
        <v>0.22388059701492499</v>
      </c>
      <c r="AK11" s="16">
        <v>9.3333333333333296E-2</v>
      </c>
      <c r="AL11" s="16">
        <v>0.114942528735632</v>
      </c>
      <c r="AM11" s="16">
        <v>0.159574468085106</v>
      </c>
      <c r="AN11" s="16">
        <v>0</v>
      </c>
      <c r="AO11" s="16"/>
      <c r="AP11" s="16">
        <v>0.11878453038674</v>
      </c>
      <c r="AQ11" s="16">
        <v>0.16800000000000001</v>
      </c>
      <c r="AR11" s="16">
        <v>9.5238095238095205E-2</v>
      </c>
      <c r="AS11" s="16"/>
      <c r="AT11" s="16">
        <v>0.13636363636363599</v>
      </c>
      <c r="AU11" s="16">
        <v>0.12540192926044999</v>
      </c>
      <c r="AV11" s="16">
        <v>0.133333333333333</v>
      </c>
      <c r="AW11" s="16">
        <v>0.15</v>
      </c>
      <c r="AX11" s="16"/>
      <c r="AY11" s="16">
        <v>0.135135135135135</v>
      </c>
      <c r="AZ11" s="16">
        <v>0.129511677282378</v>
      </c>
      <c r="BA11" s="16"/>
      <c r="BB11" s="16">
        <v>2.7777777777777801E-2</v>
      </c>
      <c r="BC11" s="16">
        <v>0.202380952380952</v>
      </c>
      <c r="BD11" s="16">
        <v>0.13084112149532701</v>
      </c>
      <c r="BE11" s="16">
        <v>8.9552238805970102E-2</v>
      </c>
      <c r="BF11" s="16"/>
      <c r="BG11" s="16">
        <v>9.6774193548387094E-2</v>
      </c>
      <c r="BH11" s="16">
        <v>0.102040816326531</v>
      </c>
      <c r="BI11" s="16">
        <v>0.168918918918919</v>
      </c>
      <c r="BJ11" s="16">
        <v>0.173913043478261</v>
      </c>
      <c r="BK11" s="16">
        <v>0.22222222222222199</v>
      </c>
      <c r="BL11" s="16">
        <v>0</v>
      </c>
    </row>
    <row r="12" spans="2:64" x14ac:dyDescent="0.35">
      <c r="B12" s="17" t="s">
        <v>557</v>
      </c>
      <c r="C12" s="16">
        <v>0.116141732283465</v>
      </c>
      <c r="D12" s="16">
        <v>0</v>
      </c>
      <c r="E12" s="16">
        <v>3.125E-2</v>
      </c>
      <c r="F12" s="16">
        <v>0.12765957446808501</v>
      </c>
      <c r="G12" s="16">
        <v>0.153374233128834</v>
      </c>
      <c r="H12" s="16">
        <v>0.126582278481013</v>
      </c>
      <c r="I12" s="16"/>
      <c r="J12" s="16">
        <v>0.14685314685314699</v>
      </c>
      <c r="K12" s="16">
        <v>7.69230769230769E-2</v>
      </c>
      <c r="L12" s="16"/>
      <c r="M12" s="16">
        <v>9.5394736842105296E-2</v>
      </c>
      <c r="N12" s="16">
        <v>0.17</v>
      </c>
      <c r="O12" s="16">
        <v>0.133333333333333</v>
      </c>
      <c r="P12" s="16">
        <v>0.125</v>
      </c>
      <c r="Q12" s="16"/>
      <c r="R12" s="16">
        <v>0.112</v>
      </c>
      <c r="S12" s="16">
        <v>0.11111111111111099</v>
      </c>
      <c r="T12" s="16">
        <v>0.13725490196078399</v>
      </c>
      <c r="U12" s="16">
        <v>4.1666666666666699E-2</v>
      </c>
      <c r="V12" s="16"/>
      <c r="W12" s="16">
        <v>9.45945945945946E-2</v>
      </c>
      <c r="X12" s="16">
        <v>0.123711340206186</v>
      </c>
      <c r="Y12" s="16">
        <v>0.115384615384615</v>
      </c>
      <c r="Z12" s="16">
        <v>0.13043478260869601</v>
      </c>
      <c r="AA12" s="16">
        <v>0.108108108108108</v>
      </c>
      <c r="AB12" s="16">
        <v>6.1224489795918401E-2</v>
      </c>
      <c r="AC12" s="16">
        <v>0.122448979591837</v>
      </c>
      <c r="AD12" s="16">
        <v>0</v>
      </c>
      <c r="AE12" s="16">
        <v>0.14285714285714299</v>
      </c>
      <c r="AF12" s="16">
        <v>0.25</v>
      </c>
      <c r="AG12" s="16">
        <v>0.15</v>
      </c>
      <c r="AH12" s="16">
        <v>0</v>
      </c>
      <c r="AI12" s="16"/>
      <c r="AJ12" s="16">
        <v>5.9701492537313397E-2</v>
      </c>
      <c r="AK12" s="16">
        <v>0.133333333333333</v>
      </c>
      <c r="AL12" s="16">
        <v>9.1954022988505704E-2</v>
      </c>
      <c r="AM12" s="16">
        <v>0.12765957446808501</v>
      </c>
      <c r="AN12" s="16">
        <v>0.11111111111111099</v>
      </c>
      <c r="AO12" s="16"/>
      <c r="AP12" s="16">
        <v>9.9447513812154706E-2</v>
      </c>
      <c r="AQ12" s="16">
        <v>0.13600000000000001</v>
      </c>
      <c r="AR12" s="16">
        <v>0.28571428571428598</v>
      </c>
      <c r="AS12" s="16"/>
      <c r="AT12" s="16">
        <v>7.5757575757575801E-2</v>
      </c>
      <c r="AU12" s="16">
        <v>0.14469453376205799</v>
      </c>
      <c r="AV12" s="16">
        <v>6.6666666666666693E-2</v>
      </c>
      <c r="AW12" s="16">
        <v>0.05</v>
      </c>
      <c r="AX12" s="16"/>
      <c r="AY12" s="16">
        <v>0.108108108108108</v>
      </c>
      <c r="AZ12" s="16">
        <v>0.116772823779193</v>
      </c>
      <c r="BA12" s="16"/>
      <c r="BB12" s="16">
        <v>0.22222222222222199</v>
      </c>
      <c r="BC12" s="16">
        <v>0.16666666666666699</v>
      </c>
      <c r="BD12" s="16">
        <v>8.4112149532710304E-2</v>
      </c>
      <c r="BE12" s="16">
        <v>0.14925373134328401</v>
      </c>
      <c r="BF12" s="16"/>
      <c r="BG12" s="16">
        <v>1.6129032258064498E-2</v>
      </c>
      <c r="BH12" s="16">
        <v>6.9387755102040802E-2</v>
      </c>
      <c r="BI12" s="16">
        <v>0.135135135135135</v>
      </c>
      <c r="BJ12" s="16">
        <v>0.34782608695652201</v>
      </c>
      <c r="BK12" s="16">
        <v>0.48148148148148101</v>
      </c>
      <c r="BL12" s="16">
        <v>0</v>
      </c>
    </row>
    <row r="13" spans="2:64" x14ac:dyDescent="0.35">
      <c r="B13" s="17" t="s">
        <v>159</v>
      </c>
      <c r="C13" s="16">
        <v>3.9370078740157501E-2</v>
      </c>
      <c r="D13" s="16">
        <v>0</v>
      </c>
      <c r="E13" s="16">
        <v>3.125E-2</v>
      </c>
      <c r="F13" s="16">
        <v>1.0638297872340399E-2</v>
      </c>
      <c r="G13" s="16">
        <v>5.5214723926380403E-2</v>
      </c>
      <c r="H13" s="16">
        <v>5.0632911392405097E-2</v>
      </c>
      <c r="I13" s="16"/>
      <c r="J13" s="16">
        <v>3.4965034965035002E-2</v>
      </c>
      <c r="K13" s="16">
        <v>4.52488687782805E-2</v>
      </c>
      <c r="L13" s="16"/>
      <c r="M13" s="16">
        <v>3.2894736842105303E-2</v>
      </c>
      <c r="N13" s="16">
        <v>0.03</v>
      </c>
      <c r="O13" s="16">
        <v>0.1</v>
      </c>
      <c r="P13" s="16">
        <v>2.5000000000000001E-2</v>
      </c>
      <c r="Q13" s="16"/>
      <c r="R13" s="16">
        <v>3.2000000000000001E-2</v>
      </c>
      <c r="S13" s="16">
        <v>6.1728395061728399E-2</v>
      </c>
      <c r="T13" s="16">
        <v>3.9215686274509803E-2</v>
      </c>
      <c r="U13" s="16">
        <v>4.1666666666666699E-2</v>
      </c>
      <c r="V13" s="16"/>
      <c r="W13" s="16">
        <v>6.7567567567567599E-2</v>
      </c>
      <c r="X13" s="16">
        <v>1.03092783505155E-2</v>
      </c>
      <c r="Y13" s="16">
        <v>3.8461538461538498E-2</v>
      </c>
      <c r="Z13" s="16">
        <v>4.3478260869565202E-2</v>
      </c>
      <c r="AA13" s="16">
        <v>0</v>
      </c>
      <c r="AB13" s="16">
        <v>8.1632653061224497E-2</v>
      </c>
      <c r="AC13" s="16">
        <v>6.1224489795918401E-2</v>
      </c>
      <c r="AD13" s="16">
        <v>0</v>
      </c>
      <c r="AE13" s="16">
        <v>0</v>
      </c>
      <c r="AF13" s="16">
        <v>0.107142857142857</v>
      </c>
      <c r="AG13" s="16">
        <v>0</v>
      </c>
      <c r="AH13" s="16">
        <v>0</v>
      </c>
      <c r="AI13" s="16"/>
      <c r="AJ13" s="16">
        <v>1.49253731343284E-2</v>
      </c>
      <c r="AK13" s="16">
        <v>6.6666666666666693E-2</v>
      </c>
      <c r="AL13" s="16">
        <v>2.8735632183908E-2</v>
      </c>
      <c r="AM13" s="16">
        <v>4.2553191489361701E-2</v>
      </c>
      <c r="AN13" s="16">
        <v>3.7037037037037E-2</v>
      </c>
      <c r="AO13" s="16"/>
      <c r="AP13" s="16">
        <v>4.9723756906077297E-2</v>
      </c>
      <c r="AQ13" s="16">
        <v>1.6E-2</v>
      </c>
      <c r="AR13" s="16">
        <v>0</v>
      </c>
      <c r="AS13" s="16"/>
      <c r="AT13" s="16">
        <v>1.5151515151515201E-2</v>
      </c>
      <c r="AU13" s="16">
        <v>4.1800643086816698E-2</v>
      </c>
      <c r="AV13" s="16">
        <v>2.2222222222222199E-2</v>
      </c>
      <c r="AW13" s="16">
        <v>0.2</v>
      </c>
      <c r="AX13" s="16"/>
      <c r="AY13" s="16">
        <v>5.4054054054054099E-2</v>
      </c>
      <c r="AZ13" s="16">
        <v>3.8216560509554097E-2</v>
      </c>
      <c r="BA13" s="16"/>
      <c r="BB13" s="16">
        <v>0</v>
      </c>
      <c r="BC13" s="16">
        <v>0</v>
      </c>
      <c r="BD13" s="16">
        <v>4.3613707165108997E-2</v>
      </c>
      <c r="BE13" s="16">
        <v>8.9552238805970102E-2</v>
      </c>
      <c r="BF13" s="16"/>
      <c r="BG13" s="16">
        <v>3.2258064516128997E-2</v>
      </c>
      <c r="BH13" s="16">
        <v>3.2653061224489799E-2</v>
      </c>
      <c r="BI13" s="16">
        <v>6.08108108108108E-2</v>
      </c>
      <c r="BJ13" s="16">
        <v>0</v>
      </c>
      <c r="BK13" s="16">
        <v>0</v>
      </c>
      <c r="BL13" s="16">
        <v>0.33333333333333298</v>
      </c>
    </row>
    <row r="14" spans="2:64" x14ac:dyDescent="0.35">
      <c r="B14" s="17" t="s">
        <v>558</v>
      </c>
      <c r="C14" s="20">
        <v>0.41732283464566899</v>
      </c>
      <c r="D14" s="20">
        <v>0.62068965517241403</v>
      </c>
      <c r="E14" s="20">
        <v>0.4375</v>
      </c>
      <c r="F14" s="20">
        <v>0.46808510638297901</v>
      </c>
      <c r="G14" s="20">
        <v>0.36809815950920199</v>
      </c>
      <c r="H14" s="20">
        <v>0.392405063291139</v>
      </c>
      <c r="I14" s="20"/>
      <c r="J14" s="20">
        <v>0.38811188811188801</v>
      </c>
      <c r="K14" s="20">
        <v>0.45248868778280499</v>
      </c>
      <c r="L14" s="20"/>
      <c r="M14" s="20">
        <v>0.44078947368421101</v>
      </c>
      <c r="N14" s="20">
        <v>0.37</v>
      </c>
      <c r="O14" s="20">
        <v>0.36666666666666697</v>
      </c>
      <c r="P14" s="20">
        <v>0.42499999999999999</v>
      </c>
      <c r="Q14" s="20"/>
      <c r="R14" s="20">
        <v>0.432</v>
      </c>
      <c r="S14" s="20">
        <v>0.43209876543209902</v>
      </c>
      <c r="T14" s="20">
        <v>0.39215686274509798</v>
      </c>
      <c r="U14" s="20">
        <v>0.375</v>
      </c>
      <c r="V14" s="20"/>
      <c r="W14" s="20">
        <v>0.36486486486486502</v>
      </c>
      <c r="X14" s="20">
        <v>0.45360824742268002</v>
      </c>
      <c r="Y14" s="20">
        <v>0.42307692307692302</v>
      </c>
      <c r="Z14" s="20">
        <v>0.26086956521739102</v>
      </c>
      <c r="AA14" s="20">
        <v>0.48648648648648701</v>
      </c>
      <c r="AB14" s="20">
        <v>0.38775510204081598</v>
      </c>
      <c r="AC14" s="20">
        <v>0.44897959183673503</v>
      </c>
      <c r="AD14" s="20">
        <v>0.55555555555555602</v>
      </c>
      <c r="AE14" s="20">
        <v>0.42857142857142899</v>
      </c>
      <c r="AF14" s="20">
        <v>0.28571428571428598</v>
      </c>
      <c r="AG14" s="20">
        <v>0.6</v>
      </c>
      <c r="AH14" s="20">
        <v>1</v>
      </c>
      <c r="AI14" s="20"/>
      <c r="AJ14" s="20">
        <v>0.328358208955224</v>
      </c>
      <c r="AK14" s="20">
        <v>0.37333333333333302</v>
      </c>
      <c r="AL14" s="20">
        <v>0.5</v>
      </c>
      <c r="AM14" s="20">
        <v>0.38297872340425498</v>
      </c>
      <c r="AN14" s="20">
        <v>0.55555555555555602</v>
      </c>
      <c r="AO14" s="20"/>
      <c r="AP14" s="20">
        <v>0.41712707182320402</v>
      </c>
      <c r="AQ14" s="20">
        <v>0.44800000000000001</v>
      </c>
      <c r="AR14" s="20">
        <v>0.238095238095238</v>
      </c>
      <c r="AS14" s="20"/>
      <c r="AT14" s="20">
        <v>0.46212121212121199</v>
      </c>
      <c r="AU14" s="20">
        <v>0.40514469453376201</v>
      </c>
      <c r="AV14" s="20">
        <v>0.44444444444444398</v>
      </c>
      <c r="AW14" s="20">
        <v>0.25</v>
      </c>
      <c r="AX14" s="20"/>
      <c r="AY14" s="20">
        <v>0.43243243243243201</v>
      </c>
      <c r="AZ14" s="20">
        <v>0.41613588110403399</v>
      </c>
      <c r="BA14" s="20"/>
      <c r="BB14" s="20">
        <v>0.5</v>
      </c>
      <c r="BC14" s="20">
        <v>0.41666666666666702</v>
      </c>
      <c r="BD14" s="20">
        <v>0.43925233644859801</v>
      </c>
      <c r="BE14" s="20">
        <v>0.26865671641791</v>
      </c>
      <c r="BF14" s="20"/>
      <c r="BG14" s="20">
        <v>0.61290322580645196</v>
      </c>
      <c r="BH14" s="20">
        <v>0.50204081632653097</v>
      </c>
      <c r="BI14" s="20">
        <v>0.31756756756756799</v>
      </c>
      <c r="BJ14" s="20">
        <v>8.6956521739130405E-2</v>
      </c>
      <c r="BK14" s="20">
        <v>7.4074074074074098E-2</v>
      </c>
      <c r="BL14" s="20">
        <v>0</v>
      </c>
    </row>
    <row r="15" spans="2:64" x14ac:dyDescent="0.35">
      <c r="B15" s="17" t="s">
        <v>559</v>
      </c>
      <c r="C15" s="20">
        <v>0.24606299212598401</v>
      </c>
      <c r="D15" s="20">
        <v>3.4482758620689703E-2</v>
      </c>
      <c r="E15" s="20">
        <v>0.171875</v>
      </c>
      <c r="F15" s="20">
        <v>0.25531914893617003</v>
      </c>
      <c r="G15" s="20">
        <v>0.28834355828220898</v>
      </c>
      <c r="H15" s="20">
        <v>0.265822784810127</v>
      </c>
      <c r="I15" s="20"/>
      <c r="J15" s="20">
        <v>0.29370629370629397</v>
      </c>
      <c r="K15" s="20">
        <v>0.18552036199095001</v>
      </c>
      <c r="L15" s="20"/>
      <c r="M15" s="20">
        <v>0.240131578947368</v>
      </c>
      <c r="N15" s="20">
        <v>0.32</v>
      </c>
      <c r="O15" s="20">
        <v>0.2</v>
      </c>
      <c r="P15" s="20">
        <v>0.17499999999999999</v>
      </c>
      <c r="Q15" s="20"/>
      <c r="R15" s="20">
        <v>0.22800000000000001</v>
      </c>
      <c r="S15" s="20">
        <v>0.234567901234568</v>
      </c>
      <c r="T15" s="20">
        <v>0.28758169934640498</v>
      </c>
      <c r="U15" s="20">
        <v>0.20833333333333301</v>
      </c>
      <c r="V15" s="20"/>
      <c r="W15" s="20">
        <v>0.25675675675675702</v>
      </c>
      <c r="X15" s="20">
        <v>0.298969072164948</v>
      </c>
      <c r="Y15" s="20">
        <v>0.230769230769231</v>
      </c>
      <c r="Z15" s="20">
        <v>0.19565217391304299</v>
      </c>
      <c r="AA15" s="20">
        <v>0.29729729729729698</v>
      </c>
      <c r="AB15" s="20">
        <v>0.183673469387755</v>
      </c>
      <c r="AC15" s="20">
        <v>0.22448979591836701</v>
      </c>
      <c r="AD15" s="20">
        <v>0.11111111111111099</v>
      </c>
      <c r="AE15" s="20">
        <v>0.25714285714285701</v>
      </c>
      <c r="AF15" s="20">
        <v>0.28571428571428598</v>
      </c>
      <c r="AG15" s="20">
        <v>0.3</v>
      </c>
      <c r="AH15" s="20">
        <v>0</v>
      </c>
      <c r="AI15" s="20"/>
      <c r="AJ15" s="20">
        <v>0.28358208955223901</v>
      </c>
      <c r="AK15" s="20">
        <v>0.22666666666666699</v>
      </c>
      <c r="AL15" s="20">
        <v>0.20689655172413801</v>
      </c>
      <c r="AM15" s="20">
        <v>0.28723404255319201</v>
      </c>
      <c r="AN15" s="20">
        <v>0.11111111111111099</v>
      </c>
      <c r="AO15" s="20"/>
      <c r="AP15" s="20">
        <v>0.218232044198895</v>
      </c>
      <c r="AQ15" s="20">
        <v>0.30399999999999999</v>
      </c>
      <c r="AR15" s="20">
        <v>0.38095238095238099</v>
      </c>
      <c r="AS15" s="20"/>
      <c r="AT15" s="20">
        <v>0.21212121212121199</v>
      </c>
      <c r="AU15" s="20">
        <v>0.270096463022508</v>
      </c>
      <c r="AV15" s="20">
        <v>0.2</v>
      </c>
      <c r="AW15" s="20">
        <v>0.2</v>
      </c>
      <c r="AX15" s="20"/>
      <c r="AY15" s="20">
        <v>0.24324324324324301</v>
      </c>
      <c r="AZ15" s="20">
        <v>0.24628450106157099</v>
      </c>
      <c r="BA15" s="20"/>
      <c r="BB15" s="20">
        <v>0.25</v>
      </c>
      <c r="BC15" s="20">
        <v>0.36904761904761901</v>
      </c>
      <c r="BD15" s="20">
        <v>0.21495327102803699</v>
      </c>
      <c r="BE15" s="20">
        <v>0.238805970149254</v>
      </c>
      <c r="BF15" s="20"/>
      <c r="BG15" s="20">
        <v>0.112903225806452</v>
      </c>
      <c r="BH15" s="20">
        <v>0.17142857142857101</v>
      </c>
      <c r="BI15" s="20">
        <v>0.304054054054054</v>
      </c>
      <c r="BJ15" s="20">
        <v>0.52173913043478304</v>
      </c>
      <c r="BK15" s="20">
        <v>0.70370370370370405</v>
      </c>
      <c r="BL15" s="20">
        <v>0</v>
      </c>
    </row>
    <row r="16" spans="2:64" x14ac:dyDescent="0.35">
      <c r="B16" s="17" t="s">
        <v>237</v>
      </c>
      <c r="C16" s="21">
        <v>0.17125984251968501</v>
      </c>
      <c r="D16" s="21">
        <v>0.58620689655172398</v>
      </c>
      <c r="E16" s="21">
        <v>0.265625</v>
      </c>
      <c r="F16" s="21">
        <v>0.21276595744680901</v>
      </c>
      <c r="G16" s="21">
        <v>7.9754601226993793E-2</v>
      </c>
      <c r="H16" s="21">
        <v>0.126582278481013</v>
      </c>
      <c r="I16" s="21"/>
      <c r="J16" s="21">
        <v>9.4405594405594401E-2</v>
      </c>
      <c r="K16" s="21">
        <v>0.26696832579185498</v>
      </c>
      <c r="L16" s="21"/>
      <c r="M16" s="21">
        <v>0.20065789473684201</v>
      </c>
      <c r="N16" s="21">
        <v>0.05</v>
      </c>
      <c r="O16" s="21">
        <v>0.16666666666666699</v>
      </c>
      <c r="P16" s="21">
        <v>0.25</v>
      </c>
      <c r="Q16" s="21"/>
      <c r="R16" s="21">
        <v>0.20399999999999999</v>
      </c>
      <c r="S16" s="21">
        <v>0.19753086419753099</v>
      </c>
      <c r="T16" s="21">
        <v>0.10457516339869299</v>
      </c>
      <c r="U16" s="21">
        <v>0.16666666666666699</v>
      </c>
      <c r="V16" s="21"/>
      <c r="W16" s="21">
        <v>0.108108108108108</v>
      </c>
      <c r="X16" s="21">
        <v>0.15463917525773199</v>
      </c>
      <c r="Y16" s="21">
        <v>0.19230769230769201</v>
      </c>
      <c r="Z16" s="21">
        <v>6.5217391304347797E-2</v>
      </c>
      <c r="AA16" s="21">
        <v>0.18918918918918901</v>
      </c>
      <c r="AB16" s="21">
        <v>0.20408163265306101</v>
      </c>
      <c r="AC16" s="21">
        <v>0.22448979591836701</v>
      </c>
      <c r="AD16" s="21">
        <v>0.44444444444444398</v>
      </c>
      <c r="AE16" s="21">
        <v>0.17142857142857101</v>
      </c>
      <c r="AF16" s="21">
        <v>0</v>
      </c>
      <c r="AG16" s="21">
        <v>0.3</v>
      </c>
      <c r="AH16" s="21">
        <v>1</v>
      </c>
      <c r="AI16" s="21"/>
      <c r="AJ16" s="21">
        <v>4.47761194029851E-2</v>
      </c>
      <c r="AK16" s="21">
        <v>0.146666666666667</v>
      </c>
      <c r="AL16" s="21">
        <v>0.29310344827586199</v>
      </c>
      <c r="AM16" s="21">
        <v>9.5744680851063801E-2</v>
      </c>
      <c r="AN16" s="21">
        <v>0.44444444444444398</v>
      </c>
      <c r="AO16" s="21"/>
      <c r="AP16" s="21">
        <v>0.198895027624309</v>
      </c>
      <c r="AQ16" s="21">
        <v>0.14399999999999999</v>
      </c>
      <c r="AR16" s="21">
        <v>-0.14285714285714299</v>
      </c>
      <c r="AS16" s="21"/>
      <c r="AT16" s="21">
        <v>0.25</v>
      </c>
      <c r="AU16" s="21">
        <v>0.135048231511254</v>
      </c>
      <c r="AV16" s="21">
        <v>0.24444444444444399</v>
      </c>
      <c r="AW16" s="21">
        <v>0.05</v>
      </c>
      <c r="AX16" s="21"/>
      <c r="AY16" s="21">
        <v>0.18918918918918901</v>
      </c>
      <c r="AZ16" s="21">
        <v>0.169851380042463</v>
      </c>
      <c r="BA16" s="21"/>
      <c r="BB16" s="21">
        <v>0.25</v>
      </c>
      <c r="BC16" s="21">
        <v>4.7619047619047603E-2</v>
      </c>
      <c r="BD16" s="21">
        <v>0.22429906542056099</v>
      </c>
      <c r="BE16" s="21">
        <v>2.9850746268656699E-2</v>
      </c>
      <c r="BF16" s="21"/>
      <c r="BG16" s="21">
        <v>0.5</v>
      </c>
      <c r="BH16" s="21">
        <v>0.33061224489795898</v>
      </c>
      <c r="BI16" s="21">
        <v>1.35135135135135E-2</v>
      </c>
      <c r="BJ16" s="21">
        <v>-0.434782608695652</v>
      </c>
      <c r="BK16" s="21">
        <v>-0.62962962962962998</v>
      </c>
      <c r="BL16" s="21">
        <v>0</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561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124</v>
      </c>
      <c r="C8" s="16">
        <v>0.55708661417322802</v>
      </c>
      <c r="D8" s="16">
        <v>0.65517241379310298</v>
      </c>
      <c r="E8" s="16">
        <v>0.59375</v>
      </c>
      <c r="F8" s="16">
        <v>0.60638297872340396</v>
      </c>
      <c r="G8" s="16">
        <v>0.55828220858895705</v>
      </c>
      <c r="H8" s="16">
        <v>0.493670886075949</v>
      </c>
      <c r="I8" s="16"/>
      <c r="J8" s="16">
        <v>0.56643356643356602</v>
      </c>
      <c r="K8" s="16">
        <v>0.54298642533936603</v>
      </c>
      <c r="L8" s="16"/>
      <c r="M8" s="16">
        <v>0.62171052631578905</v>
      </c>
      <c r="N8" s="16">
        <v>0.47</v>
      </c>
      <c r="O8" s="16">
        <v>0.43333333333333302</v>
      </c>
      <c r="P8" s="16">
        <v>0.5</v>
      </c>
      <c r="Q8" s="16"/>
      <c r="R8" s="16">
        <v>0.6</v>
      </c>
      <c r="S8" s="16">
        <v>0.56790123456790098</v>
      </c>
      <c r="T8" s="16">
        <v>0.48366013071895397</v>
      </c>
      <c r="U8" s="16">
        <v>0.54166666666666696</v>
      </c>
      <c r="V8" s="16"/>
      <c r="W8" s="16">
        <v>0.62162162162162204</v>
      </c>
      <c r="X8" s="16">
        <v>0.597938144329897</v>
      </c>
      <c r="Y8" s="16">
        <v>0.59615384615384603</v>
      </c>
      <c r="Z8" s="16">
        <v>0.565217391304348</v>
      </c>
      <c r="AA8" s="16">
        <v>0.51351351351351304</v>
      </c>
      <c r="AB8" s="16">
        <v>0.42857142857142899</v>
      </c>
      <c r="AC8" s="16">
        <v>0.44897959183673503</v>
      </c>
      <c r="AD8" s="16">
        <v>0.55555555555555602</v>
      </c>
      <c r="AE8" s="16">
        <v>0.65714285714285703</v>
      </c>
      <c r="AF8" s="16">
        <v>0.46428571428571402</v>
      </c>
      <c r="AG8" s="16">
        <v>0.55000000000000004</v>
      </c>
      <c r="AH8" s="16">
        <v>1</v>
      </c>
      <c r="AI8" s="16"/>
      <c r="AJ8" s="16">
        <v>0.47761194029850701</v>
      </c>
      <c r="AK8" s="16">
        <v>0.49333333333333301</v>
      </c>
      <c r="AL8" s="16">
        <v>0.62068965517241403</v>
      </c>
      <c r="AM8" s="16">
        <v>0.57446808510638303</v>
      </c>
      <c r="AN8" s="16">
        <v>0.62962962962962998</v>
      </c>
      <c r="AO8" s="16"/>
      <c r="AP8" s="16">
        <v>0.524861878453039</v>
      </c>
      <c r="AQ8" s="16">
        <v>0.67200000000000004</v>
      </c>
      <c r="AR8" s="16">
        <v>0.42857142857142899</v>
      </c>
      <c r="AS8" s="16"/>
      <c r="AT8" s="16">
        <v>0.59848484848484895</v>
      </c>
      <c r="AU8" s="16">
        <v>0.53697749196141498</v>
      </c>
      <c r="AV8" s="16">
        <v>0.64444444444444404</v>
      </c>
      <c r="AW8" s="16">
        <v>0.4</v>
      </c>
      <c r="AX8" s="16"/>
      <c r="AY8" s="16">
        <v>0.48648648648648701</v>
      </c>
      <c r="AZ8" s="16">
        <v>0.56263269639065805</v>
      </c>
      <c r="BA8" s="16"/>
      <c r="BB8" s="16">
        <v>0.72222222222222199</v>
      </c>
      <c r="BC8" s="16">
        <v>0.66666666666666696</v>
      </c>
      <c r="BD8" s="16">
        <v>0.53582554517133996</v>
      </c>
      <c r="BE8" s="16">
        <v>0.43283582089552203</v>
      </c>
      <c r="BF8" s="16"/>
      <c r="BG8" s="16">
        <v>0.64516129032258096</v>
      </c>
      <c r="BH8" s="16">
        <v>0.61632653061224496</v>
      </c>
      <c r="BI8" s="16">
        <v>0.47297297297297303</v>
      </c>
      <c r="BJ8" s="16">
        <v>0.565217391304348</v>
      </c>
      <c r="BK8" s="16">
        <v>0.296296296296296</v>
      </c>
      <c r="BL8" s="16">
        <v>0.33333333333333298</v>
      </c>
    </row>
    <row r="9" spans="2:64" x14ac:dyDescent="0.35">
      <c r="B9" s="17" t="s">
        <v>125</v>
      </c>
      <c r="C9" s="16">
        <v>0.23031496062992099</v>
      </c>
      <c r="D9" s="16">
        <v>0.20689655172413801</v>
      </c>
      <c r="E9" s="16">
        <v>0.25</v>
      </c>
      <c r="F9" s="16">
        <v>0.20212765957446799</v>
      </c>
      <c r="G9" s="16">
        <v>0.23312883435582801</v>
      </c>
      <c r="H9" s="16">
        <v>0.240506329113924</v>
      </c>
      <c r="I9" s="16"/>
      <c r="J9" s="16">
        <v>0.25174825174825199</v>
      </c>
      <c r="K9" s="16">
        <v>0.203619909502262</v>
      </c>
      <c r="L9" s="16"/>
      <c r="M9" s="16">
        <v>0.22368421052631601</v>
      </c>
      <c r="N9" s="16">
        <v>0.25</v>
      </c>
      <c r="O9" s="16">
        <v>0.233333333333333</v>
      </c>
      <c r="P9" s="16">
        <v>0.22500000000000001</v>
      </c>
      <c r="Q9" s="16"/>
      <c r="R9" s="16">
        <v>0.23599999999999999</v>
      </c>
      <c r="S9" s="16">
        <v>0.22222222222222199</v>
      </c>
      <c r="T9" s="16">
        <v>0.24183006535947699</v>
      </c>
      <c r="U9" s="16">
        <v>0.125</v>
      </c>
      <c r="V9" s="16"/>
      <c r="W9" s="16">
        <v>0.20270270270270299</v>
      </c>
      <c r="X9" s="16">
        <v>0.22680412371134001</v>
      </c>
      <c r="Y9" s="16">
        <v>0.21153846153846201</v>
      </c>
      <c r="Z9" s="16">
        <v>0.173913043478261</v>
      </c>
      <c r="AA9" s="16">
        <v>0.35135135135135098</v>
      </c>
      <c r="AB9" s="16">
        <v>0.26530612244898</v>
      </c>
      <c r="AC9" s="16">
        <v>0.26530612244898</v>
      </c>
      <c r="AD9" s="16">
        <v>0.11111111111111099</v>
      </c>
      <c r="AE9" s="16">
        <v>0.22857142857142901</v>
      </c>
      <c r="AF9" s="16">
        <v>0.28571428571428598</v>
      </c>
      <c r="AG9" s="16">
        <v>0.2</v>
      </c>
      <c r="AH9" s="16">
        <v>0</v>
      </c>
      <c r="AI9" s="16"/>
      <c r="AJ9" s="16">
        <v>0.22388059701492499</v>
      </c>
      <c r="AK9" s="16">
        <v>0.24</v>
      </c>
      <c r="AL9" s="16">
        <v>0.195402298850575</v>
      </c>
      <c r="AM9" s="16">
        <v>0.26595744680851102</v>
      </c>
      <c r="AN9" s="16">
        <v>0.22222222222222199</v>
      </c>
      <c r="AO9" s="16"/>
      <c r="AP9" s="16">
        <v>0.232044198895028</v>
      </c>
      <c r="AQ9" s="16">
        <v>0.20799999999999999</v>
      </c>
      <c r="AR9" s="16">
        <v>0.33333333333333298</v>
      </c>
      <c r="AS9" s="16"/>
      <c r="AT9" s="16">
        <v>0.22727272727272699</v>
      </c>
      <c r="AU9" s="16">
        <v>0.23151125401929301</v>
      </c>
      <c r="AV9" s="16">
        <v>0.24444444444444399</v>
      </c>
      <c r="AW9" s="16">
        <v>0.2</v>
      </c>
      <c r="AX9" s="16"/>
      <c r="AY9" s="16">
        <v>0.24324324324324301</v>
      </c>
      <c r="AZ9" s="16">
        <v>0.22929936305732501</v>
      </c>
      <c r="BA9" s="16"/>
      <c r="BB9" s="16">
        <v>0.16666666666666699</v>
      </c>
      <c r="BC9" s="16">
        <v>0.273809523809524</v>
      </c>
      <c r="BD9" s="16">
        <v>0.22118380062305301</v>
      </c>
      <c r="BE9" s="16">
        <v>0.25373134328358199</v>
      </c>
      <c r="BF9" s="16"/>
      <c r="BG9" s="16">
        <v>0.16129032258064499</v>
      </c>
      <c r="BH9" s="16">
        <v>0.22448979591836701</v>
      </c>
      <c r="BI9" s="16">
        <v>0.23648648648648599</v>
      </c>
      <c r="BJ9" s="16">
        <v>0.217391304347826</v>
      </c>
      <c r="BK9" s="16">
        <v>0.407407407407407</v>
      </c>
      <c r="BL9" s="16">
        <v>0.33333333333333298</v>
      </c>
    </row>
    <row r="10" spans="2:64" x14ac:dyDescent="0.35">
      <c r="B10" s="17" t="s">
        <v>159</v>
      </c>
      <c r="C10" s="18">
        <v>0.21259842519684999</v>
      </c>
      <c r="D10" s="18">
        <v>0.13793103448275901</v>
      </c>
      <c r="E10" s="18">
        <v>0.15625</v>
      </c>
      <c r="F10" s="18">
        <v>0.19148936170212799</v>
      </c>
      <c r="G10" s="18">
        <v>0.20858895705521499</v>
      </c>
      <c r="H10" s="18">
        <v>0.265822784810127</v>
      </c>
      <c r="I10" s="18"/>
      <c r="J10" s="18">
        <v>0.18181818181818199</v>
      </c>
      <c r="K10" s="18">
        <v>0.25339366515837097</v>
      </c>
      <c r="L10" s="18"/>
      <c r="M10" s="18">
        <v>0.154605263157895</v>
      </c>
      <c r="N10" s="18">
        <v>0.28000000000000003</v>
      </c>
      <c r="O10" s="18">
        <v>0.33333333333333298</v>
      </c>
      <c r="P10" s="18">
        <v>0.27500000000000002</v>
      </c>
      <c r="Q10" s="18"/>
      <c r="R10" s="18">
        <v>0.16400000000000001</v>
      </c>
      <c r="S10" s="18">
        <v>0.209876543209877</v>
      </c>
      <c r="T10" s="18">
        <v>0.27450980392156898</v>
      </c>
      <c r="U10" s="18">
        <v>0.33333333333333298</v>
      </c>
      <c r="V10" s="18"/>
      <c r="W10" s="18">
        <v>0.17567567567567599</v>
      </c>
      <c r="X10" s="18">
        <v>0.17525773195876301</v>
      </c>
      <c r="Y10" s="18">
        <v>0.19230769230769201</v>
      </c>
      <c r="Z10" s="18">
        <v>0.26086956521739102</v>
      </c>
      <c r="AA10" s="18">
        <v>0.135135135135135</v>
      </c>
      <c r="AB10" s="18">
        <v>0.30612244897959201</v>
      </c>
      <c r="AC10" s="18">
        <v>0.28571428571428598</v>
      </c>
      <c r="AD10" s="18">
        <v>0.33333333333333298</v>
      </c>
      <c r="AE10" s="18">
        <v>0.114285714285714</v>
      </c>
      <c r="AF10" s="18">
        <v>0.25</v>
      </c>
      <c r="AG10" s="18">
        <v>0.25</v>
      </c>
      <c r="AH10" s="18">
        <v>0</v>
      </c>
      <c r="AI10" s="18"/>
      <c r="AJ10" s="18">
        <v>0.29850746268656703</v>
      </c>
      <c r="AK10" s="18">
        <v>0.266666666666667</v>
      </c>
      <c r="AL10" s="18">
        <v>0.18390804597701099</v>
      </c>
      <c r="AM10" s="18">
        <v>0.159574468085106</v>
      </c>
      <c r="AN10" s="18">
        <v>0.148148148148148</v>
      </c>
      <c r="AO10" s="18"/>
      <c r="AP10" s="18">
        <v>0.243093922651934</v>
      </c>
      <c r="AQ10" s="18">
        <v>0.12</v>
      </c>
      <c r="AR10" s="18">
        <v>0.238095238095238</v>
      </c>
      <c r="AS10" s="18"/>
      <c r="AT10" s="18">
        <v>0.174242424242424</v>
      </c>
      <c r="AU10" s="18">
        <v>0.23151125401929301</v>
      </c>
      <c r="AV10" s="18">
        <v>0.11111111111111099</v>
      </c>
      <c r="AW10" s="18">
        <v>0.4</v>
      </c>
      <c r="AX10" s="18"/>
      <c r="AY10" s="18">
        <v>0.27027027027027001</v>
      </c>
      <c r="AZ10" s="18">
        <v>0.20806794055201699</v>
      </c>
      <c r="BA10" s="18"/>
      <c r="BB10" s="18">
        <v>0.11111111111111099</v>
      </c>
      <c r="BC10" s="18">
        <v>5.95238095238095E-2</v>
      </c>
      <c r="BD10" s="18">
        <v>0.242990654205607</v>
      </c>
      <c r="BE10" s="18">
        <v>0.31343283582089598</v>
      </c>
      <c r="BF10" s="18"/>
      <c r="BG10" s="18">
        <v>0.19354838709677399</v>
      </c>
      <c r="BH10" s="18">
        <v>0.159183673469388</v>
      </c>
      <c r="BI10" s="18">
        <v>0.29054054054054101</v>
      </c>
      <c r="BJ10" s="18">
        <v>0.217391304347826</v>
      </c>
      <c r="BK10" s="18">
        <v>0.296296296296296</v>
      </c>
      <c r="BL10" s="18">
        <v>0.33333333333333298</v>
      </c>
    </row>
    <row r="11" spans="2:64" x14ac:dyDescent="0.35">
      <c r="B11" s="15"/>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L15"/>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562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117</v>
      </c>
      <c r="D7" s="9">
        <v>6</v>
      </c>
      <c r="E7" s="9">
        <v>16</v>
      </c>
      <c r="F7" s="9">
        <v>19</v>
      </c>
      <c r="G7" s="9">
        <v>38</v>
      </c>
      <c r="H7" s="9">
        <v>38</v>
      </c>
      <c r="I7" s="9"/>
      <c r="J7" s="9">
        <v>72</v>
      </c>
      <c r="K7" s="9">
        <v>45</v>
      </c>
      <c r="L7" s="9"/>
      <c r="M7" s="9">
        <v>68</v>
      </c>
      <c r="N7" s="9">
        <v>25</v>
      </c>
      <c r="O7" s="9">
        <v>14</v>
      </c>
      <c r="P7" s="9">
        <v>9</v>
      </c>
      <c r="Q7" s="9"/>
      <c r="R7" s="9">
        <v>59</v>
      </c>
      <c r="S7" s="9">
        <v>18</v>
      </c>
      <c r="T7" s="9">
        <v>37</v>
      </c>
      <c r="U7" s="9">
        <v>3</v>
      </c>
      <c r="V7" s="9"/>
      <c r="W7" s="9">
        <v>15</v>
      </c>
      <c r="X7" s="9">
        <v>22</v>
      </c>
      <c r="Y7" s="9">
        <v>11</v>
      </c>
      <c r="Z7" s="9">
        <v>8</v>
      </c>
      <c r="AA7" s="9">
        <v>13</v>
      </c>
      <c r="AB7" s="9">
        <v>13</v>
      </c>
      <c r="AC7" s="9">
        <v>13</v>
      </c>
      <c r="AD7" s="9">
        <v>2</v>
      </c>
      <c r="AE7" s="9">
        <v>8</v>
      </c>
      <c r="AF7" s="9">
        <v>8</v>
      </c>
      <c r="AG7" s="9">
        <v>4</v>
      </c>
      <c r="AH7" s="9" t="s">
        <v>78</v>
      </c>
      <c r="AI7" s="9"/>
      <c r="AJ7" s="9">
        <v>15</v>
      </c>
      <c r="AK7" s="9">
        <v>18</v>
      </c>
      <c r="AL7" s="9">
        <v>34</v>
      </c>
      <c r="AM7" s="9">
        <v>25</v>
      </c>
      <c r="AN7" s="9">
        <v>6</v>
      </c>
      <c r="AO7" s="9"/>
      <c r="AP7" s="9">
        <v>84</v>
      </c>
      <c r="AQ7" s="9">
        <v>26</v>
      </c>
      <c r="AR7" s="9">
        <v>7</v>
      </c>
      <c r="AS7" s="9"/>
      <c r="AT7" s="9">
        <v>30</v>
      </c>
      <c r="AU7" s="9">
        <v>72</v>
      </c>
      <c r="AV7" s="9">
        <v>11</v>
      </c>
      <c r="AW7" s="9">
        <v>4</v>
      </c>
      <c r="AX7" s="9"/>
      <c r="AY7" s="9">
        <v>9</v>
      </c>
      <c r="AZ7" s="9">
        <v>108</v>
      </c>
      <c r="BA7" s="9"/>
      <c r="BB7" s="9">
        <v>6</v>
      </c>
      <c r="BC7" s="9">
        <v>23</v>
      </c>
      <c r="BD7" s="9">
        <v>71</v>
      </c>
      <c r="BE7" s="9">
        <v>17</v>
      </c>
      <c r="BF7" s="9"/>
      <c r="BG7" s="9">
        <v>10</v>
      </c>
      <c r="BH7" s="9">
        <v>55</v>
      </c>
      <c r="BI7" s="9">
        <v>35</v>
      </c>
      <c r="BJ7" s="9">
        <v>5</v>
      </c>
      <c r="BK7" s="9">
        <v>11</v>
      </c>
      <c r="BL7" s="9">
        <v>1</v>
      </c>
    </row>
    <row r="8" spans="2:64" x14ac:dyDescent="0.35">
      <c r="B8" s="17" t="s">
        <v>124</v>
      </c>
      <c r="C8" s="16">
        <v>0.11111111111111099</v>
      </c>
      <c r="D8" s="16">
        <v>0.16666666666666699</v>
      </c>
      <c r="E8" s="16">
        <v>0.125</v>
      </c>
      <c r="F8" s="16">
        <v>5.2631578947368397E-2</v>
      </c>
      <c r="G8" s="16">
        <v>5.2631578947368397E-2</v>
      </c>
      <c r="H8" s="16">
        <v>0.18421052631578899</v>
      </c>
      <c r="I8" s="16"/>
      <c r="J8" s="16">
        <v>0.13888888888888901</v>
      </c>
      <c r="K8" s="16">
        <v>6.6666666666666693E-2</v>
      </c>
      <c r="L8" s="16"/>
      <c r="M8" s="16">
        <v>0.11764705882352899</v>
      </c>
      <c r="N8" s="16">
        <v>0.08</v>
      </c>
      <c r="O8" s="16">
        <v>7.1428571428571397E-2</v>
      </c>
      <c r="P8" s="16">
        <v>0.22222222222222199</v>
      </c>
      <c r="Q8" s="16"/>
      <c r="R8" s="16">
        <v>6.7796610169491497E-2</v>
      </c>
      <c r="S8" s="16">
        <v>0.11111111111111099</v>
      </c>
      <c r="T8" s="16">
        <v>0.18918918918918901</v>
      </c>
      <c r="U8" s="16">
        <v>0</v>
      </c>
      <c r="V8" s="16"/>
      <c r="W8" s="16">
        <v>0.133333333333333</v>
      </c>
      <c r="X8" s="16">
        <v>0.18181818181818199</v>
      </c>
      <c r="Y8" s="16">
        <v>0</v>
      </c>
      <c r="Z8" s="16">
        <v>0</v>
      </c>
      <c r="AA8" s="16">
        <v>0.15384615384615399</v>
      </c>
      <c r="AB8" s="16">
        <v>7.69230769230769E-2</v>
      </c>
      <c r="AC8" s="16">
        <v>7.69230769230769E-2</v>
      </c>
      <c r="AD8" s="16">
        <v>0</v>
      </c>
      <c r="AE8" s="16">
        <v>0</v>
      </c>
      <c r="AF8" s="16">
        <v>0.125</v>
      </c>
      <c r="AG8" s="16">
        <v>0.5</v>
      </c>
      <c r="AH8" s="16" t="s">
        <v>80</v>
      </c>
      <c r="AI8" s="16"/>
      <c r="AJ8" s="16">
        <v>6.6666666666666693E-2</v>
      </c>
      <c r="AK8" s="16">
        <v>5.5555555555555601E-2</v>
      </c>
      <c r="AL8" s="16">
        <v>0.14705882352941199</v>
      </c>
      <c r="AM8" s="16">
        <v>0.08</v>
      </c>
      <c r="AN8" s="16">
        <v>0</v>
      </c>
      <c r="AO8" s="16"/>
      <c r="AP8" s="16">
        <v>9.5238095238095205E-2</v>
      </c>
      <c r="AQ8" s="16">
        <v>0.15384615384615399</v>
      </c>
      <c r="AR8" s="16">
        <v>0.14285714285714299</v>
      </c>
      <c r="AS8" s="16"/>
      <c r="AT8" s="16">
        <v>6.6666666666666693E-2</v>
      </c>
      <c r="AU8" s="16">
        <v>0.13888888888888901</v>
      </c>
      <c r="AV8" s="16">
        <v>9.0909090909090898E-2</v>
      </c>
      <c r="AW8" s="16">
        <v>0</v>
      </c>
      <c r="AX8" s="16"/>
      <c r="AY8" s="16">
        <v>0.11111111111111099</v>
      </c>
      <c r="AZ8" s="16">
        <v>0.11111111111111099</v>
      </c>
      <c r="BA8" s="16"/>
      <c r="BB8" s="16">
        <v>0</v>
      </c>
      <c r="BC8" s="16">
        <v>0.173913043478261</v>
      </c>
      <c r="BD8" s="16">
        <v>8.4507042253521097E-2</v>
      </c>
      <c r="BE8" s="16">
        <v>0.17647058823529399</v>
      </c>
      <c r="BF8" s="16"/>
      <c r="BG8" s="16">
        <v>0</v>
      </c>
      <c r="BH8" s="16">
        <v>9.0909090909090898E-2</v>
      </c>
      <c r="BI8" s="16">
        <v>0.114285714285714</v>
      </c>
      <c r="BJ8" s="16">
        <v>0.6</v>
      </c>
      <c r="BK8" s="16">
        <v>9.0909090909090898E-2</v>
      </c>
      <c r="BL8" s="16">
        <v>0</v>
      </c>
    </row>
    <row r="9" spans="2:64" x14ac:dyDescent="0.35">
      <c r="B9" s="17" t="s">
        <v>125</v>
      </c>
      <c r="C9" s="16">
        <v>0.88034188034187999</v>
      </c>
      <c r="D9" s="16">
        <v>0.83333333333333304</v>
      </c>
      <c r="E9" s="16">
        <v>0.875</v>
      </c>
      <c r="F9" s="16">
        <v>0.94736842105263197</v>
      </c>
      <c r="G9" s="16">
        <v>0.92105263157894701</v>
      </c>
      <c r="H9" s="16">
        <v>0.81578947368421095</v>
      </c>
      <c r="I9" s="16"/>
      <c r="J9" s="16">
        <v>0.84722222222222199</v>
      </c>
      <c r="K9" s="16">
        <v>0.93333333333333302</v>
      </c>
      <c r="L9" s="16"/>
      <c r="M9" s="16">
        <v>0.86764705882352899</v>
      </c>
      <c r="N9" s="16">
        <v>0.92</v>
      </c>
      <c r="O9" s="16">
        <v>0.92857142857142905</v>
      </c>
      <c r="P9" s="16">
        <v>0.77777777777777801</v>
      </c>
      <c r="Q9" s="16"/>
      <c r="R9" s="16">
        <v>0.91525423728813604</v>
      </c>
      <c r="S9" s="16">
        <v>0.88888888888888895</v>
      </c>
      <c r="T9" s="16">
        <v>0.81081081081081097</v>
      </c>
      <c r="U9" s="16">
        <v>1</v>
      </c>
      <c r="V9" s="16"/>
      <c r="W9" s="16">
        <v>0.86666666666666703</v>
      </c>
      <c r="X9" s="16">
        <v>0.81818181818181801</v>
      </c>
      <c r="Y9" s="16">
        <v>1</v>
      </c>
      <c r="Z9" s="16">
        <v>1</v>
      </c>
      <c r="AA9" s="16">
        <v>0.84615384615384603</v>
      </c>
      <c r="AB9" s="16">
        <v>0.92307692307692302</v>
      </c>
      <c r="AC9" s="16">
        <v>0.92307692307692302</v>
      </c>
      <c r="AD9" s="16">
        <v>1</v>
      </c>
      <c r="AE9" s="16">
        <v>1</v>
      </c>
      <c r="AF9" s="16">
        <v>0.75</v>
      </c>
      <c r="AG9" s="16">
        <v>0.5</v>
      </c>
      <c r="AH9" s="16" t="s">
        <v>80</v>
      </c>
      <c r="AI9" s="16"/>
      <c r="AJ9" s="16">
        <v>0.93333333333333302</v>
      </c>
      <c r="AK9" s="16">
        <v>0.94444444444444398</v>
      </c>
      <c r="AL9" s="16">
        <v>0.82352941176470595</v>
      </c>
      <c r="AM9" s="16">
        <v>0.92</v>
      </c>
      <c r="AN9" s="16">
        <v>1</v>
      </c>
      <c r="AO9" s="16"/>
      <c r="AP9" s="16">
        <v>0.89285714285714302</v>
      </c>
      <c r="AQ9" s="16">
        <v>0.84615384615384603</v>
      </c>
      <c r="AR9" s="16">
        <v>0.85714285714285698</v>
      </c>
      <c r="AS9" s="16"/>
      <c r="AT9" s="16">
        <v>0.93333333333333302</v>
      </c>
      <c r="AU9" s="16">
        <v>0.84722222222222199</v>
      </c>
      <c r="AV9" s="16">
        <v>0.90909090909090895</v>
      </c>
      <c r="AW9" s="16">
        <v>1</v>
      </c>
      <c r="AX9" s="16"/>
      <c r="AY9" s="16">
        <v>0.88888888888888895</v>
      </c>
      <c r="AZ9" s="16">
        <v>0.87962962962962998</v>
      </c>
      <c r="BA9" s="16"/>
      <c r="BB9" s="16">
        <v>1</v>
      </c>
      <c r="BC9" s="16">
        <v>0.82608695652173902</v>
      </c>
      <c r="BD9" s="16">
        <v>0.90140845070422504</v>
      </c>
      <c r="BE9" s="16">
        <v>0.82352941176470595</v>
      </c>
      <c r="BF9" s="16"/>
      <c r="BG9" s="16">
        <v>1</v>
      </c>
      <c r="BH9" s="16">
        <v>0.90909090909090895</v>
      </c>
      <c r="BI9" s="16">
        <v>0.85714285714285698</v>
      </c>
      <c r="BJ9" s="16">
        <v>0.4</v>
      </c>
      <c r="BK9" s="16">
        <v>0.90909090909090895</v>
      </c>
      <c r="BL9" s="16">
        <v>1</v>
      </c>
    </row>
    <row r="10" spans="2:64" x14ac:dyDescent="0.35">
      <c r="B10" s="17" t="s">
        <v>159</v>
      </c>
      <c r="C10" s="18">
        <v>8.5470085470085496E-3</v>
      </c>
      <c r="D10" s="18">
        <v>0</v>
      </c>
      <c r="E10" s="18">
        <v>0</v>
      </c>
      <c r="F10" s="18">
        <v>0</v>
      </c>
      <c r="G10" s="18">
        <v>2.6315789473684199E-2</v>
      </c>
      <c r="H10" s="18">
        <v>0</v>
      </c>
      <c r="I10" s="18"/>
      <c r="J10" s="18">
        <v>1.38888888888889E-2</v>
      </c>
      <c r="K10" s="18">
        <v>0</v>
      </c>
      <c r="L10" s="18"/>
      <c r="M10" s="18">
        <v>1.4705882352941201E-2</v>
      </c>
      <c r="N10" s="18">
        <v>0</v>
      </c>
      <c r="O10" s="18">
        <v>0</v>
      </c>
      <c r="P10" s="18">
        <v>0</v>
      </c>
      <c r="Q10" s="18"/>
      <c r="R10" s="18">
        <v>1.6949152542372899E-2</v>
      </c>
      <c r="S10" s="18">
        <v>0</v>
      </c>
      <c r="T10" s="18">
        <v>0</v>
      </c>
      <c r="U10" s="18">
        <v>0</v>
      </c>
      <c r="V10" s="18"/>
      <c r="W10" s="18">
        <v>0</v>
      </c>
      <c r="X10" s="18">
        <v>0</v>
      </c>
      <c r="Y10" s="18">
        <v>0</v>
      </c>
      <c r="Z10" s="18">
        <v>0</v>
      </c>
      <c r="AA10" s="18">
        <v>0</v>
      </c>
      <c r="AB10" s="18">
        <v>0</v>
      </c>
      <c r="AC10" s="18">
        <v>0</v>
      </c>
      <c r="AD10" s="18">
        <v>0</v>
      </c>
      <c r="AE10" s="18">
        <v>0</v>
      </c>
      <c r="AF10" s="18">
        <v>0.125</v>
      </c>
      <c r="AG10" s="18">
        <v>0</v>
      </c>
      <c r="AH10" s="18" t="s">
        <v>80</v>
      </c>
      <c r="AI10" s="18"/>
      <c r="AJ10" s="18">
        <v>0</v>
      </c>
      <c r="AK10" s="18">
        <v>0</v>
      </c>
      <c r="AL10" s="18">
        <v>2.9411764705882401E-2</v>
      </c>
      <c r="AM10" s="18">
        <v>0</v>
      </c>
      <c r="AN10" s="18">
        <v>0</v>
      </c>
      <c r="AO10" s="18"/>
      <c r="AP10" s="18">
        <v>1.1904761904761901E-2</v>
      </c>
      <c r="AQ10" s="18">
        <v>0</v>
      </c>
      <c r="AR10" s="18">
        <v>0</v>
      </c>
      <c r="AS10" s="18"/>
      <c r="AT10" s="18">
        <v>0</v>
      </c>
      <c r="AU10" s="18">
        <v>1.38888888888889E-2</v>
      </c>
      <c r="AV10" s="18">
        <v>0</v>
      </c>
      <c r="AW10" s="18">
        <v>0</v>
      </c>
      <c r="AX10" s="18"/>
      <c r="AY10" s="18">
        <v>0</v>
      </c>
      <c r="AZ10" s="18">
        <v>9.2592592592592605E-3</v>
      </c>
      <c r="BA10" s="18"/>
      <c r="BB10" s="18">
        <v>0</v>
      </c>
      <c r="BC10" s="18">
        <v>0</v>
      </c>
      <c r="BD10" s="18">
        <v>1.4084507042253501E-2</v>
      </c>
      <c r="BE10" s="18">
        <v>0</v>
      </c>
      <c r="BF10" s="18"/>
      <c r="BG10" s="18">
        <v>0</v>
      </c>
      <c r="BH10" s="18">
        <v>0</v>
      </c>
      <c r="BI10" s="18">
        <v>2.8571428571428598E-2</v>
      </c>
      <c r="BJ10" s="18">
        <v>0</v>
      </c>
      <c r="BK10" s="18">
        <v>0</v>
      </c>
      <c r="BL10" s="18">
        <v>0</v>
      </c>
    </row>
    <row r="11" spans="2:64" x14ac:dyDescent="0.35">
      <c r="B11" s="15" t="s">
        <v>563</v>
      </c>
    </row>
    <row r="12" spans="2:64" x14ac:dyDescent="0.35">
      <c r="B12" t="s">
        <v>637</v>
      </c>
    </row>
    <row r="13" spans="2:64" x14ac:dyDescent="0.35">
      <c r="B13" t="s">
        <v>98</v>
      </c>
    </row>
    <row r="15" spans="2:64" x14ac:dyDescent="0.35">
      <c r="B15"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567</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13</v>
      </c>
      <c r="D7" s="9">
        <v>1</v>
      </c>
      <c r="E7" s="9">
        <v>2</v>
      </c>
      <c r="F7" s="9">
        <v>1</v>
      </c>
      <c r="G7" s="9">
        <v>2</v>
      </c>
      <c r="H7" s="9">
        <v>7</v>
      </c>
      <c r="I7" s="9"/>
      <c r="J7" s="9">
        <v>10</v>
      </c>
      <c r="K7" s="9">
        <v>3</v>
      </c>
      <c r="L7" s="9"/>
      <c r="M7" s="9">
        <v>8</v>
      </c>
      <c r="N7" s="9">
        <v>2</v>
      </c>
      <c r="O7" s="9">
        <v>1</v>
      </c>
      <c r="P7" s="9">
        <v>2</v>
      </c>
      <c r="Q7" s="9"/>
      <c r="R7" s="9">
        <v>4</v>
      </c>
      <c r="S7" s="9">
        <v>2</v>
      </c>
      <c r="T7" s="9">
        <v>7</v>
      </c>
      <c r="U7" s="9" t="s">
        <v>78</v>
      </c>
      <c r="V7" s="9"/>
      <c r="W7" s="9">
        <v>2</v>
      </c>
      <c r="X7" s="9">
        <v>4</v>
      </c>
      <c r="Y7" s="9" t="s">
        <v>78</v>
      </c>
      <c r="Z7" s="9" t="s">
        <v>78</v>
      </c>
      <c r="AA7" s="9">
        <v>2</v>
      </c>
      <c r="AB7" s="9">
        <v>1</v>
      </c>
      <c r="AC7" s="9">
        <v>1</v>
      </c>
      <c r="AD7" s="9" t="s">
        <v>78</v>
      </c>
      <c r="AE7" s="9" t="s">
        <v>78</v>
      </c>
      <c r="AF7" s="9">
        <v>1</v>
      </c>
      <c r="AG7" s="9">
        <v>2</v>
      </c>
      <c r="AH7" s="9" t="s">
        <v>78</v>
      </c>
      <c r="AI7" s="9"/>
      <c r="AJ7" s="9">
        <v>1</v>
      </c>
      <c r="AK7" s="9">
        <v>1</v>
      </c>
      <c r="AL7" s="9">
        <v>5</v>
      </c>
      <c r="AM7" s="9">
        <v>2</v>
      </c>
      <c r="AN7" s="9" t="s">
        <v>78</v>
      </c>
      <c r="AO7" s="9"/>
      <c r="AP7" s="9">
        <v>8</v>
      </c>
      <c r="AQ7" s="9">
        <v>4</v>
      </c>
      <c r="AR7" s="9">
        <v>1</v>
      </c>
      <c r="AS7" s="9"/>
      <c r="AT7" s="9">
        <v>2</v>
      </c>
      <c r="AU7" s="9">
        <v>10</v>
      </c>
      <c r="AV7" s="9">
        <v>1</v>
      </c>
      <c r="AW7" s="9" t="s">
        <v>78</v>
      </c>
      <c r="AX7" s="9"/>
      <c r="AY7" s="9">
        <v>1</v>
      </c>
      <c r="AZ7" s="9">
        <v>12</v>
      </c>
      <c r="BA7" s="9"/>
      <c r="BB7" s="9" t="s">
        <v>78</v>
      </c>
      <c r="BC7" s="9">
        <v>4</v>
      </c>
      <c r="BD7" s="9">
        <v>6</v>
      </c>
      <c r="BE7" s="9">
        <v>3</v>
      </c>
      <c r="BF7" s="9"/>
      <c r="BG7" s="9" t="s">
        <v>78</v>
      </c>
      <c r="BH7" s="9">
        <v>5</v>
      </c>
      <c r="BI7" s="9">
        <v>4</v>
      </c>
      <c r="BJ7" s="9">
        <v>3</v>
      </c>
      <c r="BK7" s="9">
        <v>1</v>
      </c>
      <c r="BL7" s="9" t="s">
        <v>78</v>
      </c>
    </row>
    <row r="8" spans="2:64" x14ac:dyDescent="0.35">
      <c r="B8" s="17" t="s">
        <v>564</v>
      </c>
      <c r="C8" s="16">
        <v>7.69230769230769E-2</v>
      </c>
      <c r="D8" s="16">
        <v>0</v>
      </c>
      <c r="E8" s="16">
        <v>0</v>
      </c>
      <c r="F8" s="16">
        <v>0</v>
      </c>
      <c r="G8" s="16">
        <v>0</v>
      </c>
      <c r="H8" s="16">
        <v>0.14285714285714299</v>
      </c>
      <c r="I8" s="16"/>
      <c r="J8" s="16">
        <v>0.1</v>
      </c>
      <c r="K8" s="16">
        <v>0</v>
      </c>
      <c r="L8" s="16"/>
      <c r="M8" s="16">
        <v>0</v>
      </c>
      <c r="N8" s="16">
        <v>0.5</v>
      </c>
      <c r="O8" s="16">
        <v>0</v>
      </c>
      <c r="P8" s="16">
        <v>0</v>
      </c>
      <c r="Q8" s="16"/>
      <c r="R8" s="16">
        <v>0.25</v>
      </c>
      <c r="S8" s="16">
        <v>0</v>
      </c>
      <c r="T8" s="16">
        <v>0</v>
      </c>
      <c r="U8" s="16" t="s">
        <v>80</v>
      </c>
      <c r="V8" s="16"/>
      <c r="W8" s="16">
        <v>0</v>
      </c>
      <c r="X8" s="16">
        <v>0</v>
      </c>
      <c r="Y8" s="16" t="s">
        <v>80</v>
      </c>
      <c r="Z8" s="16" t="s">
        <v>80</v>
      </c>
      <c r="AA8" s="16">
        <v>0.5</v>
      </c>
      <c r="AB8" s="16">
        <v>0</v>
      </c>
      <c r="AC8" s="16">
        <v>0</v>
      </c>
      <c r="AD8" s="16" t="s">
        <v>80</v>
      </c>
      <c r="AE8" s="16" t="s">
        <v>80</v>
      </c>
      <c r="AF8" s="16">
        <v>0</v>
      </c>
      <c r="AG8" s="16">
        <v>0</v>
      </c>
      <c r="AH8" s="16" t="s">
        <v>80</v>
      </c>
      <c r="AI8" s="16"/>
      <c r="AJ8" s="16">
        <v>0</v>
      </c>
      <c r="AK8" s="16">
        <v>0</v>
      </c>
      <c r="AL8" s="16">
        <v>0</v>
      </c>
      <c r="AM8" s="16">
        <v>0</v>
      </c>
      <c r="AN8" s="16" t="s">
        <v>80</v>
      </c>
      <c r="AO8" s="16"/>
      <c r="AP8" s="16">
        <v>0.125</v>
      </c>
      <c r="AQ8" s="16">
        <v>0</v>
      </c>
      <c r="AR8" s="16">
        <v>0</v>
      </c>
      <c r="AS8" s="16"/>
      <c r="AT8" s="16">
        <v>0</v>
      </c>
      <c r="AU8" s="16">
        <v>0.1</v>
      </c>
      <c r="AV8" s="16">
        <v>0</v>
      </c>
      <c r="AW8" s="16" t="s">
        <v>80</v>
      </c>
      <c r="AX8" s="16"/>
      <c r="AY8" s="16">
        <v>0</v>
      </c>
      <c r="AZ8" s="16">
        <v>8.3333333333333301E-2</v>
      </c>
      <c r="BA8" s="16"/>
      <c r="BB8" s="16" t="s">
        <v>80</v>
      </c>
      <c r="BC8" s="16">
        <v>0</v>
      </c>
      <c r="BD8" s="16">
        <v>0.16666666666666699</v>
      </c>
      <c r="BE8" s="16">
        <v>0</v>
      </c>
      <c r="BF8" s="16"/>
      <c r="BG8" s="16" t="s">
        <v>80</v>
      </c>
      <c r="BH8" s="16">
        <v>0</v>
      </c>
      <c r="BI8" s="16">
        <v>0.25</v>
      </c>
      <c r="BJ8" s="16">
        <v>0</v>
      </c>
      <c r="BK8" s="16">
        <v>0</v>
      </c>
      <c r="BL8" s="16" t="s">
        <v>80</v>
      </c>
    </row>
    <row r="9" spans="2:64" x14ac:dyDescent="0.35">
      <c r="B9" s="17" t="s">
        <v>565</v>
      </c>
      <c r="C9" s="16">
        <v>0.15384615384615399</v>
      </c>
      <c r="D9" s="16">
        <v>1</v>
      </c>
      <c r="E9" s="16">
        <v>0.5</v>
      </c>
      <c r="F9" s="16">
        <v>0</v>
      </c>
      <c r="G9" s="16">
        <v>0</v>
      </c>
      <c r="H9" s="16">
        <v>0</v>
      </c>
      <c r="I9" s="16"/>
      <c r="J9" s="16">
        <v>0.2</v>
      </c>
      <c r="K9" s="16">
        <v>0</v>
      </c>
      <c r="L9" s="16"/>
      <c r="M9" s="16">
        <v>0.25</v>
      </c>
      <c r="N9" s="16">
        <v>0</v>
      </c>
      <c r="O9" s="16">
        <v>0</v>
      </c>
      <c r="P9" s="16">
        <v>0</v>
      </c>
      <c r="Q9" s="16"/>
      <c r="R9" s="16">
        <v>0.5</v>
      </c>
      <c r="S9" s="16">
        <v>0</v>
      </c>
      <c r="T9" s="16">
        <v>0</v>
      </c>
      <c r="U9" s="16" t="s">
        <v>80</v>
      </c>
      <c r="V9" s="16"/>
      <c r="W9" s="16">
        <v>0.5</v>
      </c>
      <c r="X9" s="16">
        <v>0</v>
      </c>
      <c r="Y9" s="16" t="s">
        <v>80</v>
      </c>
      <c r="Z9" s="16" t="s">
        <v>80</v>
      </c>
      <c r="AA9" s="16">
        <v>0</v>
      </c>
      <c r="AB9" s="16">
        <v>1</v>
      </c>
      <c r="AC9" s="16">
        <v>0</v>
      </c>
      <c r="AD9" s="16" t="s">
        <v>80</v>
      </c>
      <c r="AE9" s="16" t="s">
        <v>80</v>
      </c>
      <c r="AF9" s="16">
        <v>0</v>
      </c>
      <c r="AG9" s="16">
        <v>0</v>
      </c>
      <c r="AH9" s="16" t="s">
        <v>80</v>
      </c>
      <c r="AI9" s="16"/>
      <c r="AJ9" s="16">
        <v>0</v>
      </c>
      <c r="AK9" s="16">
        <v>0</v>
      </c>
      <c r="AL9" s="16">
        <v>0.4</v>
      </c>
      <c r="AM9" s="16">
        <v>0</v>
      </c>
      <c r="AN9" s="16" t="s">
        <v>80</v>
      </c>
      <c r="AO9" s="16"/>
      <c r="AP9" s="16">
        <v>0.125</v>
      </c>
      <c r="AQ9" s="16">
        <v>0.25</v>
      </c>
      <c r="AR9" s="16">
        <v>0</v>
      </c>
      <c r="AS9" s="16"/>
      <c r="AT9" s="16">
        <v>0.5</v>
      </c>
      <c r="AU9" s="16">
        <v>0</v>
      </c>
      <c r="AV9" s="16">
        <v>1</v>
      </c>
      <c r="AW9" s="16" t="s">
        <v>80</v>
      </c>
      <c r="AX9" s="16"/>
      <c r="AY9" s="16">
        <v>0</v>
      </c>
      <c r="AZ9" s="16">
        <v>0.16666666666666699</v>
      </c>
      <c r="BA9" s="16"/>
      <c r="BB9" s="16" t="s">
        <v>80</v>
      </c>
      <c r="BC9" s="16">
        <v>0.25</v>
      </c>
      <c r="BD9" s="16">
        <v>0.16666666666666699</v>
      </c>
      <c r="BE9" s="16">
        <v>0</v>
      </c>
      <c r="BF9" s="16"/>
      <c r="BG9" s="16" t="s">
        <v>80</v>
      </c>
      <c r="BH9" s="16">
        <v>0.4</v>
      </c>
      <c r="BI9" s="16">
        <v>0</v>
      </c>
      <c r="BJ9" s="16">
        <v>0</v>
      </c>
      <c r="BK9" s="16">
        <v>0</v>
      </c>
      <c r="BL9" s="16" t="s">
        <v>80</v>
      </c>
    </row>
    <row r="10" spans="2:64" x14ac:dyDescent="0.35">
      <c r="B10" s="17" t="s">
        <v>566</v>
      </c>
      <c r="C10" s="16">
        <v>0.69230769230769196</v>
      </c>
      <c r="D10" s="16">
        <v>0</v>
      </c>
      <c r="E10" s="16">
        <v>0.5</v>
      </c>
      <c r="F10" s="16">
        <v>1</v>
      </c>
      <c r="G10" s="16">
        <v>1</v>
      </c>
      <c r="H10" s="16">
        <v>0.71428571428571397</v>
      </c>
      <c r="I10" s="16"/>
      <c r="J10" s="16">
        <v>0.7</v>
      </c>
      <c r="K10" s="16">
        <v>0.66666666666666696</v>
      </c>
      <c r="L10" s="16"/>
      <c r="M10" s="16">
        <v>0.625</v>
      </c>
      <c r="N10" s="16">
        <v>0.5</v>
      </c>
      <c r="O10" s="16">
        <v>1</v>
      </c>
      <c r="P10" s="16">
        <v>1</v>
      </c>
      <c r="Q10" s="16"/>
      <c r="R10" s="16">
        <v>0.25</v>
      </c>
      <c r="S10" s="16">
        <v>0.5</v>
      </c>
      <c r="T10" s="16">
        <v>1</v>
      </c>
      <c r="U10" s="16" t="s">
        <v>80</v>
      </c>
      <c r="V10" s="16"/>
      <c r="W10" s="16">
        <v>0</v>
      </c>
      <c r="X10" s="16">
        <v>1</v>
      </c>
      <c r="Y10" s="16" t="s">
        <v>80</v>
      </c>
      <c r="Z10" s="16" t="s">
        <v>80</v>
      </c>
      <c r="AA10" s="16">
        <v>0.5</v>
      </c>
      <c r="AB10" s="16">
        <v>0</v>
      </c>
      <c r="AC10" s="16">
        <v>1</v>
      </c>
      <c r="AD10" s="16" t="s">
        <v>80</v>
      </c>
      <c r="AE10" s="16" t="s">
        <v>80</v>
      </c>
      <c r="AF10" s="16">
        <v>1</v>
      </c>
      <c r="AG10" s="16">
        <v>1</v>
      </c>
      <c r="AH10" s="16" t="s">
        <v>80</v>
      </c>
      <c r="AI10" s="16"/>
      <c r="AJ10" s="16">
        <v>0</v>
      </c>
      <c r="AK10" s="16">
        <v>1</v>
      </c>
      <c r="AL10" s="16">
        <v>0.6</v>
      </c>
      <c r="AM10" s="16">
        <v>1</v>
      </c>
      <c r="AN10" s="16" t="s">
        <v>80</v>
      </c>
      <c r="AO10" s="16"/>
      <c r="AP10" s="16">
        <v>0.75</v>
      </c>
      <c r="AQ10" s="16">
        <v>0.5</v>
      </c>
      <c r="AR10" s="16">
        <v>1</v>
      </c>
      <c r="AS10" s="16"/>
      <c r="AT10" s="16">
        <v>0.5</v>
      </c>
      <c r="AU10" s="16">
        <v>0.8</v>
      </c>
      <c r="AV10" s="16">
        <v>0</v>
      </c>
      <c r="AW10" s="16" t="s">
        <v>80</v>
      </c>
      <c r="AX10" s="16"/>
      <c r="AY10" s="16">
        <v>1</v>
      </c>
      <c r="AZ10" s="16">
        <v>0.66666666666666696</v>
      </c>
      <c r="BA10" s="16"/>
      <c r="BB10" s="16" t="s">
        <v>80</v>
      </c>
      <c r="BC10" s="16">
        <v>0.75</v>
      </c>
      <c r="BD10" s="16">
        <v>0.5</v>
      </c>
      <c r="BE10" s="16">
        <v>1</v>
      </c>
      <c r="BF10" s="16"/>
      <c r="BG10" s="16" t="s">
        <v>80</v>
      </c>
      <c r="BH10" s="16">
        <v>0.4</v>
      </c>
      <c r="BI10" s="16">
        <v>0.75</v>
      </c>
      <c r="BJ10" s="16">
        <v>1</v>
      </c>
      <c r="BK10" s="16">
        <v>1</v>
      </c>
      <c r="BL10" s="16" t="s">
        <v>80</v>
      </c>
    </row>
    <row r="11" spans="2:64" x14ac:dyDescent="0.35">
      <c r="B11" s="17" t="s">
        <v>322</v>
      </c>
      <c r="C11" s="18">
        <v>7.69230769230769E-2</v>
      </c>
      <c r="D11" s="18">
        <v>0</v>
      </c>
      <c r="E11" s="18">
        <v>0</v>
      </c>
      <c r="F11" s="18">
        <v>0</v>
      </c>
      <c r="G11" s="18">
        <v>0</v>
      </c>
      <c r="H11" s="18">
        <v>0.14285714285714299</v>
      </c>
      <c r="I11" s="18"/>
      <c r="J11" s="18">
        <v>0</v>
      </c>
      <c r="K11" s="18">
        <v>0.33333333333333298</v>
      </c>
      <c r="L11" s="18"/>
      <c r="M11" s="18">
        <v>0.125</v>
      </c>
      <c r="N11" s="18">
        <v>0</v>
      </c>
      <c r="O11" s="18">
        <v>0</v>
      </c>
      <c r="P11" s="18">
        <v>0</v>
      </c>
      <c r="Q11" s="18"/>
      <c r="R11" s="18">
        <v>0</v>
      </c>
      <c r="S11" s="18">
        <v>0.5</v>
      </c>
      <c r="T11" s="18">
        <v>0</v>
      </c>
      <c r="U11" s="18" t="s">
        <v>80</v>
      </c>
      <c r="V11" s="18"/>
      <c r="W11" s="18">
        <v>0.5</v>
      </c>
      <c r="X11" s="18">
        <v>0</v>
      </c>
      <c r="Y11" s="18" t="s">
        <v>80</v>
      </c>
      <c r="Z11" s="18" t="s">
        <v>80</v>
      </c>
      <c r="AA11" s="18">
        <v>0</v>
      </c>
      <c r="AB11" s="18">
        <v>0</v>
      </c>
      <c r="AC11" s="18">
        <v>0</v>
      </c>
      <c r="AD11" s="18" t="s">
        <v>80</v>
      </c>
      <c r="AE11" s="18" t="s">
        <v>80</v>
      </c>
      <c r="AF11" s="18">
        <v>0</v>
      </c>
      <c r="AG11" s="18">
        <v>0</v>
      </c>
      <c r="AH11" s="18" t="s">
        <v>80</v>
      </c>
      <c r="AI11" s="18"/>
      <c r="AJ11" s="18">
        <v>1</v>
      </c>
      <c r="AK11" s="18">
        <v>0</v>
      </c>
      <c r="AL11" s="18">
        <v>0</v>
      </c>
      <c r="AM11" s="18">
        <v>0</v>
      </c>
      <c r="AN11" s="18" t="s">
        <v>80</v>
      </c>
      <c r="AO11" s="18"/>
      <c r="AP11" s="18">
        <v>0</v>
      </c>
      <c r="AQ11" s="18">
        <v>0.25</v>
      </c>
      <c r="AR11" s="18">
        <v>0</v>
      </c>
      <c r="AS11" s="18"/>
      <c r="AT11" s="18">
        <v>0</v>
      </c>
      <c r="AU11" s="18">
        <v>0.1</v>
      </c>
      <c r="AV11" s="18">
        <v>0</v>
      </c>
      <c r="AW11" s="18" t="s">
        <v>80</v>
      </c>
      <c r="AX11" s="18"/>
      <c r="AY11" s="18">
        <v>0</v>
      </c>
      <c r="AZ11" s="18">
        <v>8.3333333333333301E-2</v>
      </c>
      <c r="BA11" s="18"/>
      <c r="BB11" s="18" t="s">
        <v>80</v>
      </c>
      <c r="BC11" s="18">
        <v>0</v>
      </c>
      <c r="BD11" s="18">
        <v>0.16666666666666699</v>
      </c>
      <c r="BE11" s="18">
        <v>0</v>
      </c>
      <c r="BF11" s="18"/>
      <c r="BG11" s="18" t="s">
        <v>80</v>
      </c>
      <c r="BH11" s="18">
        <v>0.2</v>
      </c>
      <c r="BI11" s="18">
        <v>0</v>
      </c>
      <c r="BJ11" s="18">
        <v>0</v>
      </c>
      <c r="BK11" s="18">
        <v>0</v>
      </c>
      <c r="BL11" s="18" t="s">
        <v>80</v>
      </c>
    </row>
    <row r="12" spans="2:64" x14ac:dyDescent="0.35">
      <c r="B12" s="15" t="s">
        <v>568</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L24"/>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580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103</v>
      </c>
      <c r="D7" s="9">
        <v>5</v>
      </c>
      <c r="E7" s="9">
        <v>14</v>
      </c>
      <c r="F7" s="9">
        <v>18</v>
      </c>
      <c r="G7" s="9">
        <v>35</v>
      </c>
      <c r="H7" s="9">
        <v>31</v>
      </c>
      <c r="I7" s="9"/>
      <c r="J7" s="9">
        <v>61</v>
      </c>
      <c r="K7" s="9">
        <v>42</v>
      </c>
      <c r="L7" s="9"/>
      <c r="M7" s="9">
        <v>59</v>
      </c>
      <c r="N7" s="9">
        <v>23</v>
      </c>
      <c r="O7" s="9">
        <v>13</v>
      </c>
      <c r="P7" s="9">
        <v>7</v>
      </c>
      <c r="Q7" s="9"/>
      <c r="R7" s="9">
        <v>54</v>
      </c>
      <c r="S7" s="9">
        <v>16</v>
      </c>
      <c r="T7" s="9">
        <v>30</v>
      </c>
      <c r="U7" s="9">
        <v>3</v>
      </c>
      <c r="V7" s="9"/>
      <c r="W7" s="9">
        <v>13</v>
      </c>
      <c r="X7" s="9">
        <v>18</v>
      </c>
      <c r="Y7" s="9">
        <v>11</v>
      </c>
      <c r="Z7" s="9">
        <v>8</v>
      </c>
      <c r="AA7" s="9">
        <v>11</v>
      </c>
      <c r="AB7" s="9">
        <v>12</v>
      </c>
      <c r="AC7" s="9">
        <v>12</v>
      </c>
      <c r="AD7" s="9">
        <v>2</v>
      </c>
      <c r="AE7" s="9">
        <v>8</v>
      </c>
      <c r="AF7" s="9">
        <v>6</v>
      </c>
      <c r="AG7" s="9">
        <v>2</v>
      </c>
      <c r="AH7" s="9" t="s">
        <v>78</v>
      </c>
      <c r="AI7" s="9"/>
      <c r="AJ7" s="9">
        <v>14</v>
      </c>
      <c r="AK7" s="9">
        <v>17</v>
      </c>
      <c r="AL7" s="9">
        <v>28</v>
      </c>
      <c r="AM7" s="9">
        <v>23</v>
      </c>
      <c r="AN7" s="9">
        <v>6</v>
      </c>
      <c r="AO7" s="9"/>
      <c r="AP7" s="9">
        <v>75</v>
      </c>
      <c r="AQ7" s="9">
        <v>22</v>
      </c>
      <c r="AR7" s="9">
        <v>6</v>
      </c>
      <c r="AS7" s="9"/>
      <c r="AT7" s="9">
        <v>28</v>
      </c>
      <c r="AU7" s="9">
        <v>61</v>
      </c>
      <c r="AV7" s="9">
        <v>10</v>
      </c>
      <c r="AW7" s="9">
        <v>4</v>
      </c>
      <c r="AX7" s="9"/>
      <c r="AY7" s="9">
        <v>8</v>
      </c>
      <c r="AZ7" s="9">
        <v>95</v>
      </c>
      <c r="BA7" s="9"/>
      <c r="BB7" s="9">
        <v>6</v>
      </c>
      <c r="BC7" s="9">
        <v>19</v>
      </c>
      <c r="BD7" s="9">
        <v>64</v>
      </c>
      <c r="BE7" s="9">
        <v>14</v>
      </c>
      <c r="BF7" s="9"/>
      <c r="BG7" s="9">
        <v>10</v>
      </c>
      <c r="BH7" s="9">
        <v>50</v>
      </c>
      <c r="BI7" s="9">
        <v>30</v>
      </c>
      <c r="BJ7" s="9">
        <v>2</v>
      </c>
      <c r="BK7" s="9">
        <v>10</v>
      </c>
      <c r="BL7" s="9">
        <v>1</v>
      </c>
    </row>
    <row r="8" spans="2:64" x14ac:dyDescent="0.35">
      <c r="B8" s="17" t="s">
        <v>569</v>
      </c>
      <c r="C8" s="16">
        <v>9.7087378640776708E-3</v>
      </c>
      <c r="D8" s="16">
        <v>0</v>
      </c>
      <c r="E8" s="16">
        <v>7.1428571428571397E-2</v>
      </c>
      <c r="F8" s="16">
        <v>0</v>
      </c>
      <c r="G8" s="16">
        <v>0</v>
      </c>
      <c r="H8" s="16">
        <v>0</v>
      </c>
      <c r="I8" s="16"/>
      <c r="J8" s="16">
        <v>1.63934426229508E-2</v>
      </c>
      <c r="K8" s="16">
        <v>0</v>
      </c>
      <c r="L8" s="16"/>
      <c r="M8" s="16">
        <v>1.6949152542372899E-2</v>
      </c>
      <c r="N8" s="16">
        <v>0</v>
      </c>
      <c r="O8" s="16">
        <v>0</v>
      </c>
      <c r="P8" s="16">
        <v>0</v>
      </c>
      <c r="Q8" s="16"/>
      <c r="R8" s="16">
        <v>1.85185185185185E-2</v>
      </c>
      <c r="S8" s="16">
        <v>0</v>
      </c>
      <c r="T8" s="16">
        <v>0</v>
      </c>
      <c r="U8" s="16">
        <v>0</v>
      </c>
      <c r="V8" s="16"/>
      <c r="W8" s="16">
        <v>0</v>
      </c>
      <c r="X8" s="16">
        <v>0</v>
      </c>
      <c r="Y8" s="16">
        <v>0</v>
      </c>
      <c r="Z8" s="16">
        <v>0</v>
      </c>
      <c r="AA8" s="16">
        <v>0</v>
      </c>
      <c r="AB8" s="16">
        <v>0</v>
      </c>
      <c r="AC8" s="16">
        <v>0</v>
      </c>
      <c r="AD8" s="16">
        <v>0</v>
      </c>
      <c r="AE8" s="16">
        <v>0.125</v>
      </c>
      <c r="AF8" s="16">
        <v>0</v>
      </c>
      <c r="AG8" s="16">
        <v>0</v>
      </c>
      <c r="AH8" s="16" t="s">
        <v>80</v>
      </c>
      <c r="AI8" s="16"/>
      <c r="AJ8" s="16">
        <v>0</v>
      </c>
      <c r="AK8" s="16">
        <v>0</v>
      </c>
      <c r="AL8" s="16">
        <v>0</v>
      </c>
      <c r="AM8" s="16">
        <v>0</v>
      </c>
      <c r="AN8" s="16">
        <v>0.16666666666666699</v>
      </c>
      <c r="AO8" s="16"/>
      <c r="AP8" s="16">
        <v>1.3333333333333299E-2</v>
      </c>
      <c r="AQ8" s="16">
        <v>0</v>
      </c>
      <c r="AR8" s="16">
        <v>0</v>
      </c>
      <c r="AS8" s="16"/>
      <c r="AT8" s="16">
        <v>0</v>
      </c>
      <c r="AU8" s="16">
        <v>1.63934426229508E-2</v>
      </c>
      <c r="AV8" s="16">
        <v>0</v>
      </c>
      <c r="AW8" s="16">
        <v>0</v>
      </c>
      <c r="AX8" s="16"/>
      <c r="AY8" s="16">
        <v>0</v>
      </c>
      <c r="AZ8" s="16">
        <v>1.05263157894737E-2</v>
      </c>
      <c r="BA8" s="16"/>
      <c r="BB8" s="16">
        <v>0</v>
      </c>
      <c r="BC8" s="16">
        <v>0</v>
      </c>
      <c r="BD8" s="16">
        <v>1.5625E-2</v>
      </c>
      <c r="BE8" s="16">
        <v>0</v>
      </c>
      <c r="BF8" s="16"/>
      <c r="BG8" s="16">
        <v>0</v>
      </c>
      <c r="BH8" s="16">
        <v>0.02</v>
      </c>
      <c r="BI8" s="16">
        <v>0</v>
      </c>
      <c r="BJ8" s="16">
        <v>0</v>
      </c>
      <c r="BK8" s="16">
        <v>0</v>
      </c>
      <c r="BL8" s="16">
        <v>0</v>
      </c>
    </row>
    <row r="9" spans="2:64" x14ac:dyDescent="0.35">
      <c r="B9" s="17" t="s">
        <v>570</v>
      </c>
      <c r="C9" s="16">
        <v>5.8252427184466E-2</v>
      </c>
      <c r="D9" s="16">
        <v>0.2</v>
      </c>
      <c r="E9" s="16">
        <v>0.14285714285714299</v>
      </c>
      <c r="F9" s="16">
        <v>0</v>
      </c>
      <c r="G9" s="16">
        <v>2.8571428571428598E-2</v>
      </c>
      <c r="H9" s="16">
        <v>6.4516129032258104E-2</v>
      </c>
      <c r="I9" s="16"/>
      <c r="J9" s="16">
        <v>1.63934426229508E-2</v>
      </c>
      <c r="K9" s="16">
        <v>0.119047619047619</v>
      </c>
      <c r="L9" s="16"/>
      <c r="M9" s="16">
        <v>3.3898305084745797E-2</v>
      </c>
      <c r="N9" s="16">
        <v>8.6956521739130405E-2</v>
      </c>
      <c r="O9" s="16">
        <v>0.15384615384615399</v>
      </c>
      <c r="P9" s="16">
        <v>0</v>
      </c>
      <c r="Q9" s="16"/>
      <c r="R9" s="16">
        <v>3.7037037037037E-2</v>
      </c>
      <c r="S9" s="16">
        <v>0.125</v>
      </c>
      <c r="T9" s="16">
        <v>6.6666666666666693E-2</v>
      </c>
      <c r="U9" s="16">
        <v>0</v>
      </c>
      <c r="V9" s="16"/>
      <c r="W9" s="16">
        <v>0.15384615384615399</v>
      </c>
      <c r="X9" s="16">
        <v>5.5555555555555601E-2</v>
      </c>
      <c r="Y9" s="16">
        <v>0</v>
      </c>
      <c r="Z9" s="16">
        <v>0</v>
      </c>
      <c r="AA9" s="16">
        <v>0.18181818181818199</v>
      </c>
      <c r="AB9" s="16">
        <v>0</v>
      </c>
      <c r="AC9" s="16">
        <v>8.3333333333333301E-2</v>
      </c>
      <c r="AD9" s="16">
        <v>0</v>
      </c>
      <c r="AE9" s="16">
        <v>0</v>
      </c>
      <c r="AF9" s="16">
        <v>0</v>
      </c>
      <c r="AG9" s="16">
        <v>0</v>
      </c>
      <c r="AH9" s="16" t="s">
        <v>80</v>
      </c>
      <c r="AI9" s="16"/>
      <c r="AJ9" s="16">
        <v>0.14285714285714299</v>
      </c>
      <c r="AK9" s="16">
        <v>5.8823529411764698E-2</v>
      </c>
      <c r="AL9" s="16">
        <v>7.1428571428571397E-2</v>
      </c>
      <c r="AM9" s="16">
        <v>4.3478260869565202E-2</v>
      </c>
      <c r="AN9" s="16">
        <v>0</v>
      </c>
      <c r="AO9" s="16"/>
      <c r="AP9" s="16">
        <v>5.3333333333333302E-2</v>
      </c>
      <c r="AQ9" s="16">
        <v>9.0909090909090898E-2</v>
      </c>
      <c r="AR9" s="16">
        <v>0</v>
      </c>
      <c r="AS9" s="16"/>
      <c r="AT9" s="16">
        <v>7.1428571428571397E-2</v>
      </c>
      <c r="AU9" s="16">
        <v>4.91803278688525E-2</v>
      </c>
      <c r="AV9" s="16">
        <v>0</v>
      </c>
      <c r="AW9" s="16">
        <v>0.25</v>
      </c>
      <c r="AX9" s="16"/>
      <c r="AY9" s="16">
        <v>0.125</v>
      </c>
      <c r="AZ9" s="16">
        <v>5.2631578947368397E-2</v>
      </c>
      <c r="BA9" s="16"/>
      <c r="BB9" s="16">
        <v>0</v>
      </c>
      <c r="BC9" s="16">
        <v>0</v>
      </c>
      <c r="BD9" s="16">
        <v>7.8125E-2</v>
      </c>
      <c r="BE9" s="16">
        <v>7.1428571428571397E-2</v>
      </c>
      <c r="BF9" s="16"/>
      <c r="BG9" s="16">
        <v>0</v>
      </c>
      <c r="BH9" s="16">
        <v>0.04</v>
      </c>
      <c r="BI9" s="16">
        <v>0.1</v>
      </c>
      <c r="BJ9" s="16">
        <v>0</v>
      </c>
      <c r="BK9" s="16">
        <v>0.1</v>
      </c>
      <c r="BL9" s="16">
        <v>0</v>
      </c>
    </row>
    <row r="10" spans="2:64" x14ac:dyDescent="0.35">
      <c r="B10" s="17" t="s">
        <v>571</v>
      </c>
      <c r="C10" s="16">
        <v>4.85436893203883E-2</v>
      </c>
      <c r="D10" s="16">
        <v>0</v>
      </c>
      <c r="E10" s="16">
        <v>7.1428571428571397E-2</v>
      </c>
      <c r="F10" s="16">
        <v>5.5555555555555601E-2</v>
      </c>
      <c r="G10" s="16">
        <v>2.8571428571428598E-2</v>
      </c>
      <c r="H10" s="16">
        <v>6.4516129032258104E-2</v>
      </c>
      <c r="I10" s="16"/>
      <c r="J10" s="16">
        <v>4.91803278688525E-2</v>
      </c>
      <c r="K10" s="16">
        <v>4.7619047619047603E-2</v>
      </c>
      <c r="L10" s="16"/>
      <c r="M10" s="16">
        <v>6.7796610169491497E-2</v>
      </c>
      <c r="N10" s="16">
        <v>0</v>
      </c>
      <c r="O10" s="16">
        <v>0</v>
      </c>
      <c r="P10" s="16">
        <v>0.14285714285714299</v>
      </c>
      <c r="Q10" s="16"/>
      <c r="R10" s="16">
        <v>1.85185185185185E-2</v>
      </c>
      <c r="S10" s="16">
        <v>0.125</v>
      </c>
      <c r="T10" s="16">
        <v>6.6666666666666693E-2</v>
      </c>
      <c r="U10" s="16">
        <v>0</v>
      </c>
      <c r="V10" s="16"/>
      <c r="W10" s="16">
        <v>0</v>
      </c>
      <c r="X10" s="16">
        <v>0</v>
      </c>
      <c r="Y10" s="16">
        <v>0.18181818181818199</v>
      </c>
      <c r="Z10" s="16">
        <v>0</v>
      </c>
      <c r="AA10" s="16">
        <v>9.0909090909090898E-2</v>
      </c>
      <c r="AB10" s="16">
        <v>8.3333333333333301E-2</v>
      </c>
      <c r="AC10" s="16">
        <v>0</v>
      </c>
      <c r="AD10" s="16">
        <v>0.5</v>
      </c>
      <c r="AE10" s="16">
        <v>0</v>
      </c>
      <c r="AF10" s="16">
        <v>0</v>
      </c>
      <c r="AG10" s="16">
        <v>0</v>
      </c>
      <c r="AH10" s="16" t="s">
        <v>80</v>
      </c>
      <c r="AI10" s="16"/>
      <c r="AJ10" s="16">
        <v>0</v>
      </c>
      <c r="AK10" s="16">
        <v>0.11764705882352899</v>
      </c>
      <c r="AL10" s="16">
        <v>7.1428571428571397E-2</v>
      </c>
      <c r="AM10" s="16">
        <v>4.3478260869565202E-2</v>
      </c>
      <c r="AN10" s="16">
        <v>0</v>
      </c>
      <c r="AO10" s="16"/>
      <c r="AP10" s="16">
        <v>0.04</v>
      </c>
      <c r="AQ10" s="16">
        <v>4.5454545454545497E-2</v>
      </c>
      <c r="AR10" s="16">
        <v>0.16666666666666699</v>
      </c>
      <c r="AS10" s="16"/>
      <c r="AT10" s="16">
        <v>0.107142857142857</v>
      </c>
      <c r="AU10" s="16">
        <v>0</v>
      </c>
      <c r="AV10" s="16">
        <v>0.2</v>
      </c>
      <c r="AW10" s="16">
        <v>0</v>
      </c>
      <c r="AX10" s="16"/>
      <c r="AY10" s="16">
        <v>0</v>
      </c>
      <c r="AZ10" s="16">
        <v>5.2631578947368397E-2</v>
      </c>
      <c r="BA10" s="16"/>
      <c r="BB10" s="16">
        <v>0</v>
      </c>
      <c r="BC10" s="16">
        <v>0.157894736842105</v>
      </c>
      <c r="BD10" s="16">
        <v>3.125E-2</v>
      </c>
      <c r="BE10" s="16">
        <v>0</v>
      </c>
      <c r="BF10" s="16"/>
      <c r="BG10" s="16">
        <v>0</v>
      </c>
      <c r="BH10" s="16">
        <v>0.04</v>
      </c>
      <c r="BI10" s="16">
        <v>0.1</v>
      </c>
      <c r="BJ10" s="16">
        <v>0</v>
      </c>
      <c r="BK10" s="16">
        <v>0</v>
      </c>
      <c r="BL10" s="16">
        <v>0</v>
      </c>
    </row>
    <row r="11" spans="2:64" x14ac:dyDescent="0.35">
      <c r="B11" s="17" t="s">
        <v>572</v>
      </c>
      <c r="C11" s="16">
        <v>4.85436893203883E-2</v>
      </c>
      <c r="D11" s="16">
        <v>0</v>
      </c>
      <c r="E11" s="16">
        <v>0</v>
      </c>
      <c r="F11" s="16">
        <v>5.5555555555555601E-2</v>
      </c>
      <c r="G11" s="16">
        <v>8.5714285714285701E-2</v>
      </c>
      <c r="H11" s="16">
        <v>3.2258064516128997E-2</v>
      </c>
      <c r="I11" s="16"/>
      <c r="J11" s="16">
        <v>3.2786885245901599E-2</v>
      </c>
      <c r="K11" s="16">
        <v>7.1428571428571397E-2</v>
      </c>
      <c r="L11" s="16"/>
      <c r="M11" s="16">
        <v>6.7796610169491497E-2</v>
      </c>
      <c r="N11" s="16">
        <v>0</v>
      </c>
      <c r="O11" s="16">
        <v>7.69230769230769E-2</v>
      </c>
      <c r="P11" s="16">
        <v>0</v>
      </c>
      <c r="Q11" s="16"/>
      <c r="R11" s="16">
        <v>3.7037037037037E-2</v>
      </c>
      <c r="S11" s="16">
        <v>0</v>
      </c>
      <c r="T11" s="16">
        <v>6.6666666666666693E-2</v>
      </c>
      <c r="U11" s="16">
        <v>0.33333333333333298</v>
      </c>
      <c r="V11" s="16"/>
      <c r="W11" s="16">
        <v>0</v>
      </c>
      <c r="X11" s="16">
        <v>0</v>
      </c>
      <c r="Y11" s="16">
        <v>0</v>
      </c>
      <c r="Z11" s="16">
        <v>0</v>
      </c>
      <c r="AA11" s="16">
        <v>9.0909090909090898E-2</v>
      </c>
      <c r="AB11" s="16">
        <v>0</v>
      </c>
      <c r="AC11" s="16">
        <v>0</v>
      </c>
      <c r="AD11" s="16">
        <v>0</v>
      </c>
      <c r="AE11" s="16">
        <v>0.375</v>
      </c>
      <c r="AF11" s="16">
        <v>0.16666666666666699</v>
      </c>
      <c r="AG11" s="16">
        <v>0</v>
      </c>
      <c r="AH11" s="16" t="s">
        <v>80</v>
      </c>
      <c r="AI11" s="16"/>
      <c r="AJ11" s="16">
        <v>0</v>
      </c>
      <c r="AK11" s="16">
        <v>5.8823529411764698E-2</v>
      </c>
      <c r="AL11" s="16">
        <v>7.1428571428571397E-2</v>
      </c>
      <c r="AM11" s="16">
        <v>4.3478260869565202E-2</v>
      </c>
      <c r="AN11" s="16">
        <v>0</v>
      </c>
      <c r="AO11" s="16"/>
      <c r="AP11" s="16">
        <v>0.04</v>
      </c>
      <c r="AQ11" s="16">
        <v>9.0909090909090898E-2</v>
      </c>
      <c r="AR11" s="16">
        <v>0</v>
      </c>
      <c r="AS11" s="16"/>
      <c r="AT11" s="16">
        <v>7.1428571428571397E-2</v>
      </c>
      <c r="AU11" s="16">
        <v>3.2786885245901599E-2</v>
      </c>
      <c r="AV11" s="16">
        <v>0.1</v>
      </c>
      <c r="AW11" s="16">
        <v>0</v>
      </c>
      <c r="AX11" s="16"/>
      <c r="AY11" s="16">
        <v>0</v>
      </c>
      <c r="AZ11" s="16">
        <v>5.2631578947368397E-2</v>
      </c>
      <c r="BA11" s="16"/>
      <c r="BB11" s="16">
        <v>0</v>
      </c>
      <c r="BC11" s="16">
        <v>0.157894736842105</v>
      </c>
      <c r="BD11" s="16">
        <v>3.125E-2</v>
      </c>
      <c r="BE11" s="16">
        <v>0</v>
      </c>
      <c r="BF11" s="16"/>
      <c r="BG11" s="16">
        <v>0.1</v>
      </c>
      <c r="BH11" s="16">
        <v>0.02</v>
      </c>
      <c r="BI11" s="16">
        <v>0</v>
      </c>
      <c r="BJ11" s="16">
        <v>0</v>
      </c>
      <c r="BK11" s="16">
        <v>0.3</v>
      </c>
      <c r="BL11" s="16">
        <v>0</v>
      </c>
    </row>
    <row r="12" spans="2:64" x14ac:dyDescent="0.35">
      <c r="B12" s="17" t="s">
        <v>573</v>
      </c>
      <c r="C12" s="16">
        <v>5.8252427184466E-2</v>
      </c>
      <c r="D12" s="16">
        <v>0.2</v>
      </c>
      <c r="E12" s="16">
        <v>0</v>
      </c>
      <c r="F12" s="16">
        <v>5.5555555555555601E-2</v>
      </c>
      <c r="G12" s="16">
        <v>8.5714285714285701E-2</v>
      </c>
      <c r="H12" s="16">
        <v>3.2258064516128997E-2</v>
      </c>
      <c r="I12" s="16"/>
      <c r="J12" s="16">
        <v>6.5573770491803296E-2</v>
      </c>
      <c r="K12" s="16">
        <v>4.7619047619047603E-2</v>
      </c>
      <c r="L12" s="16"/>
      <c r="M12" s="16">
        <v>0.101694915254237</v>
      </c>
      <c r="N12" s="16">
        <v>0</v>
      </c>
      <c r="O12" s="16">
        <v>0</v>
      </c>
      <c r="P12" s="16">
        <v>0</v>
      </c>
      <c r="Q12" s="16"/>
      <c r="R12" s="16">
        <v>7.4074074074074098E-2</v>
      </c>
      <c r="S12" s="16">
        <v>6.25E-2</v>
      </c>
      <c r="T12" s="16">
        <v>3.3333333333333298E-2</v>
      </c>
      <c r="U12" s="16">
        <v>0</v>
      </c>
      <c r="V12" s="16"/>
      <c r="W12" s="16">
        <v>7.69230769230769E-2</v>
      </c>
      <c r="X12" s="16">
        <v>5.5555555555555601E-2</v>
      </c>
      <c r="Y12" s="16">
        <v>9.0909090909090898E-2</v>
      </c>
      <c r="Z12" s="16">
        <v>0.125</v>
      </c>
      <c r="AA12" s="16">
        <v>9.0909090909090898E-2</v>
      </c>
      <c r="AB12" s="16">
        <v>8.3333333333333301E-2</v>
      </c>
      <c r="AC12" s="16">
        <v>0</v>
      </c>
      <c r="AD12" s="16">
        <v>0</v>
      </c>
      <c r="AE12" s="16">
        <v>0</v>
      </c>
      <c r="AF12" s="16">
        <v>0</v>
      </c>
      <c r="AG12" s="16">
        <v>0</v>
      </c>
      <c r="AH12" s="16" t="s">
        <v>80</v>
      </c>
      <c r="AI12" s="16"/>
      <c r="AJ12" s="16">
        <v>7.1428571428571397E-2</v>
      </c>
      <c r="AK12" s="16">
        <v>0</v>
      </c>
      <c r="AL12" s="16">
        <v>0.107142857142857</v>
      </c>
      <c r="AM12" s="16">
        <v>8.6956521739130405E-2</v>
      </c>
      <c r="AN12" s="16">
        <v>0</v>
      </c>
      <c r="AO12" s="16"/>
      <c r="AP12" s="16">
        <v>5.3333333333333302E-2</v>
      </c>
      <c r="AQ12" s="16">
        <v>4.5454545454545497E-2</v>
      </c>
      <c r="AR12" s="16">
        <v>0.16666666666666699</v>
      </c>
      <c r="AS12" s="16"/>
      <c r="AT12" s="16">
        <v>3.5714285714285698E-2</v>
      </c>
      <c r="AU12" s="16">
        <v>6.5573770491803296E-2</v>
      </c>
      <c r="AV12" s="16">
        <v>0.1</v>
      </c>
      <c r="AW12" s="16">
        <v>0</v>
      </c>
      <c r="AX12" s="16"/>
      <c r="AY12" s="16">
        <v>0</v>
      </c>
      <c r="AZ12" s="16">
        <v>6.3157894736842093E-2</v>
      </c>
      <c r="BA12" s="16"/>
      <c r="BB12" s="16">
        <v>0</v>
      </c>
      <c r="BC12" s="16">
        <v>5.2631578947368397E-2</v>
      </c>
      <c r="BD12" s="16">
        <v>6.25E-2</v>
      </c>
      <c r="BE12" s="16">
        <v>7.1428571428571397E-2</v>
      </c>
      <c r="BF12" s="16"/>
      <c r="BG12" s="16">
        <v>0</v>
      </c>
      <c r="BH12" s="16">
        <v>0.1</v>
      </c>
      <c r="BI12" s="16">
        <v>3.3333333333333298E-2</v>
      </c>
      <c r="BJ12" s="16">
        <v>0</v>
      </c>
      <c r="BK12" s="16">
        <v>0</v>
      </c>
      <c r="BL12" s="16">
        <v>0</v>
      </c>
    </row>
    <row r="13" spans="2:64" x14ac:dyDescent="0.35">
      <c r="B13" s="17" t="s">
        <v>574</v>
      </c>
      <c r="C13" s="16">
        <v>4.85436893203883E-2</v>
      </c>
      <c r="D13" s="16">
        <v>0.2</v>
      </c>
      <c r="E13" s="16">
        <v>7.1428571428571397E-2</v>
      </c>
      <c r="F13" s="16">
        <v>0.11111111111111099</v>
      </c>
      <c r="G13" s="16">
        <v>0</v>
      </c>
      <c r="H13" s="16">
        <v>3.2258064516128997E-2</v>
      </c>
      <c r="I13" s="16"/>
      <c r="J13" s="16">
        <v>6.5573770491803296E-2</v>
      </c>
      <c r="K13" s="16">
        <v>2.3809523809523801E-2</v>
      </c>
      <c r="L13" s="16"/>
      <c r="M13" s="16">
        <v>1.6949152542372899E-2</v>
      </c>
      <c r="N13" s="16">
        <v>0.13043478260869601</v>
      </c>
      <c r="O13" s="16">
        <v>7.69230769230769E-2</v>
      </c>
      <c r="P13" s="16">
        <v>0</v>
      </c>
      <c r="Q13" s="16"/>
      <c r="R13" s="16">
        <v>5.5555555555555601E-2</v>
      </c>
      <c r="S13" s="16">
        <v>6.25E-2</v>
      </c>
      <c r="T13" s="16">
        <v>3.3333333333333298E-2</v>
      </c>
      <c r="U13" s="16">
        <v>0</v>
      </c>
      <c r="V13" s="16"/>
      <c r="W13" s="16">
        <v>7.69230769230769E-2</v>
      </c>
      <c r="X13" s="16">
        <v>5.5555555555555601E-2</v>
      </c>
      <c r="Y13" s="16">
        <v>0</v>
      </c>
      <c r="Z13" s="16">
        <v>0.125</v>
      </c>
      <c r="AA13" s="16">
        <v>0</v>
      </c>
      <c r="AB13" s="16">
        <v>0</v>
      </c>
      <c r="AC13" s="16">
        <v>8.3333333333333301E-2</v>
      </c>
      <c r="AD13" s="16">
        <v>0</v>
      </c>
      <c r="AE13" s="16">
        <v>0.125</v>
      </c>
      <c r="AF13" s="16">
        <v>0</v>
      </c>
      <c r="AG13" s="16">
        <v>0</v>
      </c>
      <c r="AH13" s="16" t="s">
        <v>80</v>
      </c>
      <c r="AI13" s="16"/>
      <c r="AJ13" s="16">
        <v>7.1428571428571397E-2</v>
      </c>
      <c r="AK13" s="16">
        <v>0</v>
      </c>
      <c r="AL13" s="16">
        <v>7.1428571428571397E-2</v>
      </c>
      <c r="AM13" s="16">
        <v>0</v>
      </c>
      <c r="AN13" s="16">
        <v>0</v>
      </c>
      <c r="AO13" s="16"/>
      <c r="AP13" s="16">
        <v>0.04</v>
      </c>
      <c r="AQ13" s="16">
        <v>9.0909090909090898E-2</v>
      </c>
      <c r="AR13" s="16">
        <v>0</v>
      </c>
      <c r="AS13" s="16"/>
      <c r="AT13" s="16">
        <v>7.1428571428571397E-2</v>
      </c>
      <c r="AU13" s="16">
        <v>1.63934426229508E-2</v>
      </c>
      <c r="AV13" s="16">
        <v>0.2</v>
      </c>
      <c r="AW13" s="16">
        <v>0</v>
      </c>
      <c r="AX13" s="16"/>
      <c r="AY13" s="16">
        <v>0.25</v>
      </c>
      <c r="AZ13" s="16">
        <v>3.1578947368421102E-2</v>
      </c>
      <c r="BA13" s="16"/>
      <c r="BB13" s="16">
        <v>0</v>
      </c>
      <c r="BC13" s="16">
        <v>0.105263157894737</v>
      </c>
      <c r="BD13" s="16">
        <v>4.6875E-2</v>
      </c>
      <c r="BE13" s="16">
        <v>0</v>
      </c>
      <c r="BF13" s="16"/>
      <c r="BG13" s="16">
        <v>0</v>
      </c>
      <c r="BH13" s="16">
        <v>0.06</v>
      </c>
      <c r="BI13" s="16">
        <v>6.6666666666666693E-2</v>
      </c>
      <c r="BJ13" s="16">
        <v>0</v>
      </c>
      <c r="BK13" s="16">
        <v>0</v>
      </c>
      <c r="BL13" s="16">
        <v>0</v>
      </c>
    </row>
    <row r="14" spans="2:64" x14ac:dyDescent="0.35">
      <c r="B14" s="17" t="s">
        <v>575</v>
      </c>
      <c r="C14" s="16">
        <v>5.8252427184466E-2</v>
      </c>
      <c r="D14" s="16">
        <v>0</v>
      </c>
      <c r="E14" s="16">
        <v>0.14285714285714299</v>
      </c>
      <c r="F14" s="16">
        <v>0.22222222222222199</v>
      </c>
      <c r="G14" s="16">
        <v>0</v>
      </c>
      <c r="H14" s="16">
        <v>0</v>
      </c>
      <c r="I14" s="16"/>
      <c r="J14" s="16">
        <v>3.2786885245901599E-2</v>
      </c>
      <c r="K14" s="16">
        <v>9.5238095238095205E-2</v>
      </c>
      <c r="L14" s="16"/>
      <c r="M14" s="16">
        <v>6.7796610169491497E-2</v>
      </c>
      <c r="N14" s="16">
        <v>0</v>
      </c>
      <c r="O14" s="16">
        <v>0.15384615384615399</v>
      </c>
      <c r="P14" s="16">
        <v>0</v>
      </c>
      <c r="Q14" s="16"/>
      <c r="R14" s="16">
        <v>7.4074074074074098E-2</v>
      </c>
      <c r="S14" s="16">
        <v>6.25E-2</v>
      </c>
      <c r="T14" s="16">
        <v>0</v>
      </c>
      <c r="U14" s="16">
        <v>0.33333333333333298</v>
      </c>
      <c r="V14" s="16"/>
      <c r="W14" s="16">
        <v>0.15384615384615399</v>
      </c>
      <c r="X14" s="16">
        <v>0</v>
      </c>
      <c r="Y14" s="16">
        <v>0</v>
      </c>
      <c r="Z14" s="16">
        <v>0</v>
      </c>
      <c r="AA14" s="16">
        <v>9.0909090909090898E-2</v>
      </c>
      <c r="AB14" s="16">
        <v>8.3333333333333301E-2</v>
      </c>
      <c r="AC14" s="16">
        <v>0</v>
      </c>
      <c r="AD14" s="16">
        <v>0</v>
      </c>
      <c r="AE14" s="16">
        <v>0.125</v>
      </c>
      <c r="AF14" s="16">
        <v>0</v>
      </c>
      <c r="AG14" s="16">
        <v>0.5</v>
      </c>
      <c r="AH14" s="16" t="s">
        <v>80</v>
      </c>
      <c r="AI14" s="16"/>
      <c r="AJ14" s="16">
        <v>7.1428571428571397E-2</v>
      </c>
      <c r="AK14" s="16">
        <v>5.8823529411764698E-2</v>
      </c>
      <c r="AL14" s="16">
        <v>7.1428571428571397E-2</v>
      </c>
      <c r="AM14" s="16">
        <v>4.3478260869565202E-2</v>
      </c>
      <c r="AN14" s="16">
        <v>0</v>
      </c>
      <c r="AO14" s="16"/>
      <c r="AP14" s="16">
        <v>5.3333333333333302E-2</v>
      </c>
      <c r="AQ14" s="16">
        <v>4.5454545454545497E-2</v>
      </c>
      <c r="AR14" s="16">
        <v>0.16666666666666699</v>
      </c>
      <c r="AS14" s="16"/>
      <c r="AT14" s="16">
        <v>0.14285714285714299</v>
      </c>
      <c r="AU14" s="16">
        <v>3.2786885245901599E-2</v>
      </c>
      <c r="AV14" s="16">
        <v>0</v>
      </c>
      <c r="AW14" s="16">
        <v>0</v>
      </c>
      <c r="AX14" s="16"/>
      <c r="AY14" s="16">
        <v>0.125</v>
      </c>
      <c r="AZ14" s="16">
        <v>5.2631578947368397E-2</v>
      </c>
      <c r="BA14" s="16"/>
      <c r="BB14" s="16">
        <v>0</v>
      </c>
      <c r="BC14" s="16">
        <v>5.2631578947368397E-2</v>
      </c>
      <c r="BD14" s="16">
        <v>7.8125E-2</v>
      </c>
      <c r="BE14" s="16">
        <v>0</v>
      </c>
      <c r="BF14" s="16"/>
      <c r="BG14" s="16">
        <v>0.1</v>
      </c>
      <c r="BH14" s="16">
        <v>0.04</v>
      </c>
      <c r="BI14" s="16">
        <v>0.1</v>
      </c>
      <c r="BJ14" s="16">
        <v>0</v>
      </c>
      <c r="BK14" s="16">
        <v>0</v>
      </c>
      <c r="BL14" s="16">
        <v>0</v>
      </c>
    </row>
    <row r="15" spans="2:64" x14ac:dyDescent="0.35">
      <c r="B15" s="17" t="s">
        <v>576</v>
      </c>
      <c r="C15" s="16">
        <v>5.8252427184466E-2</v>
      </c>
      <c r="D15" s="16">
        <v>0.2</v>
      </c>
      <c r="E15" s="16">
        <v>0</v>
      </c>
      <c r="F15" s="16">
        <v>5.5555555555555601E-2</v>
      </c>
      <c r="G15" s="16">
        <v>8.5714285714285701E-2</v>
      </c>
      <c r="H15" s="16">
        <v>3.2258064516128997E-2</v>
      </c>
      <c r="I15" s="16"/>
      <c r="J15" s="16">
        <v>4.91803278688525E-2</v>
      </c>
      <c r="K15" s="16">
        <v>7.1428571428571397E-2</v>
      </c>
      <c r="L15" s="16"/>
      <c r="M15" s="16">
        <v>6.7796610169491497E-2</v>
      </c>
      <c r="N15" s="16">
        <v>4.3478260869565202E-2</v>
      </c>
      <c r="O15" s="16">
        <v>7.69230769230769E-2</v>
      </c>
      <c r="P15" s="16">
        <v>0</v>
      </c>
      <c r="Q15" s="16"/>
      <c r="R15" s="16">
        <v>7.4074074074074098E-2</v>
      </c>
      <c r="S15" s="16">
        <v>6.25E-2</v>
      </c>
      <c r="T15" s="16">
        <v>3.3333333333333298E-2</v>
      </c>
      <c r="U15" s="16">
        <v>0</v>
      </c>
      <c r="V15" s="16"/>
      <c r="W15" s="16">
        <v>0</v>
      </c>
      <c r="X15" s="16">
        <v>5.5555555555555601E-2</v>
      </c>
      <c r="Y15" s="16">
        <v>9.0909090909090898E-2</v>
      </c>
      <c r="Z15" s="16">
        <v>0</v>
      </c>
      <c r="AA15" s="16">
        <v>9.0909090909090898E-2</v>
      </c>
      <c r="AB15" s="16">
        <v>0</v>
      </c>
      <c r="AC15" s="16">
        <v>0.16666666666666699</v>
      </c>
      <c r="AD15" s="16">
        <v>0</v>
      </c>
      <c r="AE15" s="16">
        <v>0</v>
      </c>
      <c r="AF15" s="16">
        <v>0.16666666666666699</v>
      </c>
      <c r="AG15" s="16">
        <v>0</v>
      </c>
      <c r="AH15" s="16" t="s">
        <v>80</v>
      </c>
      <c r="AI15" s="16"/>
      <c r="AJ15" s="16">
        <v>0</v>
      </c>
      <c r="AK15" s="16">
        <v>0.11764705882352899</v>
      </c>
      <c r="AL15" s="16">
        <v>0</v>
      </c>
      <c r="AM15" s="16">
        <v>4.3478260869565202E-2</v>
      </c>
      <c r="AN15" s="16">
        <v>0.33333333333333298</v>
      </c>
      <c r="AO15" s="16"/>
      <c r="AP15" s="16">
        <v>6.6666666666666693E-2</v>
      </c>
      <c r="AQ15" s="16">
        <v>0</v>
      </c>
      <c r="AR15" s="16">
        <v>0.16666666666666699</v>
      </c>
      <c r="AS15" s="16"/>
      <c r="AT15" s="16">
        <v>7.1428571428571397E-2</v>
      </c>
      <c r="AU15" s="16">
        <v>6.5573770491803296E-2</v>
      </c>
      <c r="AV15" s="16">
        <v>0</v>
      </c>
      <c r="AW15" s="16">
        <v>0</v>
      </c>
      <c r="AX15" s="16"/>
      <c r="AY15" s="16">
        <v>0.125</v>
      </c>
      <c r="AZ15" s="16">
        <v>5.2631578947368397E-2</v>
      </c>
      <c r="BA15" s="16"/>
      <c r="BB15" s="16">
        <v>0.16666666666666699</v>
      </c>
      <c r="BC15" s="16">
        <v>0</v>
      </c>
      <c r="BD15" s="16">
        <v>4.6875E-2</v>
      </c>
      <c r="BE15" s="16">
        <v>0.14285714285714299</v>
      </c>
      <c r="BF15" s="16"/>
      <c r="BG15" s="16">
        <v>0</v>
      </c>
      <c r="BH15" s="16">
        <v>0.1</v>
      </c>
      <c r="BI15" s="16">
        <v>3.3333333333333298E-2</v>
      </c>
      <c r="BJ15" s="16">
        <v>0</v>
      </c>
      <c r="BK15" s="16">
        <v>0</v>
      </c>
      <c r="BL15" s="16">
        <v>0</v>
      </c>
    </row>
    <row r="16" spans="2:64" x14ac:dyDescent="0.35">
      <c r="B16" s="17" t="s">
        <v>577</v>
      </c>
      <c r="C16" s="16">
        <v>3.8834951456310697E-2</v>
      </c>
      <c r="D16" s="16">
        <v>0</v>
      </c>
      <c r="E16" s="16">
        <v>0</v>
      </c>
      <c r="F16" s="16">
        <v>0.16666666666666699</v>
      </c>
      <c r="G16" s="16">
        <v>0</v>
      </c>
      <c r="H16" s="16">
        <v>3.2258064516128997E-2</v>
      </c>
      <c r="I16" s="16"/>
      <c r="J16" s="16">
        <v>4.91803278688525E-2</v>
      </c>
      <c r="K16" s="16">
        <v>2.3809523809523801E-2</v>
      </c>
      <c r="L16" s="16"/>
      <c r="M16" s="16">
        <v>3.3898305084745797E-2</v>
      </c>
      <c r="N16" s="16">
        <v>4.3478260869565202E-2</v>
      </c>
      <c r="O16" s="16">
        <v>0</v>
      </c>
      <c r="P16" s="16">
        <v>0.14285714285714299</v>
      </c>
      <c r="Q16" s="16"/>
      <c r="R16" s="16">
        <v>5.5555555555555601E-2</v>
      </c>
      <c r="S16" s="16">
        <v>0</v>
      </c>
      <c r="T16" s="16">
        <v>3.3333333333333298E-2</v>
      </c>
      <c r="U16" s="16">
        <v>0</v>
      </c>
      <c r="V16" s="16"/>
      <c r="W16" s="16">
        <v>7.69230769230769E-2</v>
      </c>
      <c r="X16" s="16">
        <v>5.5555555555555601E-2</v>
      </c>
      <c r="Y16" s="16">
        <v>0</v>
      </c>
      <c r="Z16" s="16">
        <v>0</v>
      </c>
      <c r="AA16" s="16">
        <v>0</v>
      </c>
      <c r="AB16" s="16">
        <v>8.3333333333333301E-2</v>
      </c>
      <c r="AC16" s="16">
        <v>8.3333333333333301E-2</v>
      </c>
      <c r="AD16" s="16">
        <v>0</v>
      </c>
      <c r="AE16" s="16">
        <v>0</v>
      </c>
      <c r="AF16" s="16">
        <v>0</v>
      </c>
      <c r="AG16" s="16">
        <v>0</v>
      </c>
      <c r="AH16" s="16" t="s">
        <v>80</v>
      </c>
      <c r="AI16" s="16"/>
      <c r="AJ16" s="16">
        <v>7.1428571428571397E-2</v>
      </c>
      <c r="AK16" s="16">
        <v>0</v>
      </c>
      <c r="AL16" s="16">
        <v>3.5714285714285698E-2</v>
      </c>
      <c r="AM16" s="16">
        <v>4.3478260869565202E-2</v>
      </c>
      <c r="AN16" s="16">
        <v>0</v>
      </c>
      <c r="AO16" s="16"/>
      <c r="AP16" s="16">
        <v>1.3333333333333299E-2</v>
      </c>
      <c r="AQ16" s="16">
        <v>0.13636363636363599</v>
      </c>
      <c r="AR16" s="16">
        <v>0</v>
      </c>
      <c r="AS16" s="16"/>
      <c r="AT16" s="16">
        <v>7.1428571428571397E-2</v>
      </c>
      <c r="AU16" s="16">
        <v>3.2786885245901599E-2</v>
      </c>
      <c r="AV16" s="16">
        <v>0</v>
      </c>
      <c r="AW16" s="16">
        <v>0</v>
      </c>
      <c r="AX16" s="16"/>
      <c r="AY16" s="16">
        <v>0</v>
      </c>
      <c r="AZ16" s="16">
        <v>4.2105263157894701E-2</v>
      </c>
      <c r="BA16" s="16"/>
      <c r="BB16" s="16">
        <v>0</v>
      </c>
      <c r="BC16" s="16">
        <v>0</v>
      </c>
      <c r="BD16" s="16">
        <v>6.25E-2</v>
      </c>
      <c r="BE16" s="16">
        <v>0</v>
      </c>
      <c r="BF16" s="16"/>
      <c r="BG16" s="16">
        <v>0</v>
      </c>
      <c r="BH16" s="16">
        <v>0.02</v>
      </c>
      <c r="BI16" s="16">
        <v>6.6666666666666693E-2</v>
      </c>
      <c r="BJ16" s="16">
        <v>0.5</v>
      </c>
      <c r="BK16" s="16">
        <v>0</v>
      </c>
      <c r="BL16" s="16">
        <v>0</v>
      </c>
    </row>
    <row r="17" spans="2:64" x14ac:dyDescent="0.35">
      <c r="B17" s="17" t="s">
        <v>578</v>
      </c>
      <c r="C17" s="16">
        <v>1.94174757281553E-2</v>
      </c>
      <c r="D17" s="16">
        <v>0</v>
      </c>
      <c r="E17" s="16">
        <v>7.1428571428571397E-2</v>
      </c>
      <c r="F17" s="16">
        <v>0</v>
      </c>
      <c r="G17" s="16">
        <v>0</v>
      </c>
      <c r="H17" s="16">
        <v>3.2258064516128997E-2</v>
      </c>
      <c r="I17" s="16"/>
      <c r="J17" s="16">
        <v>1.63934426229508E-2</v>
      </c>
      <c r="K17" s="16">
        <v>2.3809523809523801E-2</v>
      </c>
      <c r="L17" s="16"/>
      <c r="M17" s="16">
        <v>1.6949152542372899E-2</v>
      </c>
      <c r="N17" s="16">
        <v>4.3478260869565202E-2</v>
      </c>
      <c r="O17" s="16">
        <v>0</v>
      </c>
      <c r="P17" s="16">
        <v>0</v>
      </c>
      <c r="Q17" s="16"/>
      <c r="R17" s="16">
        <v>1.85185185185185E-2</v>
      </c>
      <c r="S17" s="16">
        <v>0</v>
      </c>
      <c r="T17" s="16">
        <v>3.3333333333333298E-2</v>
      </c>
      <c r="U17" s="16">
        <v>0</v>
      </c>
      <c r="V17" s="16"/>
      <c r="W17" s="16">
        <v>7.69230769230769E-2</v>
      </c>
      <c r="X17" s="16">
        <v>0</v>
      </c>
      <c r="Y17" s="16">
        <v>0</v>
      </c>
      <c r="Z17" s="16">
        <v>0</v>
      </c>
      <c r="AA17" s="16">
        <v>0</v>
      </c>
      <c r="AB17" s="16">
        <v>8.3333333333333301E-2</v>
      </c>
      <c r="AC17" s="16">
        <v>0</v>
      </c>
      <c r="AD17" s="16">
        <v>0</v>
      </c>
      <c r="AE17" s="16">
        <v>0</v>
      </c>
      <c r="AF17" s="16">
        <v>0</v>
      </c>
      <c r="AG17" s="16">
        <v>0</v>
      </c>
      <c r="AH17" s="16" t="s">
        <v>80</v>
      </c>
      <c r="AI17" s="16"/>
      <c r="AJ17" s="16">
        <v>0</v>
      </c>
      <c r="AK17" s="16">
        <v>0</v>
      </c>
      <c r="AL17" s="16">
        <v>3.5714285714285698E-2</v>
      </c>
      <c r="AM17" s="16">
        <v>0</v>
      </c>
      <c r="AN17" s="16">
        <v>0</v>
      </c>
      <c r="AO17" s="16"/>
      <c r="AP17" s="16">
        <v>1.3333333333333299E-2</v>
      </c>
      <c r="AQ17" s="16">
        <v>4.5454545454545497E-2</v>
      </c>
      <c r="AR17" s="16">
        <v>0</v>
      </c>
      <c r="AS17" s="16"/>
      <c r="AT17" s="16">
        <v>3.5714285714285698E-2</v>
      </c>
      <c r="AU17" s="16">
        <v>1.63934426229508E-2</v>
      </c>
      <c r="AV17" s="16">
        <v>0</v>
      </c>
      <c r="AW17" s="16">
        <v>0</v>
      </c>
      <c r="AX17" s="16"/>
      <c r="AY17" s="16">
        <v>0</v>
      </c>
      <c r="AZ17" s="16">
        <v>2.1052631578947399E-2</v>
      </c>
      <c r="BA17" s="16"/>
      <c r="BB17" s="16">
        <v>0</v>
      </c>
      <c r="BC17" s="16">
        <v>0</v>
      </c>
      <c r="BD17" s="16">
        <v>3.125E-2</v>
      </c>
      <c r="BE17" s="16">
        <v>0</v>
      </c>
      <c r="BF17" s="16"/>
      <c r="BG17" s="16">
        <v>0</v>
      </c>
      <c r="BH17" s="16">
        <v>0.02</v>
      </c>
      <c r="BI17" s="16">
        <v>3.3333333333333298E-2</v>
      </c>
      <c r="BJ17" s="16">
        <v>0</v>
      </c>
      <c r="BK17" s="16">
        <v>0</v>
      </c>
      <c r="BL17" s="16">
        <v>0</v>
      </c>
    </row>
    <row r="18" spans="2:64" x14ac:dyDescent="0.35">
      <c r="B18" s="17" t="s">
        <v>579</v>
      </c>
      <c r="C18" s="16">
        <v>0.116504854368932</v>
      </c>
      <c r="D18" s="16">
        <v>0</v>
      </c>
      <c r="E18" s="16">
        <v>7.1428571428571397E-2</v>
      </c>
      <c r="F18" s="16">
        <v>0.16666666666666699</v>
      </c>
      <c r="G18" s="16">
        <v>0.17142857142857101</v>
      </c>
      <c r="H18" s="16">
        <v>6.4516129032258104E-2</v>
      </c>
      <c r="I18" s="16"/>
      <c r="J18" s="16">
        <v>0.18032786885245899</v>
      </c>
      <c r="K18" s="16">
        <v>2.3809523809523801E-2</v>
      </c>
      <c r="L18" s="16"/>
      <c r="M18" s="16">
        <v>0.101694915254237</v>
      </c>
      <c r="N18" s="16">
        <v>8.6956521739130405E-2</v>
      </c>
      <c r="O18" s="16">
        <v>0.230769230769231</v>
      </c>
      <c r="P18" s="16">
        <v>0.14285714285714299</v>
      </c>
      <c r="Q18" s="16"/>
      <c r="R18" s="16">
        <v>0.148148148148148</v>
      </c>
      <c r="S18" s="16">
        <v>6.25E-2</v>
      </c>
      <c r="T18" s="16">
        <v>0.1</v>
      </c>
      <c r="U18" s="16">
        <v>0</v>
      </c>
      <c r="V18" s="16"/>
      <c r="W18" s="16">
        <v>0.15384615384615399</v>
      </c>
      <c r="X18" s="16">
        <v>0.16666666666666699</v>
      </c>
      <c r="Y18" s="16">
        <v>0.27272727272727298</v>
      </c>
      <c r="Z18" s="16">
        <v>0</v>
      </c>
      <c r="AA18" s="16">
        <v>0</v>
      </c>
      <c r="AB18" s="16">
        <v>8.3333333333333301E-2</v>
      </c>
      <c r="AC18" s="16">
        <v>8.3333333333333301E-2</v>
      </c>
      <c r="AD18" s="16">
        <v>0</v>
      </c>
      <c r="AE18" s="16">
        <v>0.125</v>
      </c>
      <c r="AF18" s="16">
        <v>0.16666666666666699</v>
      </c>
      <c r="AG18" s="16">
        <v>0</v>
      </c>
      <c r="AH18" s="16" t="s">
        <v>80</v>
      </c>
      <c r="AI18" s="16"/>
      <c r="AJ18" s="16">
        <v>7.1428571428571397E-2</v>
      </c>
      <c r="AK18" s="16">
        <v>0.17647058823529399</v>
      </c>
      <c r="AL18" s="16">
        <v>7.1428571428571397E-2</v>
      </c>
      <c r="AM18" s="16">
        <v>0.13043478260869601</v>
      </c>
      <c r="AN18" s="16">
        <v>0.16666666666666699</v>
      </c>
      <c r="AO18" s="16"/>
      <c r="AP18" s="16">
        <v>9.3333333333333296E-2</v>
      </c>
      <c r="AQ18" s="16">
        <v>0.18181818181818199</v>
      </c>
      <c r="AR18" s="16">
        <v>0.16666666666666699</v>
      </c>
      <c r="AS18" s="16"/>
      <c r="AT18" s="16">
        <v>7.1428571428571397E-2</v>
      </c>
      <c r="AU18" s="16">
        <v>0.14754098360655701</v>
      </c>
      <c r="AV18" s="16">
        <v>0.1</v>
      </c>
      <c r="AW18" s="16">
        <v>0</v>
      </c>
      <c r="AX18" s="16"/>
      <c r="AY18" s="16">
        <v>0.125</v>
      </c>
      <c r="AZ18" s="16">
        <v>0.115789473684211</v>
      </c>
      <c r="BA18" s="16"/>
      <c r="BB18" s="16">
        <v>0.66666666666666696</v>
      </c>
      <c r="BC18" s="16">
        <v>0.157894736842105</v>
      </c>
      <c r="BD18" s="16">
        <v>4.6875E-2</v>
      </c>
      <c r="BE18" s="16">
        <v>0.14285714285714299</v>
      </c>
      <c r="BF18" s="16"/>
      <c r="BG18" s="16">
        <v>0.2</v>
      </c>
      <c r="BH18" s="16">
        <v>0.06</v>
      </c>
      <c r="BI18" s="16">
        <v>0.16666666666666699</v>
      </c>
      <c r="BJ18" s="16">
        <v>0</v>
      </c>
      <c r="BK18" s="16">
        <v>0.2</v>
      </c>
      <c r="BL18" s="16">
        <v>0</v>
      </c>
    </row>
    <row r="19" spans="2:64" x14ac:dyDescent="0.35">
      <c r="B19" s="17" t="s">
        <v>159</v>
      </c>
      <c r="C19" s="18">
        <v>0.43689320388349501</v>
      </c>
      <c r="D19" s="18">
        <v>0.2</v>
      </c>
      <c r="E19" s="18">
        <v>0.35714285714285698</v>
      </c>
      <c r="F19" s="18">
        <v>0.11111111111111099</v>
      </c>
      <c r="G19" s="18">
        <v>0.51428571428571401</v>
      </c>
      <c r="H19" s="18">
        <v>0.61290322580645196</v>
      </c>
      <c r="I19" s="18"/>
      <c r="J19" s="18">
        <v>0.42622950819672101</v>
      </c>
      <c r="K19" s="18">
        <v>0.452380952380952</v>
      </c>
      <c r="L19" s="18"/>
      <c r="M19" s="18">
        <v>0.40677966101694901</v>
      </c>
      <c r="N19" s="18">
        <v>0.565217391304348</v>
      </c>
      <c r="O19" s="18">
        <v>0.230769230769231</v>
      </c>
      <c r="P19" s="18">
        <v>0.57142857142857095</v>
      </c>
      <c r="Q19" s="18"/>
      <c r="R19" s="18">
        <v>0.38888888888888901</v>
      </c>
      <c r="S19" s="18">
        <v>0.4375</v>
      </c>
      <c r="T19" s="18">
        <v>0.53333333333333299</v>
      </c>
      <c r="U19" s="18">
        <v>0.33333333333333298</v>
      </c>
      <c r="V19" s="18"/>
      <c r="W19" s="18">
        <v>0.230769230769231</v>
      </c>
      <c r="X19" s="18">
        <v>0.55555555555555602</v>
      </c>
      <c r="Y19" s="18">
        <v>0.36363636363636398</v>
      </c>
      <c r="Z19" s="18">
        <v>0.75</v>
      </c>
      <c r="AA19" s="18">
        <v>0.36363636363636398</v>
      </c>
      <c r="AB19" s="18">
        <v>0.5</v>
      </c>
      <c r="AC19" s="18">
        <v>0.5</v>
      </c>
      <c r="AD19" s="18">
        <v>0.5</v>
      </c>
      <c r="AE19" s="18">
        <v>0.125</v>
      </c>
      <c r="AF19" s="18">
        <v>0.5</v>
      </c>
      <c r="AG19" s="18">
        <v>0.5</v>
      </c>
      <c r="AH19" s="18" t="s">
        <v>80</v>
      </c>
      <c r="AI19" s="18"/>
      <c r="AJ19" s="18">
        <v>0.5</v>
      </c>
      <c r="AK19" s="18">
        <v>0.41176470588235298</v>
      </c>
      <c r="AL19" s="18">
        <v>0.39285714285714302</v>
      </c>
      <c r="AM19" s="18">
        <v>0.52173913043478304</v>
      </c>
      <c r="AN19" s="18">
        <v>0.33333333333333298</v>
      </c>
      <c r="AO19" s="18"/>
      <c r="AP19" s="18">
        <v>0.52</v>
      </c>
      <c r="AQ19" s="18">
        <v>0.22727272727272699</v>
      </c>
      <c r="AR19" s="18">
        <v>0.16666666666666699</v>
      </c>
      <c r="AS19" s="18"/>
      <c r="AT19" s="18">
        <v>0.25</v>
      </c>
      <c r="AU19" s="18">
        <v>0.52459016393442603</v>
      </c>
      <c r="AV19" s="18">
        <v>0.3</v>
      </c>
      <c r="AW19" s="18">
        <v>0.75</v>
      </c>
      <c r="AX19" s="18"/>
      <c r="AY19" s="18">
        <v>0.25</v>
      </c>
      <c r="AZ19" s="18">
        <v>0.452631578947368</v>
      </c>
      <c r="BA19" s="18"/>
      <c r="BB19" s="18">
        <v>0.16666666666666699</v>
      </c>
      <c r="BC19" s="18">
        <v>0.31578947368421101</v>
      </c>
      <c r="BD19" s="18">
        <v>0.46875</v>
      </c>
      <c r="BE19" s="18">
        <v>0.57142857142857095</v>
      </c>
      <c r="BF19" s="18"/>
      <c r="BG19" s="18">
        <v>0.6</v>
      </c>
      <c r="BH19" s="18">
        <v>0.48</v>
      </c>
      <c r="BI19" s="18">
        <v>0.3</v>
      </c>
      <c r="BJ19" s="18">
        <v>0.5</v>
      </c>
      <c r="BK19" s="18">
        <v>0.4</v>
      </c>
      <c r="BL19" s="18">
        <v>1</v>
      </c>
    </row>
    <row r="20" spans="2:64" x14ac:dyDescent="0.35">
      <c r="B20" s="15" t="s">
        <v>581</v>
      </c>
    </row>
    <row r="21" spans="2:64" x14ac:dyDescent="0.35">
      <c r="B21" t="s">
        <v>637</v>
      </c>
    </row>
    <row r="22" spans="2:64" x14ac:dyDescent="0.35">
      <c r="B22" t="s">
        <v>98</v>
      </c>
    </row>
    <row r="24" spans="2:64" x14ac:dyDescent="0.35">
      <c r="B24"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582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564</v>
      </c>
      <c r="C8" s="16">
        <v>0.175196850393701</v>
      </c>
      <c r="D8" s="16">
        <v>0.24137931034482801</v>
      </c>
      <c r="E8" s="16">
        <v>0.171875</v>
      </c>
      <c r="F8" s="16">
        <v>0.19148936170212799</v>
      </c>
      <c r="G8" s="16">
        <v>0.14723926380368099</v>
      </c>
      <c r="H8" s="16">
        <v>0.183544303797468</v>
      </c>
      <c r="I8" s="16"/>
      <c r="J8" s="16">
        <v>0.18531468531468501</v>
      </c>
      <c r="K8" s="16">
        <v>0.16289592760180999</v>
      </c>
      <c r="L8" s="16"/>
      <c r="M8" s="16">
        <v>0.18421052631578899</v>
      </c>
      <c r="N8" s="16">
        <v>0.13</v>
      </c>
      <c r="O8" s="16">
        <v>0.16666666666666699</v>
      </c>
      <c r="P8" s="16">
        <v>0.22500000000000001</v>
      </c>
      <c r="Q8" s="16"/>
      <c r="R8" s="16">
        <v>0.188</v>
      </c>
      <c r="S8" s="16">
        <v>9.8765432098765399E-2</v>
      </c>
      <c r="T8" s="16">
        <v>0.18300653594771199</v>
      </c>
      <c r="U8" s="16">
        <v>0.25</v>
      </c>
      <c r="V8" s="16"/>
      <c r="W8" s="16">
        <v>0.22972972972972999</v>
      </c>
      <c r="X8" s="16">
        <v>0.185567010309278</v>
      </c>
      <c r="Y8" s="16">
        <v>0.17307692307692299</v>
      </c>
      <c r="Z8" s="16">
        <v>0.108695652173913</v>
      </c>
      <c r="AA8" s="16">
        <v>0.135135135135135</v>
      </c>
      <c r="AB8" s="16">
        <v>0.102040816326531</v>
      </c>
      <c r="AC8" s="16">
        <v>0.22448979591836701</v>
      </c>
      <c r="AD8" s="16">
        <v>5.5555555555555601E-2</v>
      </c>
      <c r="AE8" s="16">
        <v>0.2</v>
      </c>
      <c r="AF8" s="16">
        <v>0.14285714285714299</v>
      </c>
      <c r="AG8" s="16">
        <v>0.25</v>
      </c>
      <c r="AH8" s="16">
        <v>0.66666666666666696</v>
      </c>
      <c r="AI8" s="16"/>
      <c r="AJ8" s="16">
        <v>0.14925373134328401</v>
      </c>
      <c r="AK8" s="16">
        <v>0.12</v>
      </c>
      <c r="AL8" s="16">
        <v>0.21264367816092</v>
      </c>
      <c r="AM8" s="16">
        <v>0.159574468085106</v>
      </c>
      <c r="AN8" s="16">
        <v>0.33333333333333298</v>
      </c>
      <c r="AO8" s="16"/>
      <c r="AP8" s="16">
        <v>0.14088397790055199</v>
      </c>
      <c r="AQ8" s="16">
        <v>0.28000000000000003</v>
      </c>
      <c r="AR8" s="16">
        <v>0.14285714285714299</v>
      </c>
      <c r="AS8" s="16"/>
      <c r="AT8" s="16">
        <v>0.15909090909090901</v>
      </c>
      <c r="AU8" s="16">
        <v>0.18649517684887501</v>
      </c>
      <c r="AV8" s="16">
        <v>0.133333333333333</v>
      </c>
      <c r="AW8" s="16">
        <v>0.2</v>
      </c>
      <c r="AX8" s="16"/>
      <c r="AY8" s="16">
        <v>0.162162162162162</v>
      </c>
      <c r="AZ8" s="16">
        <v>0.176220806794055</v>
      </c>
      <c r="BA8" s="16"/>
      <c r="BB8" s="16">
        <v>0.38888888888888901</v>
      </c>
      <c r="BC8" s="16">
        <v>7.1428571428571397E-2</v>
      </c>
      <c r="BD8" s="16">
        <v>0.19003115264797499</v>
      </c>
      <c r="BE8" s="16">
        <v>0.119402985074627</v>
      </c>
      <c r="BF8" s="16"/>
      <c r="BG8" s="16">
        <v>0.241935483870968</v>
      </c>
      <c r="BH8" s="16">
        <v>0.2</v>
      </c>
      <c r="BI8" s="16">
        <v>0.12837837837837801</v>
      </c>
      <c r="BJ8" s="16">
        <v>0.173913043478261</v>
      </c>
      <c r="BK8" s="16">
        <v>7.4074074074074098E-2</v>
      </c>
      <c r="BL8" s="16">
        <v>0</v>
      </c>
    </row>
    <row r="9" spans="2:64" x14ac:dyDescent="0.35">
      <c r="B9" s="17" t="s">
        <v>565</v>
      </c>
      <c r="C9" s="16">
        <v>0.40551181102362199</v>
      </c>
      <c r="D9" s="16">
        <v>0.44827586206896602</v>
      </c>
      <c r="E9" s="16">
        <v>0.546875</v>
      </c>
      <c r="F9" s="16">
        <v>0.45744680851063801</v>
      </c>
      <c r="G9" s="16">
        <v>0.33742331288343602</v>
      </c>
      <c r="H9" s="16">
        <v>0.379746835443038</v>
      </c>
      <c r="I9" s="16"/>
      <c r="J9" s="16">
        <v>0.391608391608392</v>
      </c>
      <c r="K9" s="16">
        <v>0.420814479638009</v>
      </c>
      <c r="L9" s="16"/>
      <c r="M9" s="16">
        <v>0.417763157894737</v>
      </c>
      <c r="N9" s="16">
        <v>0.4</v>
      </c>
      <c r="O9" s="16">
        <v>0.35</v>
      </c>
      <c r="P9" s="16">
        <v>0.4</v>
      </c>
      <c r="Q9" s="16"/>
      <c r="R9" s="16">
        <v>0.41199999999999998</v>
      </c>
      <c r="S9" s="16">
        <v>0.469135802469136</v>
      </c>
      <c r="T9" s="16">
        <v>0.37908496732026098</v>
      </c>
      <c r="U9" s="16">
        <v>0.29166666666666702</v>
      </c>
      <c r="V9" s="16"/>
      <c r="W9" s="16">
        <v>0.51351351351351304</v>
      </c>
      <c r="X9" s="16">
        <v>0.402061855670103</v>
      </c>
      <c r="Y9" s="16">
        <v>0.38461538461538503</v>
      </c>
      <c r="Z9" s="16">
        <v>0.434782608695652</v>
      </c>
      <c r="AA9" s="16">
        <v>0.43243243243243201</v>
      </c>
      <c r="AB9" s="16">
        <v>0.28571428571428598</v>
      </c>
      <c r="AC9" s="16">
        <v>0.44897959183673503</v>
      </c>
      <c r="AD9" s="16">
        <v>0.5</v>
      </c>
      <c r="AE9" s="16">
        <v>0.45714285714285702</v>
      </c>
      <c r="AF9" s="16">
        <v>0.14285714285714299</v>
      </c>
      <c r="AG9" s="16">
        <v>0.4</v>
      </c>
      <c r="AH9" s="16">
        <v>0</v>
      </c>
      <c r="AI9" s="16"/>
      <c r="AJ9" s="16">
        <v>0.37313432835820898</v>
      </c>
      <c r="AK9" s="16">
        <v>0.37333333333333302</v>
      </c>
      <c r="AL9" s="16">
        <v>0.43678160919540199</v>
      </c>
      <c r="AM9" s="16">
        <v>0.38297872340425498</v>
      </c>
      <c r="AN9" s="16">
        <v>0.407407407407407</v>
      </c>
      <c r="AO9" s="16"/>
      <c r="AP9" s="16">
        <v>0.42265193370165699</v>
      </c>
      <c r="AQ9" s="16">
        <v>0.35199999999999998</v>
      </c>
      <c r="AR9" s="16">
        <v>0.42857142857142899</v>
      </c>
      <c r="AS9" s="16"/>
      <c r="AT9" s="16">
        <v>0.45454545454545497</v>
      </c>
      <c r="AU9" s="16">
        <v>0.36977491961414799</v>
      </c>
      <c r="AV9" s="16">
        <v>0.53333333333333299</v>
      </c>
      <c r="AW9" s="16">
        <v>0.35</v>
      </c>
      <c r="AX9" s="16"/>
      <c r="AY9" s="16">
        <v>0.35135135135135098</v>
      </c>
      <c r="AZ9" s="16">
        <v>0.40976645435244202</v>
      </c>
      <c r="BA9" s="16"/>
      <c r="BB9" s="16">
        <v>0.41666666666666702</v>
      </c>
      <c r="BC9" s="16">
        <v>0.32142857142857101</v>
      </c>
      <c r="BD9" s="16">
        <v>0.43613707165109</v>
      </c>
      <c r="BE9" s="16">
        <v>0.35820895522388102</v>
      </c>
      <c r="BF9" s="16"/>
      <c r="BG9" s="16">
        <v>0.41935483870967699</v>
      </c>
      <c r="BH9" s="16">
        <v>0.44897959183673503</v>
      </c>
      <c r="BI9" s="16">
        <v>0.37837837837837801</v>
      </c>
      <c r="BJ9" s="16">
        <v>0.26086956521739102</v>
      </c>
      <c r="BK9" s="16">
        <v>0.25925925925925902</v>
      </c>
      <c r="BL9" s="16">
        <v>0.33333333333333298</v>
      </c>
    </row>
    <row r="10" spans="2:64" x14ac:dyDescent="0.35">
      <c r="B10" s="17" t="s">
        <v>566</v>
      </c>
      <c r="C10" s="16">
        <v>0.31889763779527602</v>
      </c>
      <c r="D10" s="16">
        <v>0.24137931034482801</v>
      </c>
      <c r="E10" s="16">
        <v>0.234375</v>
      </c>
      <c r="F10" s="16">
        <v>0.29787234042553201</v>
      </c>
      <c r="G10" s="16">
        <v>0.41104294478527598</v>
      </c>
      <c r="H10" s="16">
        <v>0.284810126582278</v>
      </c>
      <c r="I10" s="16"/>
      <c r="J10" s="16">
        <v>0.356643356643357</v>
      </c>
      <c r="K10" s="16">
        <v>0.27149321266968302</v>
      </c>
      <c r="L10" s="16"/>
      <c r="M10" s="16">
        <v>0.32565789473684198</v>
      </c>
      <c r="N10" s="16">
        <v>0.31</v>
      </c>
      <c r="O10" s="16">
        <v>0.33333333333333298</v>
      </c>
      <c r="P10" s="16">
        <v>0.3</v>
      </c>
      <c r="Q10" s="16"/>
      <c r="R10" s="16">
        <v>0.32400000000000001</v>
      </c>
      <c r="S10" s="16">
        <v>0.33333333333333298</v>
      </c>
      <c r="T10" s="16">
        <v>0.30065359477124198</v>
      </c>
      <c r="U10" s="16">
        <v>0.33333333333333298</v>
      </c>
      <c r="V10" s="16"/>
      <c r="W10" s="16">
        <v>0.20270270270270299</v>
      </c>
      <c r="X10" s="16">
        <v>0.35051546391752603</v>
      </c>
      <c r="Y10" s="16">
        <v>0.28846153846153799</v>
      </c>
      <c r="Z10" s="16">
        <v>0.34782608695652201</v>
      </c>
      <c r="AA10" s="16">
        <v>0.35135135135135098</v>
      </c>
      <c r="AB10" s="16">
        <v>0.42857142857142899</v>
      </c>
      <c r="AC10" s="16">
        <v>0.24489795918367299</v>
      </c>
      <c r="AD10" s="16">
        <v>0.16666666666666699</v>
      </c>
      <c r="AE10" s="16">
        <v>0.28571428571428598</v>
      </c>
      <c r="AF10" s="16">
        <v>0.57142857142857095</v>
      </c>
      <c r="AG10" s="16">
        <v>0.3</v>
      </c>
      <c r="AH10" s="16">
        <v>0.33333333333333298</v>
      </c>
      <c r="AI10" s="16"/>
      <c r="AJ10" s="16">
        <v>0.328358208955224</v>
      </c>
      <c r="AK10" s="16">
        <v>0.36</v>
      </c>
      <c r="AL10" s="16">
        <v>0.27586206896551702</v>
      </c>
      <c r="AM10" s="16">
        <v>0.35106382978723399</v>
      </c>
      <c r="AN10" s="16">
        <v>0.22222222222222199</v>
      </c>
      <c r="AO10" s="16"/>
      <c r="AP10" s="16">
        <v>0.32872928176795602</v>
      </c>
      <c r="AQ10" s="16">
        <v>0.28799999999999998</v>
      </c>
      <c r="AR10" s="16">
        <v>0.33333333333333298</v>
      </c>
      <c r="AS10" s="16"/>
      <c r="AT10" s="16">
        <v>0.33333333333333298</v>
      </c>
      <c r="AU10" s="16">
        <v>0.331189710610932</v>
      </c>
      <c r="AV10" s="16">
        <v>0.24444444444444399</v>
      </c>
      <c r="AW10" s="16">
        <v>0.2</v>
      </c>
      <c r="AX10" s="16"/>
      <c r="AY10" s="16">
        <v>0.32432432432432401</v>
      </c>
      <c r="AZ10" s="16">
        <v>0.31847133757961799</v>
      </c>
      <c r="BA10" s="16"/>
      <c r="BB10" s="16">
        <v>0.194444444444444</v>
      </c>
      <c r="BC10" s="16">
        <v>0.53571428571428603</v>
      </c>
      <c r="BD10" s="16">
        <v>0.274143302180685</v>
      </c>
      <c r="BE10" s="16">
        <v>0.328358208955224</v>
      </c>
      <c r="BF10" s="16"/>
      <c r="BG10" s="16">
        <v>0.30645161290322598</v>
      </c>
      <c r="BH10" s="16">
        <v>0.24489795918367299</v>
      </c>
      <c r="BI10" s="16">
        <v>0.391891891891892</v>
      </c>
      <c r="BJ10" s="16">
        <v>0.434782608695652</v>
      </c>
      <c r="BK10" s="16">
        <v>0.51851851851851805</v>
      </c>
      <c r="BL10" s="16">
        <v>0.33333333333333298</v>
      </c>
    </row>
    <row r="11" spans="2:64" x14ac:dyDescent="0.35">
      <c r="B11" s="17" t="s">
        <v>322</v>
      </c>
      <c r="C11" s="18">
        <v>0.10039370078740199</v>
      </c>
      <c r="D11" s="18">
        <v>6.8965517241379296E-2</v>
      </c>
      <c r="E11" s="18">
        <v>4.6875E-2</v>
      </c>
      <c r="F11" s="18">
        <v>5.31914893617021E-2</v>
      </c>
      <c r="G11" s="18">
        <v>0.104294478527607</v>
      </c>
      <c r="H11" s="18">
        <v>0.151898734177215</v>
      </c>
      <c r="I11" s="18"/>
      <c r="J11" s="18">
        <v>6.6433566433566404E-2</v>
      </c>
      <c r="K11" s="18">
        <v>0.144796380090498</v>
      </c>
      <c r="L11" s="18"/>
      <c r="M11" s="18">
        <v>7.2368421052631596E-2</v>
      </c>
      <c r="N11" s="18">
        <v>0.16</v>
      </c>
      <c r="O11" s="18">
        <v>0.15</v>
      </c>
      <c r="P11" s="18">
        <v>7.4999999999999997E-2</v>
      </c>
      <c r="Q11" s="18"/>
      <c r="R11" s="18">
        <v>7.5999999999999998E-2</v>
      </c>
      <c r="S11" s="18">
        <v>9.8765432098765399E-2</v>
      </c>
      <c r="T11" s="18">
        <v>0.13725490196078399</v>
      </c>
      <c r="U11" s="18">
        <v>0.125</v>
      </c>
      <c r="V11" s="18"/>
      <c r="W11" s="18">
        <v>5.4054054054054099E-2</v>
      </c>
      <c r="X11" s="18">
        <v>6.18556701030928E-2</v>
      </c>
      <c r="Y11" s="18">
        <v>0.15384615384615399</v>
      </c>
      <c r="Z11" s="18">
        <v>0.108695652173913</v>
      </c>
      <c r="AA11" s="18">
        <v>8.1081081081081099E-2</v>
      </c>
      <c r="AB11" s="18">
        <v>0.183673469387755</v>
      </c>
      <c r="AC11" s="18">
        <v>8.1632653061224497E-2</v>
      </c>
      <c r="AD11" s="18">
        <v>0.27777777777777801</v>
      </c>
      <c r="AE11" s="18">
        <v>5.7142857142857099E-2</v>
      </c>
      <c r="AF11" s="18">
        <v>0.14285714285714299</v>
      </c>
      <c r="AG11" s="18">
        <v>0.05</v>
      </c>
      <c r="AH11" s="18">
        <v>0</v>
      </c>
      <c r="AI11" s="18"/>
      <c r="AJ11" s="18">
        <v>0.14925373134328401</v>
      </c>
      <c r="AK11" s="18">
        <v>0.146666666666667</v>
      </c>
      <c r="AL11" s="18">
        <v>7.4712643678160898E-2</v>
      </c>
      <c r="AM11" s="18">
        <v>0.10638297872340401</v>
      </c>
      <c r="AN11" s="18">
        <v>3.7037037037037E-2</v>
      </c>
      <c r="AO11" s="18"/>
      <c r="AP11" s="18">
        <v>0.10773480662983401</v>
      </c>
      <c r="AQ11" s="18">
        <v>0.08</v>
      </c>
      <c r="AR11" s="18">
        <v>9.5238095238095205E-2</v>
      </c>
      <c r="AS11" s="18"/>
      <c r="AT11" s="18">
        <v>5.3030303030302997E-2</v>
      </c>
      <c r="AU11" s="18">
        <v>0.112540192926045</v>
      </c>
      <c r="AV11" s="18">
        <v>8.8888888888888906E-2</v>
      </c>
      <c r="AW11" s="18">
        <v>0.25</v>
      </c>
      <c r="AX11" s="18"/>
      <c r="AY11" s="18">
        <v>0.162162162162162</v>
      </c>
      <c r="AZ11" s="18">
        <v>9.5541401273885398E-2</v>
      </c>
      <c r="BA11" s="18"/>
      <c r="BB11" s="18">
        <v>0</v>
      </c>
      <c r="BC11" s="18">
        <v>7.1428571428571397E-2</v>
      </c>
      <c r="BD11" s="18">
        <v>9.9688473520249204E-2</v>
      </c>
      <c r="BE11" s="18">
        <v>0.19402985074626899</v>
      </c>
      <c r="BF11" s="18"/>
      <c r="BG11" s="18">
        <v>3.2258064516128997E-2</v>
      </c>
      <c r="BH11" s="18">
        <v>0.106122448979592</v>
      </c>
      <c r="BI11" s="18">
        <v>0.101351351351351</v>
      </c>
      <c r="BJ11" s="18">
        <v>0.13043478260869601</v>
      </c>
      <c r="BK11" s="18">
        <v>0.148148148148148</v>
      </c>
      <c r="BL11" s="18">
        <v>0.33333333333333298</v>
      </c>
    </row>
    <row r="12" spans="2:64" x14ac:dyDescent="0.35">
      <c r="B12" s="15"/>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L22"/>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583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324</v>
      </c>
      <c r="C8" s="16">
        <v>0.494094488188976</v>
      </c>
      <c r="D8" s="16">
        <v>0.44827586206896602</v>
      </c>
      <c r="E8" s="16">
        <v>0.515625</v>
      </c>
      <c r="F8" s="16">
        <v>0.47872340425531901</v>
      </c>
      <c r="G8" s="16">
        <v>0.39877300613496902</v>
      </c>
      <c r="H8" s="16">
        <v>0.60126582278481</v>
      </c>
      <c r="I8" s="16"/>
      <c r="J8" s="16">
        <v>0.54195804195804198</v>
      </c>
      <c r="K8" s="16">
        <v>0.434389140271493</v>
      </c>
      <c r="L8" s="16"/>
      <c r="M8" s="16">
        <v>0.53947368421052599</v>
      </c>
      <c r="N8" s="16">
        <v>0.44</v>
      </c>
      <c r="O8" s="16">
        <v>0.36666666666666697</v>
      </c>
      <c r="P8" s="16">
        <v>0.45</v>
      </c>
      <c r="Q8" s="16"/>
      <c r="R8" s="16">
        <v>0.44400000000000001</v>
      </c>
      <c r="S8" s="16">
        <v>0.469135802469136</v>
      </c>
      <c r="T8" s="16">
        <v>0.60784313725490202</v>
      </c>
      <c r="U8" s="16">
        <v>0.375</v>
      </c>
      <c r="V8" s="16"/>
      <c r="W8" s="16">
        <v>0.48648648648648701</v>
      </c>
      <c r="X8" s="16">
        <v>0.52577319587628901</v>
      </c>
      <c r="Y8" s="16">
        <v>0.480769230769231</v>
      </c>
      <c r="Z8" s="16">
        <v>0.39130434782608697</v>
      </c>
      <c r="AA8" s="16">
        <v>0.54054054054054101</v>
      </c>
      <c r="AB8" s="16">
        <v>0.469387755102041</v>
      </c>
      <c r="AC8" s="16">
        <v>0.61224489795918402</v>
      </c>
      <c r="AD8" s="16">
        <v>0.5</v>
      </c>
      <c r="AE8" s="16">
        <v>0.51428571428571401</v>
      </c>
      <c r="AF8" s="16">
        <v>0.25</v>
      </c>
      <c r="AG8" s="16">
        <v>0.55000000000000004</v>
      </c>
      <c r="AH8" s="16">
        <v>1</v>
      </c>
      <c r="AI8" s="16"/>
      <c r="AJ8" s="16">
        <v>0.43283582089552203</v>
      </c>
      <c r="AK8" s="16">
        <v>0.38666666666666699</v>
      </c>
      <c r="AL8" s="16">
        <v>0.52873563218390796</v>
      </c>
      <c r="AM8" s="16">
        <v>0.58510638297872297</v>
      </c>
      <c r="AN8" s="16">
        <v>0.51851851851851805</v>
      </c>
      <c r="AO8" s="16"/>
      <c r="AP8" s="16">
        <v>0.48066298342541403</v>
      </c>
      <c r="AQ8" s="16">
        <v>0.52</v>
      </c>
      <c r="AR8" s="16">
        <v>0.57142857142857095</v>
      </c>
      <c r="AS8" s="16"/>
      <c r="AT8" s="16">
        <v>0.42424242424242398</v>
      </c>
      <c r="AU8" s="16">
        <v>0.54340836012861704</v>
      </c>
      <c r="AV8" s="16">
        <v>0.44444444444444398</v>
      </c>
      <c r="AW8" s="16">
        <v>0.3</v>
      </c>
      <c r="AX8" s="16"/>
      <c r="AY8" s="16">
        <v>0.54054054054054101</v>
      </c>
      <c r="AZ8" s="16">
        <v>0.49044585987261102</v>
      </c>
      <c r="BA8" s="16"/>
      <c r="BB8" s="16">
        <v>0.41666666666666702</v>
      </c>
      <c r="BC8" s="16">
        <v>0.36904761904761901</v>
      </c>
      <c r="BD8" s="16">
        <v>0.56386292834891005</v>
      </c>
      <c r="BE8" s="16">
        <v>0.35820895522388102</v>
      </c>
      <c r="BF8" s="16"/>
      <c r="BG8" s="16">
        <v>0.58064516129032295</v>
      </c>
      <c r="BH8" s="16">
        <v>0.53469387755102005</v>
      </c>
      <c r="BI8" s="16">
        <v>0.47972972972972999</v>
      </c>
      <c r="BJ8" s="16">
        <v>0.26086956521739102</v>
      </c>
      <c r="BK8" s="16">
        <v>0.22222222222222199</v>
      </c>
      <c r="BL8" s="16">
        <v>0.33333333333333298</v>
      </c>
    </row>
    <row r="9" spans="2:64" x14ac:dyDescent="0.35">
      <c r="B9" s="17" t="s">
        <v>325</v>
      </c>
      <c r="C9" s="16">
        <v>0.297244094488189</v>
      </c>
      <c r="D9" s="16">
        <v>0.31034482758620702</v>
      </c>
      <c r="E9" s="16">
        <v>0.28125</v>
      </c>
      <c r="F9" s="16">
        <v>0.340425531914894</v>
      </c>
      <c r="G9" s="16">
        <v>0.27607361963190202</v>
      </c>
      <c r="H9" s="16">
        <v>0.29746835443038</v>
      </c>
      <c r="I9" s="16"/>
      <c r="J9" s="16">
        <v>0.28321678321678301</v>
      </c>
      <c r="K9" s="16">
        <v>0.31221719457013603</v>
      </c>
      <c r="L9" s="16"/>
      <c r="M9" s="16">
        <v>0.34868421052631599</v>
      </c>
      <c r="N9" s="16">
        <v>0.24</v>
      </c>
      <c r="O9" s="16">
        <v>0.16666666666666699</v>
      </c>
      <c r="P9" s="16">
        <v>0.22500000000000001</v>
      </c>
      <c r="Q9" s="16"/>
      <c r="R9" s="16">
        <v>0.312</v>
      </c>
      <c r="S9" s="16">
        <v>0.234567901234568</v>
      </c>
      <c r="T9" s="16">
        <v>0.31372549019607798</v>
      </c>
      <c r="U9" s="16">
        <v>0.25</v>
      </c>
      <c r="V9" s="16"/>
      <c r="W9" s="16">
        <v>0.337837837837838</v>
      </c>
      <c r="X9" s="16">
        <v>0.31958762886597902</v>
      </c>
      <c r="Y9" s="16">
        <v>0.269230769230769</v>
      </c>
      <c r="Z9" s="16">
        <v>0.23913043478260901</v>
      </c>
      <c r="AA9" s="16">
        <v>0.37837837837837801</v>
      </c>
      <c r="AB9" s="16">
        <v>0.14285714285714299</v>
      </c>
      <c r="AC9" s="16">
        <v>0.32653061224489799</v>
      </c>
      <c r="AD9" s="16">
        <v>0.33333333333333298</v>
      </c>
      <c r="AE9" s="16">
        <v>0.314285714285714</v>
      </c>
      <c r="AF9" s="16">
        <v>0.25</v>
      </c>
      <c r="AG9" s="16">
        <v>0.45</v>
      </c>
      <c r="AH9" s="16">
        <v>0</v>
      </c>
      <c r="AI9" s="16"/>
      <c r="AJ9" s="16">
        <v>0.25373134328358199</v>
      </c>
      <c r="AK9" s="16">
        <v>0.28000000000000003</v>
      </c>
      <c r="AL9" s="16">
        <v>0.33333333333333298</v>
      </c>
      <c r="AM9" s="16">
        <v>0.27659574468085102</v>
      </c>
      <c r="AN9" s="16">
        <v>0.296296296296296</v>
      </c>
      <c r="AO9" s="16"/>
      <c r="AP9" s="16">
        <v>0.26519337016574601</v>
      </c>
      <c r="AQ9" s="16">
        <v>0.39200000000000002</v>
      </c>
      <c r="AR9" s="16">
        <v>0.28571428571428598</v>
      </c>
      <c r="AS9" s="16"/>
      <c r="AT9" s="16">
        <v>0.25757575757575801</v>
      </c>
      <c r="AU9" s="16">
        <v>0.31832797427652698</v>
      </c>
      <c r="AV9" s="16">
        <v>0.35555555555555601</v>
      </c>
      <c r="AW9" s="16">
        <v>0.1</v>
      </c>
      <c r="AX9" s="16"/>
      <c r="AY9" s="16">
        <v>0.37837837837837801</v>
      </c>
      <c r="AZ9" s="16">
        <v>0.290870488322718</v>
      </c>
      <c r="BA9" s="16"/>
      <c r="BB9" s="16">
        <v>0.38888888888888901</v>
      </c>
      <c r="BC9" s="16">
        <v>0.30952380952380998</v>
      </c>
      <c r="BD9" s="16">
        <v>0.30218068535825499</v>
      </c>
      <c r="BE9" s="16">
        <v>0.20895522388059701</v>
      </c>
      <c r="BF9" s="16"/>
      <c r="BG9" s="16">
        <v>0.30645161290322598</v>
      </c>
      <c r="BH9" s="16">
        <v>0.35102040816326502</v>
      </c>
      <c r="BI9" s="16">
        <v>0.23648648648648599</v>
      </c>
      <c r="BJ9" s="16">
        <v>0.217391304347826</v>
      </c>
      <c r="BK9" s="16">
        <v>0.22222222222222199</v>
      </c>
      <c r="BL9" s="16">
        <v>0</v>
      </c>
    </row>
    <row r="10" spans="2:64" x14ac:dyDescent="0.35">
      <c r="B10" s="17" t="s">
        <v>422</v>
      </c>
      <c r="C10" s="16">
        <v>0.26377952755905498</v>
      </c>
      <c r="D10" s="16">
        <v>0.20689655172413801</v>
      </c>
      <c r="E10" s="16">
        <v>0.28125</v>
      </c>
      <c r="F10" s="16">
        <v>0.329787234042553</v>
      </c>
      <c r="G10" s="16">
        <v>0.245398773006135</v>
      </c>
      <c r="H10" s="16">
        <v>0.246835443037975</v>
      </c>
      <c r="I10" s="16"/>
      <c r="J10" s="16">
        <v>0.29370629370629397</v>
      </c>
      <c r="K10" s="16">
        <v>0.22624434389140299</v>
      </c>
      <c r="L10" s="16"/>
      <c r="M10" s="16">
        <v>0.269736842105263</v>
      </c>
      <c r="N10" s="16">
        <v>0.26</v>
      </c>
      <c r="O10" s="16">
        <v>0.3</v>
      </c>
      <c r="P10" s="16">
        <v>0.17499999999999999</v>
      </c>
      <c r="Q10" s="16"/>
      <c r="R10" s="16">
        <v>0.29199999999999998</v>
      </c>
      <c r="S10" s="16">
        <v>0.28395061728395099</v>
      </c>
      <c r="T10" s="16">
        <v>0.23529411764705899</v>
      </c>
      <c r="U10" s="16">
        <v>8.3333333333333301E-2</v>
      </c>
      <c r="V10" s="16"/>
      <c r="W10" s="16">
        <v>0.27027027027027001</v>
      </c>
      <c r="X10" s="16">
        <v>0.25773195876288701</v>
      </c>
      <c r="Y10" s="16">
        <v>0.230769230769231</v>
      </c>
      <c r="Z10" s="16">
        <v>0.23913043478260901</v>
      </c>
      <c r="AA10" s="16">
        <v>0.29729729729729698</v>
      </c>
      <c r="AB10" s="16">
        <v>0.20408163265306101</v>
      </c>
      <c r="AC10" s="16">
        <v>0.32653061224489799</v>
      </c>
      <c r="AD10" s="16">
        <v>0.27777777777777801</v>
      </c>
      <c r="AE10" s="16">
        <v>0.22857142857142901</v>
      </c>
      <c r="AF10" s="16">
        <v>0.35714285714285698</v>
      </c>
      <c r="AG10" s="16">
        <v>0.25</v>
      </c>
      <c r="AH10" s="16">
        <v>0.33333333333333298</v>
      </c>
      <c r="AI10" s="16"/>
      <c r="AJ10" s="16">
        <v>0.28358208955223901</v>
      </c>
      <c r="AK10" s="16">
        <v>0.18666666666666701</v>
      </c>
      <c r="AL10" s="16">
        <v>0.252873563218391</v>
      </c>
      <c r="AM10" s="16">
        <v>0.29787234042553201</v>
      </c>
      <c r="AN10" s="16">
        <v>0.11111111111111099</v>
      </c>
      <c r="AO10" s="16"/>
      <c r="AP10" s="16">
        <v>0.27624309392265201</v>
      </c>
      <c r="AQ10" s="16">
        <v>0.23200000000000001</v>
      </c>
      <c r="AR10" s="16">
        <v>0.238095238095238</v>
      </c>
      <c r="AS10" s="16"/>
      <c r="AT10" s="16">
        <v>0.33333333333333298</v>
      </c>
      <c r="AU10" s="16">
        <v>0.244372990353698</v>
      </c>
      <c r="AV10" s="16">
        <v>0.2</v>
      </c>
      <c r="AW10" s="16">
        <v>0.25</v>
      </c>
      <c r="AX10" s="16"/>
      <c r="AY10" s="16">
        <v>0.21621621621621601</v>
      </c>
      <c r="AZ10" s="16">
        <v>0.26751592356687898</v>
      </c>
      <c r="BA10" s="16"/>
      <c r="BB10" s="16">
        <v>0.194444444444444</v>
      </c>
      <c r="BC10" s="16">
        <v>0.32142857142857101</v>
      </c>
      <c r="BD10" s="16">
        <v>0.26168224299065401</v>
      </c>
      <c r="BE10" s="16">
        <v>0.238805970149254</v>
      </c>
      <c r="BF10" s="16"/>
      <c r="BG10" s="16">
        <v>0.14516129032258099</v>
      </c>
      <c r="BH10" s="16">
        <v>0.26530612244898</v>
      </c>
      <c r="BI10" s="16">
        <v>0.29054054054054101</v>
      </c>
      <c r="BJ10" s="16">
        <v>0.26086956521739102</v>
      </c>
      <c r="BK10" s="16">
        <v>0.407407407407407</v>
      </c>
      <c r="BL10" s="16">
        <v>0</v>
      </c>
    </row>
    <row r="11" spans="2:64" x14ac:dyDescent="0.35">
      <c r="B11" s="17" t="s">
        <v>423</v>
      </c>
      <c r="C11" s="16">
        <v>0.220472440944882</v>
      </c>
      <c r="D11" s="16">
        <v>0.20689655172413801</v>
      </c>
      <c r="E11" s="16">
        <v>0.3125</v>
      </c>
      <c r="F11" s="16">
        <v>0.159574468085106</v>
      </c>
      <c r="G11" s="16">
        <v>0.22699386503067501</v>
      </c>
      <c r="H11" s="16">
        <v>0.215189873417722</v>
      </c>
      <c r="I11" s="16"/>
      <c r="J11" s="16">
        <v>0.22727272727272699</v>
      </c>
      <c r="K11" s="16">
        <v>0.21266968325791899</v>
      </c>
      <c r="L11" s="16"/>
      <c r="M11" s="16">
        <v>0.207236842105263</v>
      </c>
      <c r="N11" s="16">
        <v>0.23</v>
      </c>
      <c r="O11" s="16">
        <v>0.31666666666666698</v>
      </c>
      <c r="P11" s="16">
        <v>0.15</v>
      </c>
      <c r="Q11" s="16"/>
      <c r="R11" s="16">
        <v>0.22800000000000001</v>
      </c>
      <c r="S11" s="16">
        <v>0.22222222222222199</v>
      </c>
      <c r="T11" s="16">
        <v>0.22875816993464099</v>
      </c>
      <c r="U11" s="16">
        <v>8.3333333333333301E-2</v>
      </c>
      <c r="V11" s="16"/>
      <c r="W11" s="16">
        <v>0.20270270270270299</v>
      </c>
      <c r="X11" s="16">
        <v>0.268041237113402</v>
      </c>
      <c r="Y11" s="16">
        <v>0.19230769230769201</v>
      </c>
      <c r="Z11" s="16">
        <v>0.13043478260869601</v>
      </c>
      <c r="AA11" s="16">
        <v>0.24324324324324301</v>
      </c>
      <c r="AB11" s="16">
        <v>0.26530612244898</v>
      </c>
      <c r="AC11" s="16">
        <v>0.16326530612244899</v>
      </c>
      <c r="AD11" s="16">
        <v>0.16666666666666699</v>
      </c>
      <c r="AE11" s="16">
        <v>0.25714285714285701</v>
      </c>
      <c r="AF11" s="16">
        <v>0.25</v>
      </c>
      <c r="AG11" s="16">
        <v>0.25</v>
      </c>
      <c r="AH11" s="16">
        <v>0.33333333333333298</v>
      </c>
      <c r="AI11" s="16"/>
      <c r="AJ11" s="16">
        <v>0.22388059701492499</v>
      </c>
      <c r="AK11" s="16">
        <v>0.21333333333333299</v>
      </c>
      <c r="AL11" s="16">
        <v>0.18390804597701099</v>
      </c>
      <c r="AM11" s="16">
        <v>0.24468085106383</v>
      </c>
      <c r="AN11" s="16">
        <v>0.18518518518518501</v>
      </c>
      <c r="AO11" s="16"/>
      <c r="AP11" s="16">
        <v>0.20441988950276199</v>
      </c>
      <c r="AQ11" s="16">
        <v>0.27200000000000002</v>
      </c>
      <c r="AR11" s="16">
        <v>0.19047619047618999</v>
      </c>
      <c r="AS11" s="16"/>
      <c r="AT11" s="16">
        <v>0.234848484848485</v>
      </c>
      <c r="AU11" s="16">
        <v>0.21221864951768499</v>
      </c>
      <c r="AV11" s="16">
        <v>0.22222222222222199</v>
      </c>
      <c r="AW11" s="16">
        <v>0.25</v>
      </c>
      <c r="AX11" s="16"/>
      <c r="AY11" s="16">
        <v>0.24324324324324301</v>
      </c>
      <c r="AZ11" s="16">
        <v>0.218683651804671</v>
      </c>
      <c r="BA11" s="16"/>
      <c r="BB11" s="16">
        <v>0.30555555555555602</v>
      </c>
      <c r="BC11" s="16">
        <v>0.26190476190476197</v>
      </c>
      <c r="BD11" s="16">
        <v>0.21495327102803699</v>
      </c>
      <c r="BE11" s="16">
        <v>0.14925373134328401</v>
      </c>
      <c r="BF11" s="16"/>
      <c r="BG11" s="16">
        <v>0.225806451612903</v>
      </c>
      <c r="BH11" s="16">
        <v>0.236734693877551</v>
      </c>
      <c r="BI11" s="16">
        <v>0.22972972972972999</v>
      </c>
      <c r="BJ11" s="16">
        <v>8.6956521739130405E-2</v>
      </c>
      <c r="BK11" s="16">
        <v>0.148148148148148</v>
      </c>
      <c r="BL11" s="16">
        <v>0</v>
      </c>
    </row>
    <row r="12" spans="2:64" x14ac:dyDescent="0.35">
      <c r="B12" s="17" t="s">
        <v>322</v>
      </c>
      <c r="C12" s="16">
        <v>9.8425196850393706E-2</v>
      </c>
      <c r="D12" s="16">
        <v>3.4482758620689703E-2</v>
      </c>
      <c r="E12" s="16">
        <v>6.25E-2</v>
      </c>
      <c r="F12" s="16">
        <v>9.5744680851063801E-2</v>
      </c>
      <c r="G12" s="16">
        <v>0.11656441717791401</v>
      </c>
      <c r="H12" s="16">
        <v>0.107594936708861</v>
      </c>
      <c r="I12" s="16"/>
      <c r="J12" s="16">
        <v>6.9930069930069894E-2</v>
      </c>
      <c r="K12" s="16">
        <v>0.13574660633484201</v>
      </c>
      <c r="L12" s="16"/>
      <c r="M12" s="16">
        <v>5.5921052631578899E-2</v>
      </c>
      <c r="N12" s="16">
        <v>0.13</v>
      </c>
      <c r="O12" s="16">
        <v>0.21666666666666701</v>
      </c>
      <c r="P12" s="16">
        <v>0.17499999999999999</v>
      </c>
      <c r="Q12" s="16"/>
      <c r="R12" s="16">
        <v>8.7999999999999995E-2</v>
      </c>
      <c r="S12" s="16">
        <v>7.4074074074074098E-2</v>
      </c>
      <c r="T12" s="16">
        <v>0.10457516339869299</v>
      </c>
      <c r="U12" s="16">
        <v>0.25</v>
      </c>
      <c r="V12" s="16"/>
      <c r="W12" s="16">
        <v>8.1081081081081099E-2</v>
      </c>
      <c r="X12" s="16">
        <v>7.2164948453608199E-2</v>
      </c>
      <c r="Y12" s="16">
        <v>0.115384615384615</v>
      </c>
      <c r="Z12" s="16">
        <v>0.13043478260869601</v>
      </c>
      <c r="AA12" s="16">
        <v>8.1081081081081099E-2</v>
      </c>
      <c r="AB12" s="16">
        <v>0.183673469387755</v>
      </c>
      <c r="AC12" s="16">
        <v>6.1224489795918401E-2</v>
      </c>
      <c r="AD12" s="16">
        <v>0.11111111111111099</v>
      </c>
      <c r="AE12" s="16">
        <v>2.8571428571428598E-2</v>
      </c>
      <c r="AF12" s="16">
        <v>0.17857142857142899</v>
      </c>
      <c r="AG12" s="16">
        <v>0.1</v>
      </c>
      <c r="AH12" s="16">
        <v>0</v>
      </c>
      <c r="AI12" s="16"/>
      <c r="AJ12" s="16">
        <v>0.164179104477612</v>
      </c>
      <c r="AK12" s="16">
        <v>0.16</v>
      </c>
      <c r="AL12" s="16">
        <v>6.3218390804597693E-2</v>
      </c>
      <c r="AM12" s="16">
        <v>7.4468085106383003E-2</v>
      </c>
      <c r="AN12" s="16">
        <v>3.7037037037037E-2</v>
      </c>
      <c r="AO12" s="16"/>
      <c r="AP12" s="16">
        <v>0.113259668508287</v>
      </c>
      <c r="AQ12" s="16">
        <v>7.1999999999999995E-2</v>
      </c>
      <c r="AR12" s="16">
        <v>0</v>
      </c>
      <c r="AS12" s="16"/>
      <c r="AT12" s="16">
        <v>9.0909090909090898E-2</v>
      </c>
      <c r="AU12" s="16">
        <v>8.3601286173633396E-2</v>
      </c>
      <c r="AV12" s="16">
        <v>0.133333333333333</v>
      </c>
      <c r="AW12" s="16">
        <v>0.3</v>
      </c>
      <c r="AX12" s="16"/>
      <c r="AY12" s="16">
        <v>0.108108108108108</v>
      </c>
      <c r="AZ12" s="16">
        <v>9.76645435244161E-2</v>
      </c>
      <c r="BA12" s="16"/>
      <c r="BB12" s="16">
        <v>5.5555555555555601E-2</v>
      </c>
      <c r="BC12" s="16">
        <v>0.107142857142857</v>
      </c>
      <c r="BD12" s="16">
        <v>7.4766355140186896E-2</v>
      </c>
      <c r="BE12" s="16">
        <v>0.22388059701492499</v>
      </c>
      <c r="BF12" s="16"/>
      <c r="BG12" s="16">
        <v>8.0645161290322606E-2</v>
      </c>
      <c r="BH12" s="16">
        <v>8.5714285714285701E-2</v>
      </c>
      <c r="BI12" s="16">
        <v>9.45945945945946E-2</v>
      </c>
      <c r="BJ12" s="16">
        <v>8.6956521739130405E-2</v>
      </c>
      <c r="BK12" s="16">
        <v>0.22222222222222199</v>
      </c>
      <c r="BL12" s="16">
        <v>0.66666666666666696</v>
      </c>
    </row>
    <row r="13" spans="2:64" x14ac:dyDescent="0.35">
      <c r="B13" s="17" t="s">
        <v>424</v>
      </c>
      <c r="C13" s="16">
        <v>6.2992125984251995E-2</v>
      </c>
      <c r="D13" s="16">
        <v>0.10344827586206901</v>
      </c>
      <c r="E13" s="16">
        <v>7.8125E-2</v>
      </c>
      <c r="F13" s="16">
        <v>9.5744680851063801E-2</v>
      </c>
      <c r="G13" s="16">
        <v>6.13496932515337E-2</v>
      </c>
      <c r="H13" s="16">
        <v>3.1645569620253201E-2</v>
      </c>
      <c r="I13" s="16"/>
      <c r="J13" s="16">
        <v>6.6433566433566404E-2</v>
      </c>
      <c r="K13" s="16">
        <v>5.8823529411764698E-2</v>
      </c>
      <c r="L13" s="16"/>
      <c r="M13" s="16">
        <v>6.5789473684210495E-2</v>
      </c>
      <c r="N13" s="16">
        <v>7.0000000000000007E-2</v>
      </c>
      <c r="O13" s="16">
        <v>3.3333333333333298E-2</v>
      </c>
      <c r="P13" s="16">
        <v>7.4999999999999997E-2</v>
      </c>
      <c r="Q13" s="16"/>
      <c r="R13" s="16">
        <v>8.4000000000000005E-2</v>
      </c>
      <c r="S13" s="16">
        <v>6.1728395061728399E-2</v>
      </c>
      <c r="T13" s="16">
        <v>3.2679738562091498E-2</v>
      </c>
      <c r="U13" s="16">
        <v>4.1666666666666699E-2</v>
      </c>
      <c r="V13" s="16"/>
      <c r="W13" s="16">
        <v>8.1081081081081099E-2</v>
      </c>
      <c r="X13" s="16">
        <v>6.18556701030928E-2</v>
      </c>
      <c r="Y13" s="16">
        <v>3.8461538461538498E-2</v>
      </c>
      <c r="Z13" s="16">
        <v>8.6956521739130405E-2</v>
      </c>
      <c r="AA13" s="16">
        <v>2.7027027027027001E-2</v>
      </c>
      <c r="AB13" s="16">
        <v>0.14285714285714299</v>
      </c>
      <c r="AC13" s="16">
        <v>0</v>
      </c>
      <c r="AD13" s="16">
        <v>5.5555555555555601E-2</v>
      </c>
      <c r="AE13" s="16">
        <v>0.114285714285714</v>
      </c>
      <c r="AF13" s="16">
        <v>3.5714285714285698E-2</v>
      </c>
      <c r="AG13" s="16">
        <v>0</v>
      </c>
      <c r="AH13" s="16">
        <v>0</v>
      </c>
      <c r="AI13" s="16"/>
      <c r="AJ13" s="16">
        <v>2.9850746268656699E-2</v>
      </c>
      <c r="AK13" s="16">
        <v>0.08</v>
      </c>
      <c r="AL13" s="16">
        <v>8.6206896551724102E-2</v>
      </c>
      <c r="AM13" s="16">
        <v>5.31914893617021E-2</v>
      </c>
      <c r="AN13" s="16">
        <v>7.4074074074074098E-2</v>
      </c>
      <c r="AO13" s="16"/>
      <c r="AP13" s="16">
        <v>7.18232044198895E-2</v>
      </c>
      <c r="AQ13" s="16">
        <v>0.04</v>
      </c>
      <c r="AR13" s="16">
        <v>4.7619047619047603E-2</v>
      </c>
      <c r="AS13" s="16"/>
      <c r="AT13" s="16">
        <v>9.8484848484848495E-2</v>
      </c>
      <c r="AU13" s="16">
        <v>4.8231511254019303E-2</v>
      </c>
      <c r="AV13" s="16">
        <v>2.2222222222222199E-2</v>
      </c>
      <c r="AW13" s="16">
        <v>0.15</v>
      </c>
      <c r="AX13" s="16"/>
      <c r="AY13" s="16">
        <v>2.7027027027027001E-2</v>
      </c>
      <c r="AZ13" s="16">
        <v>6.5817409766454393E-2</v>
      </c>
      <c r="BA13" s="16"/>
      <c r="BB13" s="16">
        <v>2.7777777777777801E-2</v>
      </c>
      <c r="BC13" s="16">
        <v>5.95238095238095E-2</v>
      </c>
      <c r="BD13" s="16">
        <v>7.4766355140186896E-2</v>
      </c>
      <c r="BE13" s="16">
        <v>2.9850746268656699E-2</v>
      </c>
      <c r="BF13" s="16"/>
      <c r="BG13" s="16">
        <v>4.8387096774193498E-2</v>
      </c>
      <c r="BH13" s="16">
        <v>8.1632653061224497E-2</v>
      </c>
      <c r="BI13" s="16">
        <v>5.4054054054054099E-2</v>
      </c>
      <c r="BJ13" s="16">
        <v>4.3478260869565202E-2</v>
      </c>
      <c r="BK13" s="16">
        <v>0</v>
      </c>
      <c r="BL13" s="16">
        <v>0</v>
      </c>
    </row>
    <row r="14" spans="2:64" x14ac:dyDescent="0.35">
      <c r="B14" s="17" t="s">
        <v>425</v>
      </c>
      <c r="C14" s="16">
        <v>5.3149606299212601E-2</v>
      </c>
      <c r="D14" s="16">
        <v>0.13793103448275901</v>
      </c>
      <c r="E14" s="16">
        <v>9.375E-2</v>
      </c>
      <c r="F14" s="16">
        <v>5.31914893617021E-2</v>
      </c>
      <c r="G14" s="16">
        <v>4.9079754601227002E-2</v>
      </c>
      <c r="H14" s="16">
        <v>2.53164556962025E-2</v>
      </c>
      <c r="I14" s="16"/>
      <c r="J14" s="16">
        <v>4.8951048951049E-2</v>
      </c>
      <c r="K14" s="16">
        <v>5.8823529411764698E-2</v>
      </c>
      <c r="L14" s="16"/>
      <c r="M14" s="16">
        <v>4.6052631578947401E-2</v>
      </c>
      <c r="N14" s="16">
        <v>0.04</v>
      </c>
      <c r="O14" s="16">
        <v>8.3333333333333301E-2</v>
      </c>
      <c r="P14" s="16">
        <v>0.1</v>
      </c>
      <c r="Q14" s="16"/>
      <c r="R14" s="16">
        <v>6.4000000000000001E-2</v>
      </c>
      <c r="S14" s="16">
        <v>9.8765432098765399E-2</v>
      </c>
      <c r="T14" s="16">
        <v>1.9607843137254902E-2</v>
      </c>
      <c r="U14" s="16">
        <v>0</v>
      </c>
      <c r="V14" s="16"/>
      <c r="W14" s="16">
        <v>6.7567567567567599E-2</v>
      </c>
      <c r="X14" s="16">
        <v>7.2164948453608199E-2</v>
      </c>
      <c r="Y14" s="16">
        <v>3.8461538461538498E-2</v>
      </c>
      <c r="Z14" s="16">
        <v>4.3478260869565202E-2</v>
      </c>
      <c r="AA14" s="16">
        <v>5.4054054054054099E-2</v>
      </c>
      <c r="AB14" s="16">
        <v>0.102040816326531</v>
      </c>
      <c r="AC14" s="16">
        <v>6.1224489795918401E-2</v>
      </c>
      <c r="AD14" s="16">
        <v>0</v>
      </c>
      <c r="AE14" s="16">
        <v>0</v>
      </c>
      <c r="AF14" s="16">
        <v>0</v>
      </c>
      <c r="AG14" s="16">
        <v>0.05</v>
      </c>
      <c r="AH14" s="16">
        <v>0</v>
      </c>
      <c r="AI14" s="16"/>
      <c r="AJ14" s="16">
        <v>5.9701492537313397E-2</v>
      </c>
      <c r="AK14" s="16">
        <v>6.6666666666666693E-2</v>
      </c>
      <c r="AL14" s="16">
        <v>5.7471264367816098E-2</v>
      </c>
      <c r="AM14" s="16">
        <v>3.1914893617021302E-2</v>
      </c>
      <c r="AN14" s="16">
        <v>7.4074074074074098E-2</v>
      </c>
      <c r="AO14" s="16"/>
      <c r="AP14" s="16">
        <v>4.6961325966850799E-2</v>
      </c>
      <c r="AQ14" s="16">
        <v>0.08</v>
      </c>
      <c r="AR14" s="16">
        <v>0</v>
      </c>
      <c r="AS14" s="16"/>
      <c r="AT14" s="16">
        <v>6.0606060606060601E-2</v>
      </c>
      <c r="AU14" s="16">
        <v>3.53697749196141E-2</v>
      </c>
      <c r="AV14" s="16">
        <v>0.133333333333333</v>
      </c>
      <c r="AW14" s="16">
        <v>0.1</v>
      </c>
      <c r="AX14" s="16"/>
      <c r="AY14" s="16">
        <v>8.1081081081081099E-2</v>
      </c>
      <c r="AZ14" s="16">
        <v>5.0955414012738898E-2</v>
      </c>
      <c r="BA14" s="16"/>
      <c r="BB14" s="16">
        <v>0.11111111111111099</v>
      </c>
      <c r="BC14" s="16">
        <v>8.3333333333333301E-2</v>
      </c>
      <c r="BD14" s="16">
        <v>3.7383177570093497E-2</v>
      </c>
      <c r="BE14" s="16">
        <v>5.9701492537313397E-2</v>
      </c>
      <c r="BF14" s="16"/>
      <c r="BG14" s="16">
        <v>3.2258064516128997E-2</v>
      </c>
      <c r="BH14" s="16">
        <v>4.4897959183673501E-2</v>
      </c>
      <c r="BI14" s="16">
        <v>8.7837837837837801E-2</v>
      </c>
      <c r="BJ14" s="16">
        <v>4.3478260869565202E-2</v>
      </c>
      <c r="BK14" s="16">
        <v>0</v>
      </c>
      <c r="BL14" s="16">
        <v>0</v>
      </c>
    </row>
    <row r="15" spans="2:64" x14ac:dyDescent="0.35">
      <c r="B15" s="17" t="s">
        <v>332</v>
      </c>
      <c r="C15" s="16">
        <v>3.7401574803149602E-2</v>
      </c>
      <c r="D15" s="16">
        <v>0.10344827586206901</v>
      </c>
      <c r="E15" s="16">
        <v>7.8125E-2</v>
      </c>
      <c r="F15" s="16">
        <v>4.2553191489361701E-2</v>
      </c>
      <c r="G15" s="16">
        <v>1.84049079754601E-2</v>
      </c>
      <c r="H15" s="16">
        <v>2.53164556962025E-2</v>
      </c>
      <c r="I15" s="16"/>
      <c r="J15" s="16">
        <v>3.4965034965035002E-2</v>
      </c>
      <c r="K15" s="16">
        <v>4.0723981900452497E-2</v>
      </c>
      <c r="L15" s="16"/>
      <c r="M15" s="16">
        <v>3.2894736842105303E-2</v>
      </c>
      <c r="N15" s="16">
        <v>0.04</v>
      </c>
      <c r="O15" s="16">
        <v>0.05</v>
      </c>
      <c r="P15" s="16">
        <v>0.05</v>
      </c>
      <c r="Q15" s="16"/>
      <c r="R15" s="16">
        <v>5.1999999999999998E-2</v>
      </c>
      <c r="S15" s="16">
        <v>3.7037037037037E-2</v>
      </c>
      <c r="T15" s="16">
        <v>1.9607843137254902E-2</v>
      </c>
      <c r="U15" s="16">
        <v>0</v>
      </c>
      <c r="V15" s="16"/>
      <c r="W15" s="16">
        <v>5.4054054054054099E-2</v>
      </c>
      <c r="X15" s="16">
        <v>3.09278350515464E-2</v>
      </c>
      <c r="Y15" s="16">
        <v>0</v>
      </c>
      <c r="Z15" s="16">
        <v>8.6956521739130405E-2</v>
      </c>
      <c r="AA15" s="16">
        <v>0</v>
      </c>
      <c r="AB15" s="16">
        <v>6.1224489795918401E-2</v>
      </c>
      <c r="AC15" s="16">
        <v>4.08163265306122E-2</v>
      </c>
      <c r="AD15" s="16">
        <v>5.5555555555555601E-2</v>
      </c>
      <c r="AE15" s="16">
        <v>0</v>
      </c>
      <c r="AF15" s="16">
        <v>3.5714285714285698E-2</v>
      </c>
      <c r="AG15" s="16">
        <v>0.05</v>
      </c>
      <c r="AH15" s="16">
        <v>0</v>
      </c>
      <c r="AI15" s="16"/>
      <c r="AJ15" s="16">
        <v>1.49253731343284E-2</v>
      </c>
      <c r="AK15" s="16">
        <v>2.66666666666667E-2</v>
      </c>
      <c r="AL15" s="16">
        <v>2.8735632183908E-2</v>
      </c>
      <c r="AM15" s="16">
        <v>6.3829787234042507E-2</v>
      </c>
      <c r="AN15" s="16">
        <v>7.4074074074074098E-2</v>
      </c>
      <c r="AO15" s="16"/>
      <c r="AP15" s="16">
        <v>3.3149171270718203E-2</v>
      </c>
      <c r="AQ15" s="16">
        <v>5.6000000000000001E-2</v>
      </c>
      <c r="AR15" s="16">
        <v>0</v>
      </c>
      <c r="AS15" s="16"/>
      <c r="AT15" s="16">
        <v>9.8484848484848495E-2</v>
      </c>
      <c r="AU15" s="16">
        <v>1.2861736334405099E-2</v>
      </c>
      <c r="AV15" s="16">
        <v>4.4444444444444398E-2</v>
      </c>
      <c r="AW15" s="16">
        <v>0</v>
      </c>
      <c r="AX15" s="16"/>
      <c r="AY15" s="16">
        <v>0</v>
      </c>
      <c r="AZ15" s="16">
        <v>4.0339702760084903E-2</v>
      </c>
      <c r="BA15" s="16"/>
      <c r="BB15" s="16">
        <v>0.16666666666666699</v>
      </c>
      <c r="BC15" s="16">
        <v>1.1904761904761901E-2</v>
      </c>
      <c r="BD15" s="16">
        <v>3.4267912772585701E-2</v>
      </c>
      <c r="BE15" s="16">
        <v>1.49253731343284E-2</v>
      </c>
      <c r="BF15" s="16"/>
      <c r="BG15" s="16">
        <v>1.6129032258064498E-2</v>
      </c>
      <c r="BH15" s="16">
        <v>4.8979591836734698E-2</v>
      </c>
      <c r="BI15" s="16">
        <v>3.37837837837838E-2</v>
      </c>
      <c r="BJ15" s="16">
        <v>4.3478260869565202E-2</v>
      </c>
      <c r="BK15" s="16">
        <v>0</v>
      </c>
      <c r="BL15" s="16">
        <v>0</v>
      </c>
    </row>
    <row r="16" spans="2:64" x14ac:dyDescent="0.35">
      <c r="B16" s="17" t="s">
        <v>426</v>
      </c>
      <c r="C16" s="16">
        <v>1.5748031496062999E-2</v>
      </c>
      <c r="D16" s="16">
        <v>6.8965517241379296E-2</v>
      </c>
      <c r="E16" s="16">
        <v>4.6875E-2</v>
      </c>
      <c r="F16" s="16">
        <v>2.1276595744680899E-2</v>
      </c>
      <c r="G16" s="16">
        <v>0</v>
      </c>
      <c r="H16" s="16">
        <v>6.3291139240506302E-3</v>
      </c>
      <c r="I16" s="16"/>
      <c r="J16" s="16">
        <v>1.3986013986014E-2</v>
      </c>
      <c r="K16" s="16">
        <v>1.8099547511312201E-2</v>
      </c>
      <c r="L16" s="16"/>
      <c r="M16" s="16">
        <v>9.8684210526315801E-3</v>
      </c>
      <c r="N16" s="16">
        <v>0.02</v>
      </c>
      <c r="O16" s="16">
        <v>1.6666666666666701E-2</v>
      </c>
      <c r="P16" s="16">
        <v>0.05</v>
      </c>
      <c r="Q16" s="16"/>
      <c r="R16" s="16">
        <v>2.8000000000000001E-2</v>
      </c>
      <c r="S16" s="16">
        <v>1.2345679012345699E-2</v>
      </c>
      <c r="T16" s="16">
        <v>0</v>
      </c>
      <c r="U16" s="16">
        <v>0</v>
      </c>
      <c r="V16" s="16"/>
      <c r="W16" s="16">
        <v>4.0540540540540501E-2</v>
      </c>
      <c r="X16" s="16">
        <v>2.06185567010309E-2</v>
      </c>
      <c r="Y16" s="16">
        <v>0</v>
      </c>
      <c r="Z16" s="16">
        <v>0</v>
      </c>
      <c r="AA16" s="16">
        <v>2.7027027027027001E-2</v>
      </c>
      <c r="AB16" s="16">
        <v>0</v>
      </c>
      <c r="AC16" s="16">
        <v>2.04081632653061E-2</v>
      </c>
      <c r="AD16" s="16">
        <v>0</v>
      </c>
      <c r="AE16" s="16">
        <v>2.8571428571428598E-2</v>
      </c>
      <c r="AF16" s="16">
        <v>0</v>
      </c>
      <c r="AG16" s="16">
        <v>0</v>
      </c>
      <c r="AH16" s="16">
        <v>0</v>
      </c>
      <c r="AI16" s="16"/>
      <c r="AJ16" s="16">
        <v>0</v>
      </c>
      <c r="AK16" s="16">
        <v>0</v>
      </c>
      <c r="AL16" s="16">
        <v>2.8735632183908E-2</v>
      </c>
      <c r="AM16" s="16">
        <v>1.0638297872340399E-2</v>
      </c>
      <c r="AN16" s="16">
        <v>0</v>
      </c>
      <c r="AO16" s="16"/>
      <c r="AP16" s="16">
        <v>1.6574585635359101E-2</v>
      </c>
      <c r="AQ16" s="16">
        <v>1.6E-2</v>
      </c>
      <c r="AR16" s="16">
        <v>0</v>
      </c>
      <c r="AS16" s="16"/>
      <c r="AT16" s="16">
        <v>3.03030303030303E-2</v>
      </c>
      <c r="AU16" s="16">
        <v>3.21543408360129E-3</v>
      </c>
      <c r="AV16" s="16">
        <v>6.6666666666666693E-2</v>
      </c>
      <c r="AW16" s="16">
        <v>0</v>
      </c>
      <c r="AX16" s="16"/>
      <c r="AY16" s="16">
        <v>0.108108108108108</v>
      </c>
      <c r="AZ16" s="16">
        <v>8.4925690021231404E-3</v>
      </c>
      <c r="BA16" s="16"/>
      <c r="BB16" s="16">
        <v>2.7777777777777801E-2</v>
      </c>
      <c r="BC16" s="16">
        <v>2.3809523809523801E-2</v>
      </c>
      <c r="BD16" s="16">
        <v>1.5576323987538899E-2</v>
      </c>
      <c r="BE16" s="16">
        <v>0</v>
      </c>
      <c r="BF16" s="16"/>
      <c r="BG16" s="16">
        <v>1.6129032258064498E-2</v>
      </c>
      <c r="BH16" s="16">
        <v>1.6326530612244899E-2</v>
      </c>
      <c r="BI16" s="16">
        <v>2.0270270270270299E-2</v>
      </c>
      <c r="BJ16" s="16">
        <v>0</v>
      </c>
      <c r="BK16" s="16">
        <v>0</v>
      </c>
      <c r="BL16" s="16">
        <v>0</v>
      </c>
    </row>
    <row r="17" spans="2:64" x14ac:dyDescent="0.35">
      <c r="B17" s="17" t="s">
        <v>143</v>
      </c>
      <c r="C17" s="18">
        <v>3.3464566929133903E-2</v>
      </c>
      <c r="D17" s="18">
        <v>0</v>
      </c>
      <c r="E17" s="18">
        <v>1.5625E-2</v>
      </c>
      <c r="F17" s="18">
        <v>2.1276595744680899E-2</v>
      </c>
      <c r="G17" s="18">
        <v>4.9079754601227002E-2</v>
      </c>
      <c r="H17" s="18">
        <v>3.7974683544303799E-2</v>
      </c>
      <c r="I17" s="18"/>
      <c r="J17" s="18">
        <v>4.5454545454545497E-2</v>
      </c>
      <c r="K17" s="18">
        <v>1.8099547511312201E-2</v>
      </c>
      <c r="L17" s="18"/>
      <c r="M17" s="18">
        <v>3.2894736842105303E-2</v>
      </c>
      <c r="N17" s="18">
        <v>0.04</v>
      </c>
      <c r="O17" s="18">
        <v>1.6666666666666701E-2</v>
      </c>
      <c r="P17" s="18">
        <v>0.05</v>
      </c>
      <c r="Q17" s="18"/>
      <c r="R17" s="18">
        <v>2.8000000000000001E-2</v>
      </c>
      <c r="S17" s="18">
        <v>6.1728395061728399E-2</v>
      </c>
      <c r="T17" s="18">
        <v>3.2679738562091498E-2</v>
      </c>
      <c r="U17" s="18">
        <v>0</v>
      </c>
      <c r="V17" s="18"/>
      <c r="W17" s="18">
        <v>0</v>
      </c>
      <c r="X17" s="18">
        <v>5.1546391752577303E-2</v>
      </c>
      <c r="Y17" s="18">
        <v>9.6153846153846201E-2</v>
      </c>
      <c r="Z17" s="18">
        <v>4.3478260869565202E-2</v>
      </c>
      <c r="AA17" s="18">
        <v>2.7027027027027001E-2</v>
      </c>
      <c r="AB17" s="18">
        <v>0</v>
      </c>
      <c r="AC17" s="18">
        <v>4.08163265306122E-2</v>
      </c>
      <c r="AD17" s="18">
        <v>0</v>
      </c>
      <c r="AE17" s="18">
        <v>0</v>
      </c>
      <c r="AF17" s="18">
        <v>7.1428571428571397E-2</v>
      </c>
      <c r="AG17" s="18">
        <v>0</v>
      </c>
      <c r="AH17" s="18">
        <v>0</v>
      </c>
      <c r="AI17" s="18"/>
      <c r="AJ17" s="18">
        <v>2.9850746268656699E-2</v>
      </c>
      <c r="AK17" s="18">
        <v>5.3333333333333302E-2</v>
      </c>
      <c r="AL17" s="18">
        <v>2.2988505747126398E-2</v>
      </c>
      <c r="AM17" s="18">
        <v>3.1914893617021302E-2</v>
      </c>
      <c r="AN17" s="18">
        <v>0</v>
      </c>
      <c r="AO17" s="18"/>
      <c r="AP17" s="18">
        <v>3.3149171270718203E-2</v>
      </c>
      <c r="AQ17" s="18">
        <v>2.4E-2</v>
      </c>
      <c r="AR17" s="18">
        <v>9.5238095238095205E-2</v>
      </c>
      <c r="AS17" s="18"/>
      <c r="AT17" s="18">
        <v>2.27272727272727E-2</v>
      </c>
      <c r="AU17" s="18">
        <v>3.8585209003215402E-2</v>
      </c>
      <c r="AV17" s="18">
        <v>4.4444444444444398E-2</v>
      </c>
      <c r="AW17" s="18">
        <v>0</v>
      </c>
      <c r="AX17" s="18"/>
      <c r="AY17" s="18">
        <v>2.7027027027027001E-2</v>
      </c>
      <c r="AZ17" s="18">
        <v>3.3970276008492603E-2</v>
      </c>
      <c r="BA17" s="18"/>
      <c r="BB17" s="18">
        <v>5.5555555555555601E-2</v>
      </c>
      <c r="BC17" s="18">
        <v>3.5714285714285698E-2</v>
      </c>
      <c r="BD17" s="18">
        <v>2.80373831775701E-2</v>
      </c>
      <c r="BE17" s="18">
        <v>4.47761194029851E-2</v>
      </c>
      <c r="BF17" s="18"/>
      <c r="BG17" s="18">
        <v>1.6129032258064498E-2</v>
      </c>
      <c r="BH17" s="18">
        <v>2.04081632653061E-2</v>
      </c>
      <c r="BI17" s="18">
        <v>4.0540540540540501E-2</v>
      </c>
      <c r="BJ17" s="18">
        <v>8.6956521739130405E-2</v>
      </c>
      <c r="BK17" s="18">
        <v>0.11111111111111099</v>
      </c>
      <c r="BL17" s="18">
        <v>0</v>
      </c>
    </row>
    <row r="18" spans="2:64" x14ac:dyDescent="0.35">
      <c r="B18" s="15"/>
    </row>
    <row r="19" spans="2:64" x14ac:dyDescent="0.35">
      <c r="B19" t="s">
        <v>637</v>
      </c>
    </row>
    <row r="20" spans="2:64" x14ac:dyDescent="0.35">
      <c r="B20" t="s">
        <v>98</v>
      </c>
    </row>
    <row r="22" spans="2:64" x14ac:dyDescent="0.35">
      <c r="B22"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L21"/>
  <sheetViews>
    <sheetView showGridLines="0" workbookViewId="0">
      <pane xSplit="2" topLeftCell="C1" activePane="topRight" state="frozen"/>
      <selection activeCell="D3" sqref="D3"/>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591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584</v>
      </c>
      <c r="C8" s="16">
        <v>0.56496062992125995</v>
      </c>
      <c r="D8" s="16">
        <v>0.41379310344827602</v>
      </c>
      <c r="E8" s="16">
        <v>0.5625</v>
      </c>
      <c r="F8" s="16">
        <v>0.58510638297872297</v>
      </c>
      <c r="G8" s="16">
        <v>0.58282208588957096</v>
      </c>
      <c r="H8" s="16">
        <v>0.563291139240506</v>
      </c>
      <c r="I8" s="16"/>
      <c r="J8" s="16">
        <v>0.57692307692307698</v>
      </c>
      <c r="K8" s="16">
        <v>0.54751131221719496</v>
      </c>
      <c r="L8" s="16"/>
      <c r="M8" s="16">
        <v>0.58552631578947401</v>
      </c>
      <c r="N8" s="16">
        <v>0.59</v>
      </c>
      <c r="O8" s="16">
        <v>0.46666666666666701</v>
      </c>
      <c r="P8" s="16">
        <v>0.5</v>
      </c>
      <c r="Q8" s="16"/>
      <c r="R8" s="16">
        <v>0.56399999999999995</v>
      </c>
      <c r="S8" s="16">
        <v>0.58024691358024705</v>
      </c>
      <c r="T8" s="16">
        <v>0.57516339869280997</v>
      </c>
      <c r="U8" s="16">
        <v>0.45833333333333298</v>
      </c>
      <c r="V8" s="16"/>
      <c r="W8" s="16">
        <v>0.608108108108108</v>
      </c>
      <c r="X8" s="16">
        <v>0.54639175257731998</v>
      </c>
      <c r="Y8" s="16">
        <v>0.57692307692307698</v>
      </c>
      <c r="Z8" s="16">
        <v>0.60869565217391297</v>
      </c>
      <c r="AA8" s="16">
        <v>0.62162162162162204</v>
      </c>
      <c r="AB8" s="16">
        <v>0.42857142857142899</v>
      </c>
      <c r="AC8" s="16">
        <v>0.65306122448979598</v>
      </c>
      <c r="AD8" s="16">
        <v>0.61111111111111105</v>
      </c>
      <c r="AE8" s="16">
        <v>0.628571428571429</v>
      </c>
      <c r="AF8" s="16">
        <v>0.28571428571428598</v>
      </c>
      <c r="AG8" s="16">
        <v>0.6</v>
      </c>
      <c r="AH8" s="16">
        <v>0.66666666666666696</v>
      </c>
      <c r="AI8" s="16"/>
      <c r="AJ8" s="16">
        <v>0.462686567164179</v>
      </c>
      <c r="AK8" s="16">
        <v>0.46666666666666701</v>
      </c>
      <c r="AL8" s="16">
        <v>0.63793103448275901</v>
      </c>
      <c r="AM8" s="16">
        <v>0.55319148936170204</v>
      </c>
      <c r="AN8" s="16">
        <v>0.592592592592593</v>
      </c>
      <c r="AO8" s="16"/>
      <c r="AP8" s="16">
        <v>0.51104972375690605</v>
      </c>
      <c r="AQ8" s="16">
        <v>0.69599999999999995</v>
      </c>
      <c r="AR8" s="16">
        <v>0.71428571428571397</v>
      </c>
      <c r="AS8" s="16"/>
      <c r="AT8" s="16">
        <v>0.63636363636363602</v>
      </c>
      <c r="AU8" s="16">
        <v>0.55948553054662398</v>
      </c>
      <c r="AV8" s="16">
        <v>0.48888888888888898</v>
      </c>
      <c r="AW8" s="16">
        <v>0.35</v>
      </c>
      <c r="AX8" s="16"/>
      <c r="AY8" s="16">
        <v>0.48648648648648701</v>
      </c>
      <c r="AZ8" s="16">
        <v>0.57112526539278097</v>
      </c>
      <c r="BA8" s="16"/>
      <c r="BB8" s="16">
        <v>0.66666666666666696</v>
      </c>
      <c r="BC8" s="16">
        <v>0.48809523809523803</v>
      </c>
      <c r="BD8" s="16">
        <v>0.58878504672897203</v>
      </c>
      <c r="BE8" s="16">
        <v>0.49253731343283602</v>
      </c>
      <c r="BF8" s="16"/>
      <c r="BG8" s="16">
        <v>0.64516129032258096</v>
      </c>
      <c r="BH8" s="16">
        <v>0.628571428571429</v>
      </c>
      <c r="BI8" s="16">
        <v>0.5</v>
      </c>
      <c r="BJ8" s="16">
        <v>0.434782608695652</v>
      </c>
      <c r="BK8" s="16">
        <v>0.296296296296296</v>
      </c>
      <c r="BL8" s="16">
        <v>0.33333333333333298</v>
      </c>
    </row>
    <row r="9" spans="2:64" x14ac:dyDescent="0.35">
      <c r="B9" s="17" t="s">
        <v>585</v>
      </c>
      <c r="C9" s="16">
        <v>0.267716535433071</v>
      </c>
      <c r="D9" s="16">
        <v>0.27586206896551702</v>
      </c>
      <c r="E9" s="16">
        <v>0.1875</v>
      </c>
      <c r="F9" s="16">
        <v>0.27659574468085102</v>
      </c>
      <c r="G9" s="16">
        <v>0.27607361963190202</v>
      </c>
      <c r="H9" s="16">
        <v>0.284810126582278</v>
      </c>
      <c r="I9" s="16"/>
      <c r="J9" s="16">
        <v>0.241258741258741</v>
      </c>
      <c r="K9" s="16">
        <v>0.30316742081448</v>
      </c>
      <c r="L9" s="16"/>
      <c r="M9" s="16">
        <v>0.269736842105263</v>
      </c>
      <c r="N9" s="16">
        <v>0.27</v>
      </c>
      <c r="O9" s="16">
        <v>0.21666666666666701</v>
      </c>
      <c r="P9" s="16">
        <v>0.3</v>
      </c>
      <c r="Q9" s="16"/>
      <c r="R9" s="16">
        <v>0.248</v>
      </c>
      <c r="S9" s="16">
        <v>0.27160493827160498</v>
      </c>
      <c r="T9" s="16">
        <v>0.31372549019607798</v>
      </c>
      <c r="U9" s="16">
        <v>0.16666666666666699</v>
      </c>
      <c r="V9" s="16"/>
      <c r="W9" s="16">
        <v>0.28378378378378399</v>
      </c>
      <c r="X9" s="16">
        <v>0.268041237113402</v>
      </c>
      <c r="Y9" s="16">
        <v>0.21153846153846201</v>
      </c>
      <c r="Z9" s="16">
        <v>0.282608695652174</v>
      </c>
      <c r="AA9" s="16">
        <v>0.37837837837837801</v>
      </c>
      <c r="AB9" s="16">
        <v>0.16326530612244899</v>
      </c>
      <c r="AC9" s="16">
        <v>0.22448979591836701</v>
      </c>
      <c r="AD9" s="16">
        <v>0.33333333333333298</v>
      </c>
      <c r="AE9" s="16">
        <v>0.371428571428571</v>
      </c>
      <c r="AF9" s="16">
        <v>0.14285714285714299</v>
      </c>
      <c r="AG9" s="16">
        <v>0.4</v>
      </c>
      <c r="AH9" s="16">
        <v>0.33333333333333298</v>
      </c>
      <c r="AI9" s="16"/>
      <c r="AJ9" s="16">
        <v>0.20895522388059701</v>
      </c>
      <c r="AK9" s="16">
        <v>0.24</v>
      </c>
      <c r="AL9" s="16">
        <v>0.28735632183908</v>
      </c>
      <c r="AM9" s="16">
        <v>0.30851063829787201</v>
      </c>
      <c r="AN9" s="16">
        <v>0.296296296296296</v>
      </c>
      <c r="AO9" s="16"/>
      <c r="AP9" s="16">
        <v>0.262430939226519</v>
      </c>
      <c r="AQ9" s="16">
        <v>0.312</v>
      </c>
      <c r="AR9" s="16">
        <v>9.5238095238095205E-2</v>
      </c>
      <c r="AS9" s="16"/>
      <c r="AT9" s="16">
        <v>0.25757575757575801</v>
      </c>
      <c r="AU9" s="16">
        <v>0.28295819935691302</v>
      </c>
      <c r="AV9" s="16">
        <v>0.24444444444444399</v>
      </c>
      <c r="AW9" s="16">
        <v>0.15</v>
      </c>
      <c r="AX9" s="16"/>
      <c r="AY9" s="16">
        <v>0.18918918918918901</v>
      </c>
      <c r="AZ9" s="16">
        <v>0.273885350318471</v>
      </c>
      <c r="BA9" s="16"/>
      <c r="BB9" s="16">
        <v>0.25</v>
      </c>
      <c r="BC9" s="16">
        <v>0.17857142857142899</v>
      </c>
      <c r="BD9" s="16">
        <v>0.289719626168224</v>
      </c>
      <c r="BE9" s="16">
        <v>0.28358208955223901</v>
      </c>
      <c r="BF9" s="16"/>
      <c r="BG9" s="16">
        <v>0.33870967741935498</v>
      </c>
      <c r="BH9" s="16">
        <v>0.35510204081632701</v>
      </c>
      <c r="BI9" s="16">
        <v>0.162162162162162</v>
      </c>
      <c r="BJ9" s="16">
        <v>4.3478260869565202E-2</v>
      </c>
      <c r="BK9" s="16">
        <v>0.11111111111111099</v>
      </c>
      <c r="BL9" s="16">
        <v>0</v>
      </c>
    </row>
    <row r="10" spans="2:64" x14ac:dyDescent="0.35">
      <c r="B10" s="17" t="s">
        <v>586</v>
      </c>
      <c r="C10" s="16">
        <v>0.220472440944882</v>
      </c>
      <c r="D10" s="16">
        <v>0.37931034482758602</v>
      </c>
      <c r="E10" s="16">
        <v>0.25</v>
      </c>
      <c r="F10" s="16">
        <v>0.27659574468085102</v>
      </c>
      <c r="G10" s="16">
        <v>0.190184049079755</v>
      </c>
      <c r="H10" s="16">
        <v>0.177215189873418</v>
      </c>
      <c r="I10" s="16"/>
      <c r="J10" s="16">
        <v>0.20279720279720301</v>
      </c>
      <c r="K10" s="16">
        <v>0.24434389140271501</v>
      </c>
      <c r="L10" s="16"/>
      <c r="M10" s="16">
        <v>0.220394736842105</v>
      </c>
      <c r="N10" s="16">
        <v>0.22</v>
      </c>
      <c r="O10" s="16">
        <v>0.18333333333333299</v>
      </c>
      <c r="P10" s="16">
        <v>0.27500000000000002</v>
      </c>
      <c r="Q10" s="16"/>
      <c r="R10" s="16">
        <v>0.224</v>
      </c>
      <c r="S10" s="16">
        <v>0.22222222222222199</v>
      </c>
      <c r="T10" s="16">
        <v>0.22222222222222199</v>
      </c>
      <c r="U10" s="16">
        <v>0.16666666666666699</v>
      </c>
      <c r="V10" s="16"/>
      <c r="W10" s="16">
        <v>0.21621621621621601</v>
      </c>
      <c r="X10" s="16">
        <v>0.19587628865979401</v>
      </c>
      <c r="Y10" s="16">
        <v>0.19230769230769201</v>
      </c>
      <c r="Z10" s="16">
        <v>0.19565217391304299</v>
      </c>
      <c r="AA10" s="16">
        <v>0.27027027027027001</v>
      </c>
      <c r="AB10" s="16">
        <v>0.20408163265306101</v>
      </c>
      <c r="AC10" s="16">
        <v>0.28571428571428598</v>
      </c>
      <c r="AD10" s="16">
        <v>0.16666666666666699</v>
      </c>
      <c r="AE10" s="16">
        <v>0.34285714285714303</v>
      </c>
      <c r="AF10" s="16">
        <v>3.5714285714285698E-2</v>
      </c>
      <c r="AG10" s="16">
        <v>0.3</v>
      </c>
      <c r="AH10" s="16">
        <v>0.66666666666666696</v>
      </c>
      <c r="AI10" s="16"/>
      <c r="AJ10" s="16">
        <v>0.134328358208955</v>
      </c>
      <c r="AK10" s="16">
        <v>0.18666666666666701</v>
      </c>
      <c r="AL10" s="16">
        <v>0.25862068965517199</v>
      </c>
      <c r="AM10" s="16">
        <v>0.24468085106383</v>
      </c>
      <c r="AN10" s="16">
        <v>0.37037037037037002</v>
      </c>
      <c r="AO10" s="16"/>
      <c r="AP10" s="16">
        <v>0.212707182320442</v>
      </c>
      <c r="AQ10" s="16">
        <v>0.25600000000000001</v>
      </c>
      <c r="AR10" s="16">
        <v>0.14285714285714299</v>
      </c>
      <c r="AS10" s="16"/>
      <c r="AT10" s="16">
        <v>0.21969696969697</v>
      </c>
      <c r="AU10" s="16">
        <v>0.21543408360128599</v>
      </c>
      <c r="AV10" s="16">
        <v>0.266666666666667</v>
      </c>
      <c r="AW10" s="16">
        <v>0.2</v>
      </c>
      <c r="AX10" s="16"/>
      <c r="AY10" s="16">
        <v>0.21621621621621601</v>
      </c>
      <c r="AZ10" s="16">
        <v>0.22080679405520201</v>
      </c>
      <c r="BA10" s="16"/>
      <c r="BB10" s="16">
        <v>0.33333333333333298</v>
      </c>
      <c r="BC10" s="16">
        <v>0.202380952380952</v>
      </c>
      <c r="BD10" s="16">
        <v>0.22429906542056099</v>
      </c>
      <c r="BE10" s="16">
        <v>0.164179104477612</v>
      </c>
      <c r="BF10" s="16"/>
      <c r="BG10" s="16">
        <v>0.241935483870968</v>
      </c>
      <c r="BH10" s="16">
        <v>0.25714285714285701</v>
      </c>
      <c r="BI10" s="16">
        <v>0.195945945945946</v>
      </c>
      <c r="BJ10" s="16">
        <v>0.173913043478261</v>
      </c>
      <c r="BK10" s="16">
        <v>3.7037037037037E-2</v>
      </c>
      <c r="BL10" s="16">
        <v>0</v>
      </c>
    </row>
    <row r="11" spans="2:64" x14ac:dyDescent="0.35">
      <c r="B11" s="17" t="s">
        <v>587</v>
      </c>
      <c r="C11" s="16">
        <v>0.18503937007874</v>
      </c>
      <c r="D11" s="16">
        <v>0.27586206896551702</v>
      </c>
      <c r="E11" s="16">
        <v>0.125</v>
      </c>
      <c r="F11" s="16">
        <v>0.170212765957447</v>
      </c>
      <c r="G11" s="16">
        <v>0.16564417177914101</v>
      </c>
      <c r="H11" s="16">
        <v>0.221518987341772</v>
      </c>
      <c r="I11" s="16"/>
      <c r="J11" s="16">
        <v>0.21678321678321699</v>
      </c>
      <c r="K11" s="16">
        <v>0.144796380090498</v>
      </c>
      <c r="L11" s="16"/>
      <c r="M11" s="16">
        <v>0.19078947368421101</v>
      </c>
      <c r="N11" s="16">
        <v>0.17</v>
      </c>
      <c r="O11" s="16">
        <v>0.116666666666667</v>
      </c>
      <c r="P11" s="16">
        <v>0.27500000000000002</v>
      </c>
      <c r="Q11" s="16"/>
      <c r="R11" s="16">
        <v>0.17599999999999999</v>
      </c>
      <c r="S11" s="16">
        <v>0.148148148148148</v>
      </c>
      <c r="T11" s="16">
        <v>0.22875816993464099</v>
      </c>
      <c r="U11" s="16">
        <v>0.125</v>
      </c>
      <c r="V11" s="16"/>
      <c r="W11" s="16">
        <v>0.17567567567567599</v>
      </c>
      <c r="X11" s="16">
        <v>0.20618556701030899</v>
      </c>
      <c r="Y11" s="16">
        <v>0.21153846153846201</v>
      </c>
      <c r="Z11" s="16">
        <v>0.173913043478261</v>
      </c>
      <c r="AA11" s="16">
        <v>0.108108108108108</v>
      </c>
      <c r="AB11" s="16">
        <v>0.183673469387755</v>
      </c>
      <c r="AC11" s="16">
        <v>0.183673469387755</v>
      </c>
      <c r="AD11" s="16">
        <v>0.22222222222222199</v>
      </c>
      <c r="AE11" s="16">
        <v>0.25714285714285701</v>
      </c>
      <c r="AF11" s="16">
        <v>7.1428571428571397E-2</v>
      </c>
      <c r="AG11" s="16">
        <v>0.1</v>
      </c>
      <c r="AH11" s="16">
        <v>1</v>
      </c>
      <c r="AI11" s="16"/>
      <c r="AJ11" s="16">
        <v>0.119402985074627</v>
      </c>
      <c r="AK11" s="16">
        <v>0.2</v>
      </c>
      <c r="AL11" s="16">
        <v>0.18390804597701099</v>
      </c>
      <c r="AM11" s="16">
        <v>0.19148936170212799</v>
      </c>
      <c r="AN11" s="16">
        <v>0.25925925925925902</v>
      </c>
      <c r="AO11" s="16"/>
      <c r="AP11" s="16">
        <v>0.17679558011049701</v>
      </c>
      <c r="AQ11" s="16">
        <v>0.192</v>
      </c>
      <c r="AR11" s="16">
        <v>0.28571428571428598</v>
      </c>
      <c r="AS11" s="16"/>
      <c r="AT11" s="16">
        <v>0.16666666666666699</v>
      </c>
      <c r="AU11" s="16">
        <v>0.18971061093247599</v>
      </c>
      <c r="AV11" s="16">
        <v>0.24444444444444399</v>
      </c>
      <c r="AW11" s="16">
        <v>0.1</v>
      </c>
      <c r="AX11" s="16"/>
      <c r="AY11" s="16">
        <v>0.27027027027027001</v>
      </c>
      <c r="AZ11" s="16">
        <v>0.178343949044586</v>
      </c>
      <c r="BA11" s="16"/>
      <c r="BB11" s="16">
        <v>0.16666666666666699</v>
      </c>
      <c r="BC11" s="16">
        <v>0.214285714285714</v>
      </c>
      <c r="BD11" s="16">
        <v>0.202492211838006</v>
      </c>
      <c r="BE11" s="16">
        <v>7.4626865671641798E-2</v>
      </c>
      <c r="BF11" s="16"/>
      <c r="BG11" s="16">
        <v>0.17741935483870999</v>
      </c>
      <c r="BH11" s="16">
        <v>0.23265306122449</v>
      </c>
      <c r="BI11" s="16">
        <v>0.162162162162162</v>
      </c>
      <c r="BJ11" s="16">
        <v>4.3478260869565202E-2</v>
      </c>
      <c r="BK11" s="16">
        <v>3.7037037037037E-2</v>
      </c>
      <c r="BL11" s="16">
        <v>0</v>
      </c>
    </row>
    <row r="12" spans="2:64" x14ac:dyDescent="0.35">
      <c r="B12" s="17" t="s">
        <v>588</v>
      </c>
      <c r="C12" s="16">
        <v>0.18503937007874</v>
      </c>
      <c r="D12" s="16">
        <v>0.31034482758620702</v>
      </c>
      <c r="E12" s="16">
        <v>0.1875</v>
      </c>
      <c r="F12" s="16">
        <v>0.22340425531914901</v>
      </c>
      <c r="G12" s="16">
        <v>0.190184049079755</v>
      </c>
      <c r="H12" s="16">
        <v>0.132911392405063</v>
      </c>
      <c r="I12" s="16"/>
      <c r="J12" s="16">
        <v>0.17482517482517501</v>
      </c>
      <c r="K12" s="16">
        <v>0.19909502262443399</v>
      </c>
      <c r="L12" s="16"/>
      <c r="M12" s="16">
        <v>0.220394736842105</v>
      </c>
      <c r="N12" s="16">
        <v>0.12</v>
      </c>
      <c r="O12" s="16">
        <v>0.15</v>
      </c>
      <c r="P12" s="16">
        <v>0.125</v>
      </c>
      <c r="Q12" s="16"/>
      <c r="R12" s="16">
        <v>0.252</v>
      </c>
      <c r="S12" s="16">
        <v>0.172839506172839</v>
      </c>
      <c r="T12" s="16">
        <v>9.1503267973856203E-2</v>
      </c>
      <c r="U12" s="16">
        <v>0.125</v>
      </c>
      <c r="V12" s="16"/>
      <c r="W12" s="16">
        <v>0.22972972972972999</v>
      </c>
      <c r="X12" s="16">
        <v>0.185567010309278</v>
      </c>
      <c r="Y12" s="16">
        <v>9.6153846153846201E-2</v>
      </c>
      <c r="Z12" s="16">
        <v>0.19565217391304299</v>
      </c>
      <c r="AA12" s="16">
        <v>0.24324324324324301</v>
      </c>
      <c r="AB12" s="16">
        <v>8.1632653061224497E-2</v>
      </c>
      <c r="AC12" s="16">
        <v>0.122448979591837</v>
      </c>
      <c r="AD12" s="16">
        <v>0.22222222222222199</v>
      </c>
      <c r="AE12" s="16">
        <v>0.22857142857142901</v>
      </c>
      <c r="AF12" s="16">
        <v>0.214285714285714</v>
      </c>
      <c r="AG12" s="16">
        <v>0.35</v>
      </c>
      <c r="AH12" s="16">
        <v>0.33333333333333298</v>
      </c>
      <c r="AI12" s="16"/>
      <c r="AJ12" s="16">
        <v>0.104477611940299</v>
      </c>
      <c r="AK12" s="16">
        <v>0.16</v>
      </c>
      <c r="AL12" s="16">
        <v>0.20689655172413801</v>
      </c>
      <c r="AM12" s="16">
        <v>0.22340425531914901</v>
      </c>
      <c r="AN12" s="16">
        <v>0.18518518518518501</v>
      </c>
      <c r="AO12" s="16"/>
      <c r="AP12" s="16">
        <v>0.18232044198895</v>
      </c>
      <c r="AQ12" s="16">
        <v>0.2</v>
      </c>
      <c r="AR12" s="16">
        <v>0.14285714285714299</v>
      </c>
      <c r="AS12" s="16"/>
      <c r="AT12" s="16">
        <v>0.21969696969697</v>
      </c>
      <c r="AU12" s="16">
        <v>0.16720257234726699</v>
      </c>
      <c r="AV12" s="16">
        <v>0.22222222222222199</v>
      </c>
      <c r="AW12" s="16">
        <v>0.15</v>
      </c>
      <c r="AX12" s="16"/>
      <c r="AY12" s="16">
        <v>0.24324324324324301</v>
      </c>
      <c r="AZ12" s="16">
        <v>0.18046709129511701</v>
      </c>
      <c r="BA12" s="16"/>
      <c r="BB12" s="16">
        <v>0.38888888888888901</v>
      </c>
      <c r="BC12" s="16">
        <v>0.19047619047618999</v>
      </c>
      <c r="BD12" s="16">
        <v>0.168224299065421</v>
      </c>
      <c r="BE12" s="16">
        <v>0.14925373134328401</v>
      </c>
      <c r="BF12" s="16"/>
      <c r="BG12" s="16">
        <v>0.19354838709677399</v>
      </c>
      <c r="BH12" s="16">
        <v>0.24489795918367299</v>
      </c>
      <c r="BI12" s="16">
        <v>0.12837837837837801</v>
      </c>
      <c r="BJ12" s="16">
        <v>8.6956521739130405E-2</v>
      </c>
      <c r="BK12" s="16">
        <v>3.7037037037037E-2</v>
      </c>
      <c r="BL12" s="16">
        <v>0</v>
      </c>
    </row>
    <row r="13" spans="2:64" x14ac:dyDescent="0.35">
      <c r="B13" s="17" t="s">
        <v>589</v>
      </c>
      <c r="C13" s="16">
        <v>0.108267716535433</v>
      </c>
      <c r="D13" s="16">
        <v>6.8965517241379296E-2</v>
      </c>
      <c r="E13" s="16">
        <v>0.25</v>
      </c>
      <c r="F13" s="16">
        <v>0.12765957446808501</v>
      </c>
      <c r="G13" s="16">
        <v>0.104294478527607</v>
      </c>
      <c r="H13" s="16">
        <v>5.0632911392405097E-2</v>
      </c>
      <c r="I13" s="16"/>
      <c r="J13" s="16">
        <v>0.11888111888111901</v>
      </c>
      <c r="K13" s="16">
        <v>9.5022624434389094E-2</v>
      </c>
      <c r="L13" s="16"/>
      <c r="M13" s="16">
        <v>9.8684210526315805E-2</v>
      </c>
      <c r="N13" s="16">
        <v>0.12</v>
      </c>
      <c r="O13" s="16">
        <v>0.116666666666667</v>
      </c>
      <c r="P13" s="16">
        <v>0.15</v>
      </c>
      <c r="Q13" s="16"/>
      <c r="R13" s="16">
        <v>0.16400000000000001</v>
      </c>
      <c r="S13" s="16">
        <v>7.4074074074074098E-2</v>
      </c>
      <c r="T13" s="16">
        <v>5.22875816993464E-2</v>
      </c>
      <c r="U13" s="16">
        <v>0</v>
      </c>
      <c r="V13" s="16"/>
      <c r="W13" s="16">
        <v>0.162162162162162</v>
      </c>
      <c r="X13" s="16">
        <v>0.123711340206186</v>
      </c>
      <c r="Y13" s="16">
        <v>7.69230769230769E-2</v>
      </c>
      <c r="Z13" s="16">
        <v>6.5217391304347797E-2</v>
      </c>
      <c r="AA13" s="16">
        <v>0.162162162162162</v>
      </c>
      <c r="AB13" s="16">
        <v>0.122448979591837</v>
      </c>
      <c r="AC13" s="16">
        <v>8.1632653061224497E-2</v>
      </c>
      <c r="AD13" s="16">
        <v>0.11111111111111099</v>
      </c>
      <c r="AE13" s="16">
        <v>0.114285714285714</v>
      </c>
      <c r="AF13" s="16">
        <v>7.1428571428571397E-2</v>
      </c>
      <c r="AG13" s="16">
        <v>0</v>
      </c>
      <c r="AH13" s="16">
        <v>0</v>
      </c>
      <c r="AI13" s="16"/>
      <c r="AJ13" s="16">
        <v>2.9850746268656699E-2</v>
      </c>
      <c r="AK13" s="16">
        <v>0.12</v>
      </c>
      <c r="AL13" s="16">
        <v>0.109195402298851</v>
      </c>
      <c r="AM13" s="16">
        <v>0.117021276595745</v>
      </c>
      <c r="AN13" s="16">
        <v>0.148148148148148</v>
      </c>
      <c r="AO13" s="16"/>
      <c r="AP13" s="16">
        <v>0.110497237569061</v>
      </c>
      <c r="AQ13" s="16">
        <v>0.12</v>
      </c>
      <c r="AR13" s="16">
        <v>0</v>
      </c>
      <c r="AS13" s="16"/>
      <c r="AT13" s="16">
        <v>0.174242424242424</v>
      </c>
      <c r="AU13" s="16">
        <v>7.7170418006430902E-2</v>
      </c>
      <c r="AV13" s="16">
        <v>0.155555555555556</v>
      </c>
      <c r="AW13" s="16">
        <v>0.05</v>
      </c>
      <c r="AX13" s="16"/>
      <c r="AY13" s="16">
        <v>0.108108108108108</v>
      </c>
      <c r="AZ13" s="16">
        <v>0.10828025477707</v>
      </c>
      <c r="BA13" s="16"/>
      <c r="BB13" s="16">
        <v>0.194444444444444</v>
      </c>
      <c r="BC13" s="16">
        <v>0.16666666666666699</v>
      </c>
      <c r="BD13" s="16">
        <v>8.4112149532710304E-2</v>
      </c>
      <c r="BE13" s="16">
        <v>0.104477611940299</v>
      </c>
      <c r="BF13" s="16"/>
      <c r="BG13" s="16">
        <v>0.14516129032258099</v>
      </c>
      <c r="BH13" s="16">
        <v>0.13469387755102</v>
      </c>
      <c r="BI13" s="16">
        <v>6.08108108108108E-2</v>
      </c>
      <c r="BJ13" s="16">
        <v>8.6956521739130405E-2</v>
      </c>
      <c r="BK13" s="16">
        <v>7.4074074074074098E-2</v>
      </c>
      <c r="BL13" s="16">
        <v>0</v>
      </c>
    </row>
    <row r="14" spans="2:64" x14ac:dyDescent="0.35">
      <c r="B14" s="17" t="s">
        <v>590</v>
      </c>
      <c r="C14" s="16">
        <v>0.10629921259842499</v>
      </c>
      <c r="D14" s="16">
        <v>6.8965517241379296E-2</v>
      </c>
      <c r="E14" s="16">
        <v>4.6875E-2</v>
      </c>
      <c r="F14" s="16">
        <v>0.10638297872340401</v>
      </c>
      <c r="G14" s="16">
        <v>0.11656441717791401</v>
      </c>
      <c r="H14" s="16">
        <v>0.126582278481013</v>
      </c>
      <c r="I14" s="16"/>
      <c r="J14" s="16">
        <v>0.111888111888112</v>
      </c>
      <c r="K14" s="16">
        <v>9.9547511312217202E-2</v>
      </c>
      <c r="L14" s="16"/>
      <c r="M14" s="16">
        <v>7.8947368421052599E-2</v>
      </c>
      <c r="N14" s="16">
        <v>0.11</v>
      </c>
      <c r="O14" s="16">
        <v>0.16666666666666699</v>
      </c>
      <c r="P14" s="16">
        <v>0.2</v>
      </c>
      <c r="Q14" s="16"/>
      <c r="R14" s="16">
        <v>7.5999999999999998E-2</v>
      </c>
      <c r="S14" s="16">
        <v>7.4074074074074098E-2</v>
      </c>
      <c r="T14" s="16">
        <v>0.14379084967320299</v>
      </c>
      <c r="U14" s="16">
        <v>0.29166666666666702</v>
      </c>
      <c r="V14" s="16"/>
      <c r="W14" s="16">
        <v>4.0540540540540501E-2</v>
      </c>
      <c r="X14" s="16">
        <v>0.11340206185567001</v>
      </c>
      <c r="Y14" s="16">
        <v>0.115384615384615</v>
      </c>
      <c r="Z14" s="16">
        <v>8.6956521739130405E-2</v>
      </c>
      <c r="AA14" s="16">
        <v>8.1081081081081099E-2</v>
      </c>
      <c r="AB14" s="16">
        <v>0.183673469387755</v>
      </c>
      <c r="AC14" s="16">
        <v>0.102040816326531</v>
      </c>
      <c r="AD14" s="16">
        <v>0</v>
      </c>
      <c r="AE14" s="16">
        <v>8.5714285714285701E-2</v>
      </c>
      <c r="AF14" s="16">
        <v>0.32142857142857101</v>
      </c>
      <c r="AG14" s="16">
        <v>0.05</v>
      </c>
      <c r="AH14" s="16">
        <v>0</v>
      </c>
      <c r="AI14" s="16"/>
      <c r="AJ14" s="16">
        <v>0.164179104477612</v>
      </c>
      <c r="AK14" s="16">
        <v>0.10666666666666701</v>
      </c>
      <c r="AL14" s="16">
        <v>8.04597701149425E-2</v>
      </c>
      <c r="AM14" s="16">
        <v>7.4468085106383003E-2</v>
      </c>
      <c r="AN14" s="16">
        <v>0.18518518518518501</v>
      </c>
      <c r="AO14" s="16"/>
      <c r="AP14" s="16">
        <v>0.11878453038674</v>
      </c>
      <c r="AQ14" s="16">
        <v>7.1999999999999995E-2</v>
      </c>
      <c r="AR14" s="16">
        <v>9.5238095238095205E-2</v>
      </c>
      <c r="AS14" s="16"/>
      <c r="AT14" s="16">
        <v>6.8181818181818205E-2</v>
      </c>
      <c r="AU14" s="16">
        <v>0.12540192926044999</v>
      </c>
      <c r="AV14" s="16">
        <v>6.6666666666666693E-2</v>
      </c>
      <c r="AW14" s="16">
        <v>0.15</v>
      </c>
      <c r="AX14" s="16"/>
      <c r="AY14" s="16">
        <v>8.1081081081081099E-2</v>
      </c>
      <c r="AZ14" s="16">
        <v>0.10828025477707</v>
      </c>
      <c r="BA14" s="16"/>
      <c r="BB14" s="16">
        <v>8.3333333333333301E-2</v>
      </c>
      <c r="BC14" s="16">
        <v>0.15476190476190499</v>
      </c>
      <c r="BD14" s="16">
        <v>9.6573208722741402E-2</v>
      </c>
      <c r="BE14" s="16">
        <v>0.104477611940299</v>
      </c>
      <c r="BF14" s="16"/>
      <c r="BG14" s="16">
        <v>8.0645161290322606E-2</v>
      </c>
      <c r="BH14" s="16">
        <v>3.6734693877551003E-2</v>
      </c>
      <c r="BI14" s="16">
        <v>0.15540540540540501</v>
      </c>
      <c r="BJ14" s="16">
        <v>0.26086956521739102</v>
      </c>
      <c r="BK14" s="16">
        <v>0.407407407407407</v>
      </c>
      <c r="BL14" s="16">
        <v>0</v>
      </c>
    </row>
    <row r="15" spans="2:64" x14ac:dyDescent="0.35">
      <c r="B15" s="17" t="s">
        <v>159</v>
      </c>
      <c r="C15" s="16">
        <v>9.4488188976377993E-2</v>
      </c>
      <c r="D15" s="16">
        <v>0</v>
      </c>
      <c r="E15" s="16">
        <v>0.125</v>
      </c>
      <c r="F15" s="16">
        <v>5.31914893617021E-2</v>
      </c>
      <c r="G15" s="16">
        <v>0.104294478527607</v>
      </c>
      <c r="H15" s="16">
        <v>0.113924050632911</v>
      </c>
      <c r="I15" s="16"/>
      <c r="J15" s="16">
        <v>6.9930069930069894E-2</v>
      </c>
      <c r="K15" s="16">
        <v>0.12669683257918599</v>
      </c>
      <c r="L15" s="16"/>
      <c r="M15" s="16">
        <v>7.8947368421052599E-2</v>
      </c>
      <c r="N15" s="16">
        <v>0.14000000000000001</v>
      </c>
      <c r="O15" s="16">
        <v>0.15</v>
      </c>
      <c r="P15" s="16">
        <v>2.5000000000000001E-2</v>
      </c>
      <c r="Q15" s="16"/>
      <c r="R15" s="16">
        <v>9.6000000000000002E-2</v>
      </c>
      <c r="S15" s="16">
        <v>0.12345679012345701</v>
      </c>
      <c r="T15" s="16">
        <v>7.8431372549019607E-2</v>
      </c>
      <c r="U15" s="16">
        <v>8.3333333333333301E-2</v>
      </c>
      <c r="V15" s="16"/>
      <c r="W15" s="16">
        <v>0.121621621621622</v>
      </c>
      <c r="X15" s="16">
        <v>8.2474226804123696E-2</v>
      </c>
      <c r="Y15" s="16">
        <v>3.8461538461538498E-2</v>
      </c>
      <c r="Z15" s="16">
        <v>6.5217391304347797E-2</v>
      </c>
      <c r="AA15" s="16">
        <v>8.1081081081081099E-2</v>
      </c>
      <c r="AB15" s="16">
        <v>0.16326530612244899</v>
      </c>
      <c r="AC15" s="16">
        <v>6.1224489795918401E-2</v>
      </c>
      <c r="AD15" s="16">
        <v>0.22222222222222199</v>
      </c>
      <c r="AE15" s="16">
        <v>2.8571428571428598E-2</v>
      </c>
      <c r="AF15" s="16">
        <v>0.17857142857142899</v>
      </c>
      <c r="AG15" s="16">
        <v>0.1</v>
      </c>
      <c r="AH15" s="16">
        <v>0</v>
      </c>
      <c r="AI15" s="16"/>
      <c r="AJ15" s="16">
        <v>0.19402985074626899</v>
      </c>
      <c r="AK15" s="16">
        <v>0.133333333333333</v>
      </c>
      <c r="AL15" s="16">
        <v>6.3218390804597693E-2</v>
      </c>
      <c r="AM15" s="16">
        <v>8.5106382978723402E-2</v>
      </c>
      <c r="AN15" s="16">
        <v>0</v>
      </c>
      <c r="AO15" s="16"/>
      <c r="AP15" s="16">
        <v>9.6685082872928194E-2</v>
      </c>
      <c r="AQ15" s="16">
        <v>9.6000000000000002E-2</v>
      </c>
      <c r="AR15" s="16">
        <v>4.7619047619047603E-2</v>
      </c>
      <c r="AS15" s="16"/>
      <c r="AT15" s="16">
        <v>6.0606060606060601E-2</v>
      </c>
      <c r="AU15" s="16">
        <v>9.3247588424437297E-2</v>
      </c>
      <c r="AV15" s="16">
        <v>0.11111111111111099</v>
      </c>
      <c r="AW15" s="16">
        <v>0.3</v>
      </c>
      <c r="AX15" s="16"/>
      <c r="AY15" s="16">
        <v>0.162162162162162</v>
      </c>
      <c r="AZ15" s="16">
        <v>8.9171974522293002E-2</v>
      </c>
      <c r="BA15" s="16"/>
      <c r="BB15" s="16">
        <v>2.7777777777777801E-2</v>
      </c>
      <c r="BC15" s="16">
        <v>3.5714285714285698E-2</v>
      </c>
      <c r="BD15" s="16">
        <v>8.7227414330218106E-2</v>
      </c>
      <c r="BE15" s="16">
        <v>0.238805970149254</v>
      </c>
      <c r="BF15" s="16"/>
      <c r="BG15" s="16">
        <v>3.2258064516128997E-2</v>
      </c>
      <c r="BH15" s="16">
        <v>7.3469387755102006E-2</v>
      </c>
      <c r="BI15" s="16">
        <v>0.12837837837837801</v>
      </c>
      <c r="BJ15" s="16">
        <v>8.6956521739130405E-2</v>
      </c>
      <c r="BK15" s="16">
        <v>0.18518518518518501</v>
      </c>
      <c r="BL15" s="16">
        <v>0.66666666666666696</v>
      </c>
    </row>
    <row r="16" spans="2:64" x14ac:dyDescent="0.35">
      <c r="B16" s="17" t="s">
        <v>143</v>
      </c>
      <c r="C16" s="18">
        <v>1.5748031496062999E-2</v>
      </c>
      <c r="D16" s="18">
        <v>0</v>
      </c>
      <c r="E16" s="18">
        <v>1.5625E-2</v>
      </c>
      <c r="F16" s="18">
        <v>0</v>
      </c>
      <c r="G16" s="18">
        <v>1.22699386503067E-2</v>
      </c>
      <c r="H16" s="18">
        <v>3.1645569620253201E-2</v>
      </c>
      <c r="I16" s="18"/>
      <c r="J16" s="18">
        <v>1.7482517482517501E-2</v>
      </c>
      <c r="K16" s="18">
        <v>1.35746606334842E-2</v>
      </c>
      <c r="L16" s="18"/>
      <c r="M16" s="18">
        <v>1.9736842105263198E-2</v>
      </c>
      <c r="N16" s="18">
        <v>0.01</v>
      </c>
      <c r="O16" s="18">
        <v>0</v>
      </c>
      <c r="P16" s="18">
        <v>2.5000000000000001E-2</v>
      </c>
      <c r="Q16" s="18"/>
      <c r="R16" s="18">
        <v>1.6E-2</v>
      </c>
      <c r="S16" s="18">
        <v>0</v>
      </c>
      <c r="T16" s="18">
        <v>2.61437908496732E-2</v>
      </c>
      <c r="U16" s="18">
        <v>0</v>
      </c>
      <c r="V16" s="18"/>
      <c r="W16" s="18">
        <v>0</v>
      </c>
      <c r="X16" s="18">
        <v>3.09278350515464E-2</v>
      </c>
      <c r="Y16" s="18">
        <v>5.7692307692307702E-2</v>
      </c>
      <c r="Z16" s="18">
        <v>0</v>
      </c>
      <c r="AA16" s="18">
        <v>0</v>
      </c>
      <c r="AB16" s="18">
        <v>2.04081632653061E-2</v>
      </c>
      <c r="AC16" s="18">
        <v>0</v>
      </c>
      <c r="AD16" s="18">
        <v>0</v>
      </c>
      <c r="AE16" s="18">
        <v>2.8571428571428598E-2</v>
      </c>
      <c r="AF16" s="18">
        <v>0</v>
      </c>
      <c r="AG16" s="18">
        <v>0</v>
      </c>
      <c r="AH16" s="18">
        <v>0</v>
      </c>
      <c r="AI16" s="18"/>
      <c r="AJ16" s="18">
        <v>1.49253731343284E-2</v>
      </c>
      <c r="AK16" s="18">
        <v>2.66666666666667E-2</v>
      </c>
      <c r="AL16" s="18">
        <v>1.1494252873563199E-2</v>
      </c>
      <c r="AM16" s="18">
        <v>2.1276595744680899E-2</v>
      </c>
      <c r="AN16" s="18">
        <v>0</v>
      </c>
      <c r="AO16" s="18"/>
      <c r="AP16" s="18">
        <v>1.38121546961326E-2</v>
      </c>
      <c r="AQ16" s="18">
        <v>8.0000000000000002E-3</v>
      </c>
      <c r="AR16" s="18">
        <v>9.5238095238095205E-2</v>
      </c>
      <c r="AS16" s="18"/>
      <c r="AT16" s="18">
        <v>1.5151515151515201E-2</v>
      </c>
      <c r="AU16" s="18">
        <v>1.9292604501607701E-2</v>
      </c>
      <c r="AV16" s="18">
        <v>0</v>
      </c>
      <c r="AW16" s="18">
        <v>0</v>
      </c>
      <c r="AX16" s="18"/>
      <c r="AY16" s="18">
        <v>0</v>
      </c>
      <c r="AZ16" s="18">
        <v>1.6985138004246302E-2</v>
      </c>
      <c r="BA16" s="18"/>
      <c r="BB16" s="18">
        <v>2.7777777777777801E-2</v>
      </c>
      <c r="BC16" s="18">
        <v>2.3809523809523801E-2</v>
      </c>
      <c r="BD16" s="18">
        <v>1.2461059190031199E-2</v>
      </c>
      <c r="BE16" s="18">
        <v>1.49253731343284E-2</v>
      </c>
      <c r="BF16" s="18"/>
      <c r="BG16" s="18">
        <v>0</v>
      </c>
      <c r="BH16" s="18">
        <v>2.04081632653061E-2</v>
      </c>
      <c r="BI16" s="18">
        <v>6.7567567567567597E-3</v>
      </c>
      <c r="BJ16" s="18">
        <v>8.6956521739130405E-2</v>
      </c>
      <c r="BK16" s="18">
        <v>0</v>
      </c>
      <c r="BL16" s="18">
        <v>0</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599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592</v>
      </c>
      <c r="C8" s="16">
        <v>0.57874015748031504</v>
      </c>
      <c r="D8" s="16">
        <v>0.44827586206896602</v>
      </c>
      <c r="E8" s="16">
        <v>0.515625</v>
      </c>
      <c r="F8" s="16">
        <v>0.56382978723404298</v>
      </c>
      <c r="G8" s="16">
        <v>0.625766871165644</v>
      </c>
      <c r="H8" s="16">
        <v>0.588607594936709</v>
      </c>
      <c r="I8" s="16"/>
      <c r="J8" s="16">
        <v>0.608391608391608</v>
      </c>
      <c r="K8" s="16">
        <v>0.53846153846153799</v>
      </c>
      <c r="L8" s="16"/>
      <c r="M8" s="16">
        <v>0.625</v>
      </c>
      <c r="N8" s="16">
        <v>0.53</v>
      </c>
      <c r="O8" s="16">
        <v>0.5</v>
      </c>
      <c r="P8" s="16">
        <v>0.47499999999999998</v>
      </c>
      <c r="Q8" s="16"/>
      <c r="R8" s="16">
        <v>0.56399999999999995</v>
      </c>
      <c r="S8" s="16">
        <v>0.60493827160493796</v>
      </c>
      <c r="T8" s="16">
        <v>0.59477124183006502</v>
      </c>
      <c r="U8" s="16">
        <v>0.54166666666666696</v>
      </c>
      <c r="V8" s="16"/>
      <c r="W8" s="16">
        <v>0.64864864864864902</v>
      </c>
      <c r="X8" s="16">
        <v>0.54639175257731998</v>
      </c>
      <c r="Y8" s="16">
        <v>0.44230769230769201</v>
      </c>
      <c r="Z8" s="16">
        <v>0.67391304347826098</v>
      </c>
      <c r="AA8" s="16">
        <v>0.48648648648648701</v>
      </c>
      <c r="AB8" s="16">
        <v>0.57142857142857095</v>
      </c>
      <c r="AC8" s="16">
        <v>0.67346938775510201</v>
      </c>
      <c r="AD8" s="16">
        <v>0.38888888888888901</v>
      </c>
      <c r="AE8" s="16">
        <v>0.65714285714285703</v>
      </c>
      <c r="AF8" s="16">
        <v>0.46428571428571402</v>
      </c>
      <c r="AG8" s="16">
        <v>0.75</v>
      </c>
      <c r="AH8" s="16">
        <v>0.66666666666666696</v>
      </c>
      <c r="AI8" s="16"/>
      <c r="AJ8" s="16">
        <v>0.47761194029850701</v>
      </c>
      <c r="AK8" s="16">
        <v>0.53333333333333299</v>
      </c>
      <c r="AL8" s="16">
        <v>0.61494252873563204</v>
      </c>
      <c r="AM8" s="16">
        <v>0.56382978723404298</v>
      </c>
      <c r="AN8" s="16">
        <v>0.592592592592593</v>
      </c>
      <c r="AO8" s="16"/>
      <c r="AP8" s="16">
        <v>0.524861878453039</v>
      </c>
      <c r="AQ8" s="16">
        <v>0.69599999999999995</v>
      </c>
      <c r="AR8" s="16">
        <v>0.80952380952380998</v>
      </c>
      <c r="AS8" s="16"/>
      <c r="AT8" s="16">
        <v>0.66666666666666696</v>
      </c>
      <c r="AU8" s="16">
        <v>0.58199356913183298</v>
      </c>
      <c r="AV8" s="16">
        <v>0.44444444444444398</v>
      </c>
      <c r="AW8" s="16">
        <v>0.25</v>
      </c>
      <c r="AX8" s="16"/>
      <c r="AY8" s="16">
        <v>0.48648648648648701</v>
      </c>
      <c r="AZ8" s="16">
        <v>0.58598726114649702</v>
      </c>
      <c r="BA8" s="16"/>
      <c r="BB8" s="16">
        <v>0.63888888888888895</v>
      </c>
      <c r="BC8" s="16">
        <v>0.55952380952380998</v>
      </c>
      <c r="BD8" s="16">
        <v>0.59190031152648004</v>
      </c>
      <c r="BE8" s="16">
        <v>0.50746268656716398</v>
      </c>
      <c r="BF8" s="16"/>
      <c r="BG8" s="16">
        <v>0.59677419354838701</v>
      </c>
      <c r="BH8" s="16">
        <v>0.61224489795918402</v>
      </c>
      <c r="BI8" s="16">
        <v>0.53378378378378399</v>
      </c>
      <c r="BJ8" s="16">
        <v>0.60869565217391297</v>
      </c>
      <c r="BK8" s="16">
        <v>0.51851851851851805</v>
      </c>
      <c r="BL8" s="16">
        <v>0</v>
      </c>
    </row>
    <row r="9" spans="2:64" x14ac:dyDescent="0.35">
      <c r="B9" s="17" t="s">
        <v>593</v>
      </c>
      <c r="C9" s="16">
        <v>0.40748031496062997</v>
      </c>
      <c r="D9" s="16">
        <v>0.31034482758620702</v>
      </c>
      <c r="E9" s="16">
        <v>0.21875</v>
      </c>
      <c r="F9" s="16">
        <v>0.39361702127659598</v>
      </c>
      <c r="G9" s="16">
        <v>0.441717791411043</v>
      </c>
      <c r="H9" s="16">
        <v>0.474683544303797</v>
      </c>
      <c r="I9" s="16"/>
      <c r="J9" s="16">
        <v>0.47552447552447602</v>
      </c>
      <c r="K9" s="16">
        <v>0.32126696832579199</v>
      </c>
      <c r="L9" s="16"/>
      <c r="M9" s="16">
        <v>0.43421052631578899</v>
      </c>
      <c r="N9" s="16">
        <v>0.4</v>
      </c>
      <c r="O9" s="16">
        <v>0.31666666666666698</v>
      </c>
      <c r="P9" s="16">
        <v>0.35</v>
      </c>
      <c r="Q9" s="16"/>
      <c r="R9" s="16">
        <v>0.38</v>
      </c>
      <c r="S9" s="16">
        <v>0.358024691358025</v>
      </c>
      <c r="T9" s="16">
        <v>0.49019607843137297</v>
      </c>
      <c r="U9" s="16">
        <v>0.33333333333333298</v>
      </c>
      <c r="V9" s="16"/>
      <c r="W9" s="16">
        <v>0.40540540540540498</v>
      </c>
      <c r="X9" s="16">
        <v>0.45360824742268002</v>
      </c>
      <c r="Y9" s="16">
        <v>0.42307692307692302</v>
      </c>
      <c r="Z9" s="16">
        <v>0.47826086956521702</v>
      </c>
      <c r="AA9" s="16">
        <v>0.51351351351351304</v>
      </c>
      <c r="AB9" s="16">
        <v>0.34693877551020402</v>
      </c>
      <c r="AC9" s="16">
        <v>0.38775510204081598</v>
      </c>
      <c r="AD9" s="16">
        <v>0.55555555555555602</v>
      </c>
      <c r="AE9" s="16">
        <v>0.28571428571428598</v>
      </c>
      <c r="AF9" s="16">
        <v>0.214285714285714</v>
      </c>
      <c r="AG9" s="16">
        <v>0.35</v>
      </c>
      <c r="AH9" s="16">
        <v>0.33333333333333298</v>
      </c>
      <c r="AI9" s="16"/>
      <c r="AJ9" s="16">
        <v>0.35820895522388102</v>
      </c>
      <c r="AK9" s="16">
        <v>0.293333333333333</v>
      </c>
      <c r="AL9" s="16">
        <v>0.46551724137931</v>
      </c>
      <c r="AM9" s="16">
        <v>0.44680851063829802</v>
      </c>
      <c r="AN9" s="16">
        <v>0.33333333333333298</v>
      </c>
      <c r="AO9" s="16"/>
      <c r="AP9" s="16">
        <v>0.386740331491713</v>
      </c>
      <c r="AQ9" s="16">
        <v>0.44800000000000001</v>
      </c>
      <c r="AR9" s="16">
        <v>0.52380952380952395</v>
      </c>
      <c r="AS9" s="16"/>
      <c r="AT9" s="16">
        <v>0.38636363636363602</v>
      </c>
      <c r="AU9" s="16">
        <v>0.44694533762057898</v>
      </c>
      <c r="AV9" s="16">
        <v>0.28888888888888897</v>
      </c>
      <c r="AW9" s="16">
        <v>0.2</v>
      </c>
      <c r="AX9" s="16"/>
      <c r="AY9" s="16">
        <v>0.29729729729729698</v>
      </c>
      <c r="AZ9" s="16">
        <v>0.41613588110403399</v>
      </c>
      <c r="BA9" s="16"/>
      <c r="BB9" s="16">
        <v>0.44444444444444398</v>
      </c>
      <c r="BC9" s="16">
        <v>0.297619047619048</v>
      </c>
      <c r="BD9" s="16">
        <v>0.44859813084112099</v>
      </c>
      <c r="BE9" s="16">
        <v>0.328358208955224</v>
      </c>
      <c r="BF9" s="16"/>
      <c r="BG9" s="16">
        <v>0.483870967741935</v>
      </c>
      <c r="BH9" s="16">
        <v>0.46530612244898001</v>
      </c>
      <c r="BI9" s="16">
        <v>0.358108108108108</v>
      </c>
      <c r="BJ9" s="16">
        <v>0.217391304347826</v>
      </c>
      <c r="BK9" s="16">
        <v>0.18518518518518501</v>
      </c>
      <c r="BL9" s="16">
        <v>0</v>
      </c>
    </row>
    <row r="10" spans="2:64" x14ac:dyDescent="0.35">
      <c r="B10" s="17" t="s">
        <v>594</v>
      </c>
      <c r="C10" s="16">
        <v>0.39763779527559101</v>
      </c>
      <c r="D10" s="16">
        <v>0.24137931034482801</v>
      </c>
      <c r="E10" s="16">
        <v>0.390625</v>
      </c>
      <c r="F10" s="16">
        <v>0.37234042553191499</v>
      </c>
      <c r="G10" s="16">
        <v>0.41104294478527598</v>
      </c>
      <c r="H10" s="16">
        <v>0.430379746835443</v>
      </c>
      <c r="I10" s="16"/>
      <c r="J10" s="16">
        <v>0.42657342657342701</v>
      </c>
      <c r="K10" s="16">
        <v>0.361990950226244</v>
      </c>
      <c r="L10" s="16"/>
      <c r="M10" s="16">
        <v>0.394736842105263</v>
      </c>
      <c r="N10" s="16">
        <v>0.44</v>
      </c>
      <c r="O10" s="16">
        <v>0.36666666666666697</v>
      </c>
      <c r="P10" s="16">
        <v>0.375</v>
      </c>
      <c r="Q10" s="16"/>
      <c r="R10" s="16">
        <v>0.35199999999999998</v>
      </c>
      <c r="S10" s="16">
        <v>0.33333333333333298</v>
      </c>
      <c r="T10" s="16">
        <v>0.50326797385620903</v>
      </c>
      <c r="U10" s="16">
        <v>0.41666666666666702</v>
      </c>
      <c r="V10" s="16"/>
      <c r="W10" s="16">
        <v>0.37837837837837801</v>
      </c>
      <c r="X10" s="16">
        <v>0.402061855670103</v>
      </c>
      <c r="Y10" s="16">
        <v>0.34615384615384598</v>
      </c>
      <c r="Z10" s="16">
        <v>0.36956521739130399</v>
      </c>
      <c r="AA10" s="16">
        <v>0.51351351351351304</v>
      </c>
      <c r="AB10" s="16">
        <v>0.30612244897959201</v>
      </c>
      <c r="AC10" s="16">
        <v>0.38775510204081598</v>
      </c>
      <c r="AD10" s="16">
        <v>0.33333333333333298</v>
      </c>
      <c r="AE10" s="16">
        <v>0.48571428571428599</v>
      </c>
      <c r="AF10" s="16">
        <v>0.42857142857142899</v>
      </c>
      <c r="AG10" s="16">
        <v>0.55000000000000004</v>
      </c>
      <c r="AH10" s="16">
        <v>0.33333333333333298</v>
      </c>
      <c r="AI10" s="16"/>
      <c r="AJ10" s="16">
        <v>0.37313432835820898</v>
      </c>
      <c r="AK10" s="16">
        <v>0.36</v>
      </c>
      <c r="AL10" s="16">
        <v>0.42528735632183901</v>
      </c>
      <c r="AM10" s="16">
        <v>0.41489361702127697</v>
      </c>
      <c r="AN10" s="16">
        <v>0.148148148148148</v>
      </c>
      <c r="AO10" s="16"/>
      <c r="AP10" s="16">
        <v>0.37292817679557999</v>
      </c>
      <c r="AQ10" s="16">
        <v>0.46400000000000002</v>
      </c>
      <c r="AR10" s="16">
        <v>0.42857142857142899</v>
      </c>
      <c r="AS10" s="16"/>
      <c r="AT10" s="16">
        <v>0.34090909090909099</v>
      </c>
      <c r="AU10" s="16">
        <v>0.43086816720257198</v>
      </c>
      <c r="AV10" s="16">
        <v>0.37777777777777799</v>
      </c>
      <c r="AW10" s="16">
        <v>0.3</v>
      </c>
      <c r="AX10" s="16"/>
      <c r="AY10" s="16">
        <v>0.35135135135135098</v>
      </c>
      <c r="AZ10" s="16">
        <v>0.40127388535031799</v>
      </c>
      <c r="BA10" s="16"/>
      <c r="BB10" s="16">
        <v>0.44444444444444398</v>
      </c>
      <c r="BC10" s="16">
        <v>0.34523809523809501</v>
      </c>
      <c r="BD10" s="16">
        <v>0.42679127725856703</v>
      </c>
      <c r="BE10" s="16">
        <v>0.29850746268656703</v>
      </c>
      <c r="BF10" s="16"/>
      <c r="BG10" s="16">
        <v>0.532258064516129</v>
      </c>
      <c r="BH10" s="16">
        <v>0.45714285714285702</v>
      </c>
      <c r="BI10" s="16">
        <v>0.29729729729729698</v>
      </c>
      <c r="BJ10" s="16">
        <v>0.39130434782608697</v>
      </c>
      <c r="BK10" s="16">
        <v>0.148148148148148</v>
      </c>
      <c r="BL10" s="16">
        <v>0</v>
      </c>
    </row>
    <row r="11" spans="2:64" x14ac:dyDescent="0.35">
      <c r="B11" s="17" t="s">
        <v>595</v>
      </c>
      <c r="C11" s="16">
        <v>0.114173228346457</v>
      </c>
      <c r="D11" s="16">
        <v>0.20689655172413801</v>
      </c>
      <c r="E11" s="16">
        <v>0.203125</v>
      </c>
      <c r="F11" s="16">
        <v>7.4468085106383003E-2</v>
      </c>
      <c r="G11" s="16">
        <v>0.122699386503067</v>
      </c>
      <c r="H11" s="16">
        <v>7.5949367088607597E-2</v>
      </c>
      <c r="I11" s="16"/>
      <c r="J11" s="16">
        <v>0.115384615384615</v>
      </c>
      <c r="K11" s="16">
        <v>0.113122171945701</v>
      </c>
      <c r="L11" s="16"/>
      <c r="M11" s="16">
        <v>0.115131578947368</v>
      </c>
      <c r="N11" s="16">
        <v>0.11</v>
      </c>
      <c r="O11" s="16">
        <v>0.133333333333333</v>
      </c>
      <c r="P11" s="16">
        <v>0.1</v>
      </c>
      <c r="Q11" s="16"/>
      <c r="R11" s="16">
        <v>0.152</v>
      </c>
      <c r="S11" s="16">
        <v>7.4074074074074098E-2</v>
      </c>
      <c r="T11" s="16">
        <v>8.4967320261437898E-2</v>
      </c>
      <c r="U11" s="16">
        <v>4.1666666666666699E-2</v>
      </c>
      <c r="V11" s="16"/>
      <c r="W11" s="16">
        <v>0.121621621621622</v>
      </c>
      <c r="X11" s="16">
        <v>0.134020618556701</v>
      </c>
      <c r="Y11" s="16">
        <v>5.7692307692307702E-2</v>
      </c>
      <c r="Z11" s="16">
        <v>0.15217391304347799</v>
      </c>
      <c r="AA11" s="16">
        <v>0.108108108108108</v>
      </c>
      <c r="AB11" s="16">
        <v>0.102040816326531</v>
      </c>
      <c r="AC11" s="16">
        <v>6.1224489795918401E-2</v>
      </c>
      <c r="AD11" s="16">
        <v>0.33333333333333298</v>
      </c>
      <c r="AE11" s="16">
        <v>8.5714285714285701E-2</v>
      </c>
      <c r="AF11" s="16">
        <v>3.5714285714285698E-2</v>
      </c>
      <c r="AG11" s="16">
        <v>0.2</v>
      </c>
      <c r="AH11" s="16">
        <v>0</v>
      </c>
      <c r="AI11" s="16"/>
      <c r="AJ11" s="16">
        <v>0.134328358208955</v>
      </c>
      <c r="AK11" s="16">
        <v>6.6666666666666693E-2</v>
      </c>
      <c r="AL11" s="16">
        <v>0.126436781609195</v>
      </c>
      <c r="AM11" s="16">
        <v>9.5744680851063801E-2</v>
      </c>
      <c r="AN11" s="16">
        <v>7.4074074074074098E-2</v>
      </c>
      <c r="AO11" s="16"/>
      <c r="AP11" s="16">
        <v>0.116022099447514</v>
      </c>
      <c r="AQ11" s="16">
        <v>0.12</v>
      </c>
      <c r="AR11" s="16">
        <v>4.7619047619047603E-2</v>
      </c>
      <c r="AS11" s="16"/>
      <c r="AT11" s="16">
        <v>0.18181818181818199</v>
      </c>
      <c r="AU11" s="16">
        <v>8.6816720257234706E-2</v>
      </c>
      <c r="AV11" s="16">
        <v>0.133333333333333</v>
      </c>
      <c r="AW11" s="16">
        <v>0.05</v>
      </c>
      <c r="AX11" s="16"/>
      <c r="AY11" s="16">
        <v>0.108108108108108</v>
      </c>
      <c r="AZ11" s="16">
        <v>0.11464968152866201</v>
      </c>
      <c r="BA11" s="16"/>
      <c r="BB11" s="16">
        <v>0.13888888888888901</v>
      </c>
      <c r="BC11" s="16">
        <v>9.5238095238095205E-2</v>
      </c>
      <c r="BD11" s="16">
        <v>0.11214953271028</v>
      </c>
      <c r="BE11" s="16">
        <v>0.134328358208955</v>
      </c>
      <c r="BF11" s="16"/>
      <c r="BG11" s="16">
        <v>0.12903225806451599</v>
      </c>
      <c r="BH11" s="16">
        <v>0.155102040816327</v>
      </c>
      <c r="BI11" s="16">
        <v>8.1081081081081099E-2</v>
      </c>
      <c r="BJ11" s="16">
        <v>0</v>
      </c>
      <c r="BK11" s="16">
        <v>0</v>
      </c>
      <c r="BL11" s="16">
        <v>0</v>
      </c>
    </row>
    <row r="12" spans="2:64" x14ac:dyDescent="0.35">
      <c r="B12" s="17" t="s">
        <v>596</v>
      </c>
      <c r="C12" s="16">
        <v>0.10629921259842499</v>
      </c>
      <c r="D12" s="16">
        <v>6.8965517241379296E-2</v>
      </c>
      <c r="E12" s="16">
        <v>0.125</v>
      </c>
      <c r="F12" s="16">
        <v>0.10638297872340401</v>
      </c>
      <c r="G12" s="16">
        <v>9.2024539877300596E-2</v>
      </c>
      <c r="H12" s="16">
        <v>0.120253164556962</v>
      </c>
      <c r="I12" s="16"/>
      <c r="J12" s="16">
        <v>0.108391608391608</v>
      </c>
      <c r="K12" s="16">
        <v>0.104072398190045</v>
      </c>
      <c r="L12" s="16"/>
      <c r="M12" s="16">
        <v>9.8684210526315805E-2</v>
      </c>
      <c r="N12" s="16">
        <v>0.11</v>
      </c>
      <c r="O12" s="16">
        <v>8.3333333333333301E-2</v>
      </c>
      <c r="P12" s="16">
        <v>0.15</v>
      </c>
      <c r="Q12" s="16"/>
      <c r="R12" s="16">
        <v>0.104</v>
      </c>
      <c r="S12" s="16">
        <v>8.6419753086419707E-2</v>
      </c>
      <c r="T12" s="16">
        <v>0.11111111111111099</v>
      </c>
      <c r="U12" s="16">
        <v>0.16666666666666699</v>
      </c>
      <c r="V12" s="16"/>
      <c r="W12" s="16">
        <v>6.7567567567567599E-2</v>
      </c>
      <c r="X12" s="16">
        <v>0.164948453608247</v>
      </c>
      <c r="Y12" s="16">
        <v>0.19230769230769201</v>
      </c>
      <c r="Z12" s="16">
        <v>4.3478260869565202E-2</v>
      </c>
      <c r="AA12" s="16">
        <v>0.108108108108108</v>
      </c>
      <c r="AB12" s="16">
        <v>8.1632653061224497E-2</v>
      </c>
      <c r="AC12" s="16">
        <v>8.1632653061224497E-2</v>
      </c>
      <c r="AD12" s="16">
        <v>0</v>
      </c>
      <c r="AE12" s="16">
        <v>8.5714285714285701E-2</v>
      </c>
      <c r="AF12" s="16">
        <v>0.214285714285714</v>
      </c>
      <c r="AG12" s="16">
        <v>0</v>
      </c>
      <c r="AH12" s="16">
        <v>0</v>
      </c>
      <c r="AI12" s="16"/>
      <c r="AJ12" s="16">
        <v>0.134328358208955</v>
      </c>
      <c r="AK12" s="16">
        <v>0.133333333333333</v>
      </c>
      <c r="AL12" s="16">
        <v>9.1954022988505704E-2</v>
      </c>
      <c r="AM12" s="16">
        <v>8.5106382978723402E-2</v>
      </c>
      <c r="AN12" s="16">
        <v>0.148148148148148</v>
      </c>
      <c r="AO12" s="16"/>
      <c r="AP12" s="16">
        <v>0.116022099447514</v>
      </c>
      <c r="AQ12" s="16">
        <v>0.08</v>
      </c>
      <c r="AR12" s="16">
        <v>9.5238095238095205E-2</v>
      </c>
      <c r="AS12" s="16"/>
      <c r="AT12" s="16">
        <v>6.8181818181818205E-2</v>
      </c>
      <c r="AU12" s="16">
        <v>0.122186495176849</v>
      </c>
      <c r="AV12" s="16">
        <v>6.6666666666666693E-2</v>
      </c>
      <c r="AW12" s="16">
        <v>0.2</v>
      </c>
      <c r="AX12" s="16"/>
      <c r="AY12" s="16">
        <v>0.108108108108108</v>
      </c>
      <c r="AZ12" s="16">
        <v>0.106157112526539</v>
      </c>
      <c r="BA12" s="16"/>
      <c r="BB12" s="16">
        <v>2.7777777777777801E-2</v>
      </c>
      <c r="BC12" s="16">
        <v>0.17857142857142899</v>
      </c>
      <c r="BD12" s="16">
        <v>0.10280373831775701</v>
      </c>
      <c r="BE12" s="16">
        <v>7.4626865671641798E-2</v>
      </c>
      <c r="BF12" s="16"/>
      <c r="BG12" s="16">
        <v>9.6774193548387094E-2</v>
      </c>
      <c r="BH12" s="16">
        <v>6.9387755102040802E-2</v>
      </c>
      <c r="BI12" s="16">
        <v>0.12837837837837801</v>
      </c>
      <c r="BJ12" s="16">
        <v>0.217391304347826</v>
      </c>
      <c r="BK12" s="16">
        <v>0.25925925925925902</v>
      </c>
      <c r="BL12" s="16">
        <v>0</v>
      </c>
    </row>
    <row r="13" spans="2:64" x14ac:dyDescent="0.35">
      <c r="B13" s="17" t="s">
        <v>159</v>
      </c>
      <c r="C13" s="16">
        <v>8.0708661417322802E-2</v>
      </c>
      <c r="D13" s="16">
        <v>0</v>
      </c>
      <c r="E13" s="16">
        <v>9.375E-2</v>
      </c>
      <c r="F13" s="16">
        <v>5.31914893617021E-2</v>
      </c>
      <c r="G13" s="16">
        <v>9.2024539877300596E-2</v>
      </c>
      <c r="H13" s="16">
        <v>9.49367088607595E-2</v>
      </c>
      <c r="I13" s="16"/>
      <c r="J13" s="16">
        <v>7.69230769230769E-2</v>
      </c>
      <c r="K13" s="16">
        <v>8.5972850678733004E-2</v>
      </c>
      <c r="L13" s="16"/>
      <c r="M13" s="16">
        <v>7.5657894736842105E-2</v>
      </c>
      <c r="N13" s="16">
        <v>0.11</v>
      </c>
      <c r="O13" s="16">
        <v>0.1</v>
      </c>
      <c r="P13" s="16">
        <v>2.5000000000000001E-2</v>
      </c>
      <c r="Q13" s="16"/>
      <c r="R13" s="16">
        <v>7.5999999999999998E-2</v>
      </c>
      <c r="S13" s="16">
        <v>9.8765432098765399E-2</v>
      </c>
      <c r="T13" s="16">
        <v>9.1503267973856203E-2</v>
      </c>
      <c r="U13" s="16">
        <v>0</v>
      </c>
      <c r="V13" s="16"/>
      <c r="W13" s="16">
        <v>0.108108108108108</v>
      </c>
      <c r="X13" s="16">
        <v>6.18556701030928E-2</v>
      </c>
      <c r="Y13" s="16">
        <v>3.8461538461538498E-2</v>
      </c>
      <c r="Z13" s="16">
        <v>6.5217391304347797E-2</v>
      </c>
      <c r="AA13" s="16">
        <v>2.7027027027027001E-2</v>
      </c>
      <c r="AB13" s="16">
        <v>0.122448979591837</v>
      </c>
      <c r="AC13" s="16">
        <v>2.04081632653061E-2</v>
      </c>
      <c r="AD13" s="16">
        <v>0.27777777777777801</v>
      </c>
      <c r="AE13" s="16">
        <v>5.7142857142857099E-2</v>
      </c>
      <c r="AF13" s="16">
        <v>0.17857142857142899</v>
      </c>
      <c r="AG13" s="16">
        <v>0.05</v>
      </c>
      <c r="AH13" s="16">
        <v>0.33333333333333298</v>
      </c>
      <c r="AI13" s="16"/>
      <c r="AJ13" s="16">
        <v>0.119402985074627</v>
      </c>
      <c r="AK13" s="16">
        <v>0.133333333333333</v>
      </c>
      <c r="AL13" s="16">
        <v>3.4482758620689703E-2</v>
      </c>
      <c r="AM13" s="16">
        <v>0.117021276595745</v>
      </c>
      <c r="AN13" s="16">
        <v>3.7037037037037E-2</v>
      </c>
      <c r="AO13" s="16"/>
      <c r="AP13" s="16">
        <v>8.8397790055248601E-2</v>
      </c>
      <c r="AQ13" s="16">
        <v>7.1999999999999995E-2</v>
      </c>
      <c r="AR13" s="16">
        <v>0</v>
      </c>
      <c r="AS13" s="16"/>
      <c r="AT13" s="16">
        <v>5.3030303030302997E-2</v>
      </c>
      <c r="AU13" s="16">
        <v>8.0385852090032198E-2</v>
      </c>
      <c r="AV13" s="16">
        <v>0.11111111111111099</v>
      </c>
      <c r="AW13" s="16">
        <v>0.2</v>
      </c>
      <c r="AX13" s="16"/>
      <c r="AY13" s="16">
        <v>8.1081081081081099E-2</v>
      </c>
      <c r="AZ13" s="16">
        <v>8.0679405520169806E-2</v>
      </c>
      <c r="BA13" s="16"/>
      <c r="BB13" s="16">
        <v>2.7777777777777801E-2</v>
      </c>
      <c r="BC13" s="16">
        <v>7.1428571428571397E-2</v>
      </c>
      <c r="BD13" s="16">
        <v>7.1651090342679094E-2</v>
      </c>
      <c r="BE13" s="16">
        <v>0.164179104477612</v>
      </c>
      <c r="BF13" s="16"/>
      <c r="BG13" s="16">
        <v>4.8387096774193498E-2</v>
      </c>
      <c r="BH13" s="16">
        <v>5.7142857142857099E-2</v>
      </c>
      <c r="BI13" s="16">
        <v>0.108108108108108</v>
      </c>
      <c r="BJ13" s="16">
        <v>0</v>
      </c>
      <c r="BK13" s="16">
        <v>0.18518518518518501</v>
      </c>
      <c r="BL13" s="16">
        <v>1</v>
      </c>
    </row>
    <row r="14" spans="2:64" x14ac:dyDescent="0.35">
      <c r="B14" s="17" t="s">
        <v>597</v>
      </c>
      <c r="C14" s="16">
        <v>4.5275590551181098E-2</v>
      </c>
      <c r="D14" s="16">
        <v>0.24137931034482801</v>
      </c>
      <c r="E14" s="16">
        <v>9.375E-2</v>
      </c>
      <c r="F14" s="16">
        <v>6.3829787234042507E-2</v>
      </c>
      <c r="G14" s="16">
        <v>1.22699386503067E-2</v>
      </c>
      <c r="H14" s="16">
        <v>1.26582278481013E-2</v>
      </c>
      <c r="I14" s="16"/>
      <c r="J14" s="16">
        <v>3.4965034965035002E-2</v>
      </c>
      <c r="K14" s="16">
        <v>5.8823529411764698E-2</v>
      </c>
      <c r="L14" s="16"/>
      <c r="M14" s="16">
        <v>4.2763157894736802E-2</v>
      </c>
      <c r="N14" s="16">
        <v>0.02</v>
      </c>
      <c r="O14" s="16">
        <v>8.3333333333333301E-2</v>
      </c>
      <c r="P14" s="16">
        <v>7.4999999999999997E-2</v>
      </c>
      <c r="Q14" s="16"/>
      <c r="R14" s="16">
        <v>6.8000000000000005E-2</v>
      </c>
      <c r="S14" s="16">
        <v>3.7037037037037E-2</v>
      </c>
      <c r="T14" s="16">
        <v>1.30718954248366E-2</v>
      </c>
      <c r="U14" s="16">
        <v>4.1666666666666699E-2</v>
      </c>
      <c r="V14" s="16"/>
      <c r="W14" s="16">
        <v>8.1081081081081099E-2</v>
      </c>
      <c r="X14" s="16">
        <v>4.1237113402061903E-2</v>
      </c>
      <c r="Y14" s="16">
        <v>3.8461538461538498E-2</v>
      </c>
      <c r="Z14" s="16">
        <v>2.1739130434782601E-2</v>
      </c>
      <c r="AA14" s="16">
        <v>8.1081081081081099E-2</v>
      </c>
      <c r="AB14" s="16">
        <v>8.1632653061224497E-2</v>
      </c>
      <c r="AC14" s="16">
        <v>4.08163265306122E-2</v>
      </c>
      <c r="AD14" s="16">
        <v>0</v>
      </c>
      <c r="AE14" s="16">
        <v>2.8571428571428598E-2</v>
      </c>
      <c r="AF14" s="16">
        <v>0</v>
      </c>
      <c r="AG14" s="16">
        <v>0</v>
      </c>
      <c r="AH14" s="16">
        <v>0</v>
      </c>
      <c r="AI14" s="16"/>
      <c r="AJ14" s="16">
        <v>4.47761194029851E-2</v>
      </c>
      <c r="AK14" s="16">
        <v>0</v>
      </c>
      <c r="AL14" s="16">
        <v>6.3218390804597693E-2</v>
      </c>
      <c r="AM14" s="16">
        <v>3.1914893617021302E-2</v>
      </c>
      <c r="AN14" s="16">
        <v>3.7037037037037E-2</v>
      </c>
      <c r="AO14" s="16"/>
      <c r="AP14" s="16">
        <v>4.4198895027624301E-2</v>
      </c>
      <c r="AQ14" s="16">
        <v>4.8000000000000001E-2</v>
      </c>
      <c r="AR14" s="16">
        <v>4.7619047619047603E-2</v>
      </c>
      <c r="AS14" s="16"/>
      <c r="AT14" s="16">
        <v>9.0909090909090898E-2</v>
      </c>
      <c r="AU14" s="16">
        <v>1.2861736334405099E-2</v>
      </c>
      <c r="AV14" s="16">
        <v>0.133333333333333</v>
      </c>
      <c r="AW14" s="16">
        <v>0.05</v>
      </c>
      <c r="AX14" s="16"/>
      <c r="AY14" s="16">
        <v>8.1081081081081099E-2</v>
      </c>
      <c r="AZ14" s="16">
        <v>4.2462845010615702E-2</v>
      </c>
      <c r="BA14" s="16"/>
      <c r="BB14" s="16">
        <v>0.13888888888888901</v>
      </c>
      <c r="BC14" s="16">
        <v>3.5714285714285698E-2</v>
      </c>
      <c r="BD14" s="16">
        <v>4.3613707165108997E-2</v>
      </c>
      <c r="BE14" s="16">
        <v>1.49253731343284E-2</v>
      </c>
      <c r="BF14" s="16"/>
      <c r="BG14" s="16">
        <v>3.2258064516128997E-2</v>
      </c>
      <c r="BH14" s="16">
        <v>6.5306122448979598E-2</v>
      </c>
      <c r="BI14" s="16">
        <v>3.37837837837838E-2</v>
      </c>
      <c r="BJ14" s="16">
        <v>0</v>
      </c>
      <c r="BK14" s="16">
        <v>0</v>
      </c>
      <c r="BL14" s="16">
        <v>0</v>
      </c>
    </row>
    <row r="15" spans="2:64" x14ac:dyDescent="0.35">
      <c r="B15" s="17" t="s">
        <v>598</v>
      </c>
      <c r="C15" s="16">
        <v>4.5275590551181098E-2</v>
      </c>
      <c r="D15" s="16">
        <v>0.20689655172413801</v>
      </c>
      <c r="E15" s="16">
        <v>9.375E-2</v>
      </c>
      <c r="F15" s="16">
        <v>5.31914893617021E-2</v>
      </c>
      <c r="G15" s="16">
        <v>1.84049079754601E-2</v>
      </c>
      <c r="H15" s="16">
        <v>1.8987341772151899E-2</v>
      </c>
      <c r="I15" s="16"/>
      <c r="J15" s="16">
        <v>3.4965034965035002E-2</v>
      </c>
      <c r="K15" s="16">
        <v>5.8823529411764698E-2</v>
      </c>
      <c r="L15" s="16"/>
      <c r="M15" s="16">
        <v>4.9342105263157902E-2</v>
      </c>
      <c r="N15" s="16">
        <v>0.03</v>
      </c>
      <c r="O15" s="16">
        <v>3.3333333333333298E-2</v>
      </c>
      <c r="P15" s="16">
        <v>7.4999999999999997E-2</v>
      </c>
      <c r="Q15" s="16"/>
      <c r="R15" s="16">
        <v>6.4000000000000001E-2</v>
      </c>
      <c r="S15" s="16">
        <v>6.1728395061728399E-2</v>
      </c>
      <c r="T15" s="16">
        <v>6.5359477124183E-3</v>
      </c>
      <c r="U15" s="16">
        <v>4.1666666666666699E-2</v>
      </c>
      <c r="V15" s="16"/>
      <c r="W15" s="16">
        <v>0.135135135135135</v>
      </c>
      <c r="X15" s="16">
        <v>2.06185567010309E-2</v>
      </c>
      <c r="Y15" s="16">
        <v>1.9230769230769201E-2</v>
      </c>
      <c r="Z15" s="16">
        <v>2.1739130434782601E-2</v>
      </c>
      <c r="AA15" s="16">
        <v>5.4054054054054099E-2</v>
      </c>
      <c r="AB15" s="16">
        <v>6.1224489795918401E-2</v>
      </c>
      <c r="AC15" s="16">
        <v>0</v>
      </c>
      <c r="AD15" s="16">
        <v>0</v>
      </c>
      <c r="AE15" s="16">
        <v>8.5714285714285701E-2</v>
      </c>
      <c r="AF15" s="16">
        <v>0</v>
      </c>
      <c r="AG15" s="16">
        <v>0.05</v>
      </c>
      <c r="AH15" s="16">
        <v>0</v>
      </c>
      <c r="AI15" s="16"/>
      <c r="AJ15" s="16">
        <v>0</v>
      </c>
      <c r="AK15" s="16">
        <v>2.66666666666667E-2</v>
      </c>
      <c r="AL15" s="16">
        <v>4.5977011494252901E-2</v>
      </c>
      <c r="AM15" s="16">
        <v>7.4468085106383003E-2</v>
      </c>
      <c r="AN15" s="16">
        <v>0.11111111111111099</v>
      </c>
      <c r="AO15" s="16"/>
      <c r="AP15" s="16">
        <v>4.6961325966850799E-2</v>
      </c>
      <c r="AQ15" s="16">
        <v>0.04</v>
      </c>
      <c r="AR15" s="16">
        <v>4.7619047619047603E-2</v>
      </c>
      <c r="AS15" s="16"/>
      <c r="AT15" s="16">
        <v>6.8181818181818205E-2</v>
      </c>
      <c r="AU15" s="16">
        <v>1.9292604501607701E-2</v>
      </c>
      <c r="AV15" s="16">
        <v>0.133333333333333</v>
      </c>
      <c r="AW15" s="16">
        <v>0.1</v>
      </c>
      <c r="AX15" s="16"/>
      <c r="AY15" s="16">
        <v>0.18918918918918901</v>
      </c>
      <c r="AZ15" s="16">
        <v>3.3970276008492603E-2</v>
      </c>
      <c r="BA15" s="16"/>
      <c r="BB15" s="16">
        <v>0.11111111111111099</v>
      </c>
      <c r="BC15" s="16">
        <v>7.1428571428571397E-2</v>
      </c>
      <c r="BD15" s="16">
        <v>3.1152647975077899E-2</v>
      </c>
      <c r="BE15" s="16">
        <v>4.47761194029851E-2</v>
      </c>
      <c r="BF15" s="16"/>
      <c r="BG15" s="16">
        <v>1.6129032258064498E-2</v>
      </c>
      <c r="BH15" s="16">
        <v>6.1224489795918401E-2</v>
      </c>
      <c r="BI15" s="16">
        <v>4.72972972972973E-2</v>
      </c>
      <c r="BJ15" s="16">
        <v>0</v>
      </c>
      <c r="BK15" s="16">
        <v>0</v>
      </c>
      <c r="BL15" s="16">
        <v>0</v>
      </c>
    </row>
    <row r="16" spans="2:64" x14ac:dyDescent="0.35">
      <c r="B16" s="17" t="s">
        <v>143</v>
      </c>
      <c r="C16" s="18">
        <v>5.9055118110236202E-3</v>
      </c>
      <c r="D16" s="18">
        <v>0</v>
      </c>
      <c r="E16" s="18">
        <v>1.5625E-2</v>
      </c>
      <c r="F16" s="18">
        <v>0</v>
      </c>
      <c r="G16" s="18">
        <v>6.13496932515337E-3</v>
      </c>
      <c r="H16" s="18">
        <v>6.3291139240506302E-3</v>
      </c>
      <c r="I16" s="18"/>
      <c r="J16" s="18">
        <v>6.9930069930069904E-3</v>
      </c>
      <c r="K16" s="18">
        <v>4.5248868778280504E-3</v>
      </c>
      <c r="L16" s="18"/>
      <c r="M16" s="18">
        <v>3.28947368421053E-3</v>
      </c>
      <c r="N16" s="18">
        <v>0</v>
      </c>
      <c r="O16" s="18">
        <v>1.6666666666666701E-2</v>
      </c>
      <c r="P16" s="18">
        <v>2.5000000000000001E-2</v>
      </c>
      <c r="Q16" s="18"/>
      <c r="R16" s="18">
        <v>0</v>
      </c>
      <c r="S16" s="18">
        <v>1.2345679012345699E-2</v>
      </c>
      <c r="T16" s="18">
        <v>6.5359477124183E-3</v>
      </c>
      <c r="U16" s="18">
        <v>4.1666666666666699E-2</v>
      </c>
      <c r="V16" s="18"/>
      <c r="W16" s="18">
        <v>0</v>
      </c>
      <c r="X16" s="18">
        <v>1.03092783505155E-2</v>
      </c>
      <c r="Y16" s="18">
        <v>0</v>
      </c>
      <c r="Z16" s="18">
        <v>0</v>
      </c>
      <c r="AA16" s="18">
        <v>2.7027027027027001E-2</v>
      </c>
      <c r="AB16" s="18">
        <v>0</v>
      </c>
      <c r="AC16" s="18">
        <v>2.04081632653061E-2</v>
      </c>
      <c r="AD16" s="18">
        <v>0</v>
      </c>
      <c r="AE16" s="18">
        <v>0</v>
      </c>
      <c r="AF16" s="18">
        <v>0</v>
      </c>
      <c r="AG16" s="18">
        <v>0</v>
      </c>
      <c r="AH16" s="18">
        <v>0</v>
      </c>
      <c r="AI16" s="18"/>
      <c r="AJ16" s="18">
        <v>0</v>
      </c>
      <c r="AK16" s="18">
        <v>0</v>
      </c>
      <c r="AL16" s="18">
        <v>5.74712643678161E-3</v>
      </c>
      <c r="AM16" s="18">
        <v>2.1276595744680899E-2</v>
      </c>
      <c r="AN16" s="18">
        <v>0</v>
      </c>
      <c r="AO16" s="18"/>
      <c r="AP16" s="18">
        <v>5.5248618784530402E-3</v>
      </c>
      <c r="AQ16" s="18">
        <v>8.0000000000000002E-3</v>
      </c>
      <c r="AR16" s="18">
        <v>0</v>
      </c>
      <c r="AS16" s="18"/>
      <c r="AT16" s="18">
        <v>0</v>
      </c>
      <c r="AU16" s="18">
        <v>9.6463022508038593E-3</v>
      </c>
      <c r="AV16" s="18">
        <v>0</v>
      </c>
      <c r="AW16" s="18">
        <v>0</v>
      </c>
      <c r="AX16" s="18"/>
      <c r="AY16" s="18">
        <v>0</v>
      </c>
      <c r="AZ16" s="18">
        <v>6.3694267515923596E-3</v>
      </c>
      <c r="BA16" s="18"/>
      <c r="BB16" s="18">
        <v>0</v>
      </c>
      <c r="BC16" s="18">
        <v>0</v>
      </c>
      <c r="BD16" s="18">
        <v>3.1152647975077898E-3</v>
      </c>
      <c r="BE16" s="18">
        <v>2.9850746268656699E-2</v>
      </c>
      <c r="BF16" s="18"/>
      <c r="BG16" s="18">
        <v>0</v>
      </c>
      <c r="BH16" s="18">
        <v>4.0816326530612197E-3</v>
      </c>
      <c r="BI16" s="18">
        <v>0</v>
      </c>
      <c r="BJ16" s="18">
        <v>8.6956521739130405E-2</v>
      </c>
      <c r="BK16" s="18">
        <v>0</v>
      </c>
      <c r="BL16" s="18">
        <v>0</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L23"/>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605</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600</v>
      </c>
      <c r="C8" s="16">
        <v>0.38888888888888901</v>
      </c>
      <c r="D8" s="16">
        <v>0.565217391304348</v>
      </c>
      <c r="E8" s="16">
        <v>0.25454545454545502</v>
      </c>
      <c r="F8" s="16">
        <v>0.35164835164835201</v>
      </c>
      <c r="G8" s="16">
        <v>0.43125000000000002</v>
      </c>
      <c r="H8" s="16">
        <v>0.388535031847134</v>
      </c>
      <c r="I8" s="16"/>
      <c r="J8" s="16">
        <v>0.38768115942029002</v>
      </c>
      <c r="K8" s="16">
        <v>0.39047619047618998</v>
      </c>
      <c r="L8" s="16"/>
      <c r="M8" s="16">
        <v>0.41868512110726602</v>
      </c>
      <c r="N8" s="16">
        <v>0.32989690721649501</v>
      </c>
      <c r="O8" s="16">
        <v>0.34482758620689702</v>
      </c>
      <c r="P8" s="16">
        <v>0.394736842105263</v>
      </c>
      <c r="Q8" s="16"/>
      <c r="R8" s="16">
        <v>0.37068965517241398</v>
      </c>
      <c r="S8" s="16">
        <v>0.354430379746835</v>
      </c>
      <c r="T8" s="16">
        <v>0.41447368421052599</v>
      </c>
      <c r="U8" s="16">
        <v>0.52173913043478304</v>
      </c>
      <c r="V8" s="16"/>
      <c r="W8" s="16">
        <v>0.39393939393939398</v>
      </c>
      <c r="X8" s="16">
        <v>0.473118279569892</v>
      </c>
      <c r="Y8" s="16">
        <v>0.39215686274509798</v>
      </c>
      <c r="Z8" s="16">
        <v>0.434782608695652</v>
      </c>
      <c r="AA8" s="16">
        <v>0.42857142857142899</v>
      </c>
      <c r="AB8" s="16">
        <v>0.16326530612244899</v>
      </c>
      <c r="AC8" s="16">
        <v>0.38297872340425498</v>
      </c>
      <c r="AD8" s="16">
        <v>0.33333333333333298</v>
      </c>
      <c r="AE8" s="16">
        <v>0.41176470588235298</v>
      </c>
      <c r="AF8" s="16">
        <v>0.296296296296296</v>
      </c>
      <c r="AG8" s="16">
        <v>0.52941176470588203</v>
      </c>
      <c r="AH8" s="16">
        <v>0.33333333333333298</v>
      </c>
      <c r="AI8" s="16"/>
      <c r="AJ8" s="16">
        <v>0.30769230769230799</v>
      </c>
      <c r="AK8" s="16">
        <v>0.375</v>
      </c>
      <c r="AL8" s="16">
        <v>0.44311377245508998</v>
      </c>
      <c r="AM8" s="16">
        <v>0.33333333333333298</v>
      </c>
      <c r="AN8" s="16">
        <v>0.4</v>
      </c>
      <c r="AO8" s="16"/>
      <c r="AP8" s="16">
        <v>0.356521739130435</v>
      </c>
      <c r="AQ8" s="16">
        <v>0.483333333333333</v>
      </c>
      <c r="AR8" s="16">
        <v>0.38095238095238099</v>
      </c>
      <c r="AS8" s="16"/>
      <c r="AT8" s="16">
        <v>0.41085271317829503</v>
      </c>
      <c r="AU8" s="16">
        <v>0.41137123745819398</v>
      </c>
      <c r="AV8" s="16">
        <v>0.31578947368421101</v>
      </c>
      <c r="AW8" s="16">
        <v>0.05</v>
      </c>
      <c r="AX8" s="16"/>
      <c r="AY8" s="16">
        <v>0.33333333333333298</v>
      </c>
      <c r="AZ8" s="16">
        <v>0.39254385964912297</v>
      </c>
      <c r="BA8" s="16"/>
      <c r="BB8" s="16">
        <v>0.45161290322580599</v>
      </c>
      <c r="BC8" s="16">
        <v>0.430379746835443</v>
      </c>
      <c r="BD8" s="16">
        <v>0.40453074433656999</v>
      </c>
      <c r="BE8" s="16">
        <v>0.238805970149254</v>
      </c>
      <c r="BF8" s="16"/>
      <c r="BG8" s="16">
        <v>0.53448275862068995</v>
      </c>
      <c r="BH8" s="16">
        <v>0.44067796610169502</v>
      </c>
      <c r="BI8" s="16">
        <v>0.30496453900709197</v>
      </c>
      <c r="BJ8" s="16">
        <v>0.28571428571428598</v>
      </c>
      <c r="BK8" s="16">
        <v>0.18518518518518501</v>
      </c>
      <c r="BL8" s="16">
        <v>0</v>
      </c>
    </row>
    <row r="9" spans="2:64" x14ac:dyDescent="0.35">
      <c r="B9" s="17" t="s">
        <v>584</v>
      </c>
      <c r="C9" s="16">
        <v>0.35390946502057602</v>
      </c>
      <c r="D9" s="16">
        <v>0.34782608695652201</v>
      </c>
      <c r="E9" s="16">
        <v>0.29090909090909101</v>
      </c>
      <c r="F9" s="16">
        <v>0.35164835164835201</v>
      </c>
      <c r="G9" s="16">
        <v>0.32500000000000001</v>
      </c>
      <c r="H9" s="16">
        <v>0.40764331210191102</v>
      </c>
      <c r="I9" s="16"/>
      <c r="J9" s="16">
        <v>0.34057971014492799</v>
      </c>
      <c r="K9" s="16">
        <v>0.371428571428571</v>
      </c>
      <c r="L9" s="16"/>
      <c r="M9" s="16">
        <v>0.35986159169550203</v>
      </c>
      <c r="N9" s="16">
        <v>0.36082474226804101</v>
      </c>
      <c r="O9" s="16">
        <v>0.34482758620689702</v>
      </c>
      <c r="P9" s="16">
        <v>0.31578947368421101</v>
      </c>
      <c r="Q9" s="16"/>
      <c r="R9" s="16">
        <v>0.32758620689655199</v>
      </c>
      <c r="S9" s="16">
        <v>0.392405063291139</v>
      </c>
      <c r="T9" s="16">
        <v>0.36842105263157898</v>
      </c>
      <c r="U9" s="16">
        <v>0.39130434782608697</v>
      </c>
      <c r="V9" s="16"/>
      <c r="W9" s="16">
        <v>0.37878787878787901</v>
      </c>
      <c r="X9" s="16">
        <v>0.32258064516128998</v>
      </c>
      <c r="Y9" s="16">
        <v>0.35294117647058798</v>
      </c>
      <c r="Z9" s="16">
        <v>0.32608695652173902</v>
      </c>
      <c r="AA9" s="16">
        <v>0.42857142857142899</v>
      </c>
      <c r="AB9" s="16">
        <v>0.28571428571428598</v>
      </c>
      <c r="AC9" s="16">
        <v>0.340425531914894</v>
      </c>
      <c r="AD9" s="16">
        <v>0.38888888888888901</v>
      </c>
      <c r="AE9" s="16">
        <v>0.47058823529411797</v>
      </c>
      <c r="AF9" s="16">
        <v>0.22222222222222199</v>
      </c>
      <c r="AG9" s="16">
        <v>0.58823529411764697</v>
      </c>
      <c r="AH9" s="16">
        <v>0</v>
      </c>
      <c r="AI9" s="16"/>
      <c r="AJ9" s="16">
        <v>0.43076923076923102</v>
      </c>
      <c r="AK9" s="16">
        <v>0.375</v>
      </c>
      <c r="AL9" s="16">
        <v>0.33532934131736503</v>
      </c>
      <c r="AM9" s="16">
        <v>0.34482758620689702</v>
      </c>
      <c r="AN9" s="16">
        <v>0.32</v>
      </c>
      <c r="AO9" s="16"/>
      <c r="AP9" s="16">
        <v>0.31304347826086998</v>
      </c>
      <c r="AQ9" s="16">
        <v>0.44166666666666698</v>
      </c>
      <c r="AR9" s="16">
        <v>0.52380952380952395</v>
      </c>
      <c r="AS9" s="16"/>
      <c r="AT9" s="16">
        <v>0.41085271317829503</v>
      </c>
      <c r="AU9" s="16">
        <v>0.35117056856187301</v>
      </c>
      <c r="AV9" s="16">
        <v>0.26315789473684198</v>
      </c>
      <c r="AW9" s="16">
        <v>0.2</v>
      </c>
      <c r="AX9" s="16"/>
      <c r="AY9" s="16">
        <v>0.36666666666666697</v>
      </c>
      <c r="AZ9" s="16">
        <v>0.35307017543859598</v>
      </c>
      <c r="BA9" s="16"/>
      <c r="BB9" s="16">
        <v>0.19354838709677399</v>
      </c>
      <c r="BC9" s="16">
        <v>0.367088607594937</v>
      </c>
      <c r="BD9" s="16">
        <v>0.38187702265372198</v>
      </c>
      <c r="BE9" s="16">
        <v>0.28358208955223901</v>
      </c>
      <c r="BF9" s="16"/>
      <c r="BG9" s="16">
        <v>0.51724137931034497</v>
      </c>
      <c r="BH9" s="16">
        <v>0.38983050847457601</v>
      </c>
      <c r="BI9" s="16">
        <v>0.26241134751772999</v>
      </c>
      <c r="BJ9" s="16">
        <v>0.33333333333333298</v>
      </c>
      <c r="BK9" s="16">
        <v>0.22222222222222199</v>
      </c>
      <c r="BL9" s="16">
        <v>0</v>
      </c>
    </row>
    <row r="10" spans="2:64" x14ac:dyDescent="0.35">
      <c r="B10" s="17" t="s">
        <v>601</v>
      </c>
      <c r="C10" s="16">
        <v>0.29218106995884802</v>
      </c>
      <c r="D10" s="16">
        <v>4.3478260869565202E-2</v>
      </c>
      <c r="E10" s="16">
        <v>0.25454545454545502</v>
      </c>
      <c r="F10" s="16">
        <v>0.29670329670329698</v>
      </c>
      <c r="G10" s="16">
        <v>0.3125</v>
      </c>
      <c r="H10" s="16">
        <v>0.31847133757961799</v>
      </c>
      <c r="I10" s="16"/>
      <c r="J10" s="16">
        <v>0.30797101449275399</v>
      </c>
      <c r="K10" s="16">
        <v>0.27142857142857102</v>
      </c>
      <c r="L10" s="16"/>
      <c r="M10" s="16">
        <v>0.26643598615917002</v>
      </c>
      <c r="N10" s="16">
        <v>0.34020618556700999</v>
      </c>
      <c r="O10" s="16">
        <v>0.29310344827586199</v>
      </c>
      <c r="P10" s="16">
        <v>0.36842105263157898</v>
      </c>
      <c r="Q10" s="16"/>
      <c r="R10" s="16">
        <v>0.25862068965517199</v>
      </c>
      <c r="S10" s="16">
        <v>0.316455696202532</v>
      </c>
      <c r="T10" s="16">
        <v>0.32894736842105299</v>
      </c>
      <c r="U10" s="16">
        <v>0.30434782608695699</v>
      </c>
      <c r="V10" s="16"/>
      <c r="W10" s="16">
        <v>0.16666666666666699</v>
      </c>
      <c r="X10" s="16">
        <v>0.33333333333333298</v>
      </c>
      <c r="Y10" s="16">
        <v>0.37254901960784298</v>
      </c>
      <c r="Z10" s="16">
        <v>0.30434782608695699</v>
      </c>
      <c r="AA10" s="16">
        <v>0.114285714285714</v>
      </c>
      <c r="AB10" s="16">
        <v>0.36734693877551</v>
      </c>
      <c r="AC10" s="16">
        <v>0.29787234042553201</v>
      </c>
      <c r="AD10" s="16">
        <v>0.38888888888888901</v>
      </c>
      <c r="AE10" s="16">
        <v>0.23529411764705899</v>
      </c>
      <c r="AF10" s="16">
        <v>0.48148148148148101</v>
      </c>
      <c r="AG10" s="16">
        <v>0.17647058823529399</v>
      </c>
      <c r="AH10" s="16">
        <v>0</v>
      </c>
      <c r="AI10" s="16"/>
      <c r="AJ10" s="16">
        <v>0.33846153846153798</v>
      </c>
      <c r="AK10" s="16">
        <v>0.29166666666666702</v>
      </c>
      <c r="AL10" s="16">
        <v>0.30538922155688603</v>
      </c>
      <c r="AM10" s="16">
        <v>0.252873563218391</v>
      </c>
      <c r="AN10" s="16">
        <v>0.2</v>
      </c>
      <c r="AO10" s="16"/>
      <c r="AP10" s="16">
        <v>0.32463768115941999</v>
      </c>
      <c r="AQ10" s="16">
        <v>0.2</v>
      </c>
      <c r="AR10" s="16">
        <v>0.28571428571428598</v>
      </c>
      <c r="AS10" s="16"/>
      <c r="AT10" s="16">
        <v>0.217054263565891</v>
      </c>
      <c r="AU10" s="16">
        <v>0.337792642140468</v>
      </c>
      <c r="AV10" s="16">
        <v>0.18421052631578899</v>
      </c>
      <c r="AW10" s="16">
        <v>0.3</v>
      </c>
      <c r="AX10" s="16"/>
      <c r="AY10" s="16">
        <v>0.266666666666667</v>
      </c>
      <c r="AZ10" s="16">
        <v>0.29385964912280699</v>
      </c>
      <c r="BA10" s="16"/>
      <c r="BB10" s="16">
        <v>0.225806451612903</v>
      </c>
      <c r="BC10" s="16">
        <v>0.265822784810127</v>
      </c>
      <c r="BD10" s="16">
        <v>0.28478964401294499</v>
      </c>
      <c r="BE10" s="16">
        <v>0.38805970149253699</v>
      </c>
      <c r="BF10" s="16"/>
      <c r="BG10" s="16">
        <v>0.15517241379310301</v>
      </c>
      <c r="BH10" s="16">
        <v>0.233050847457627</v>
      </c>
      <c r="BI10" s="16">
        <v>0.38297872340425498</v>
      </c>
      <c r="BJ10" s="16">
        <v>0.38095238095238099</v>
      </c>
      <c r="BK10" s="16">
        <v>0.55555555555555602</v>
      </c>
      <c r="BL10" s="16">
        <v>0.33333333333333298</v>
      </c>
    </row>
    <row r="11" spans="2:64" x14ac:dyDescent="0.35">
      <c r="B11" s="17" t="s">
        <v>586</v>
      </c>
      <c r="C11" s="16">
        <v>0.17695473251028801</v>
      </c>
      <c r="D11" s="16">
        <v>0.13043478260869601</v>
      </c>
      <c r="E11" s="16">
        <v>0.145454545454545</v>
      </c>
      <c r="F11" s="16">
        <v>0.28571428571428598</v>
      </c>
      <c r="G11" s="16">
        <v>0.18124999999999999</v>
      </c>
      <c r="H11" s="16">
        <v>0.12738853503184699</v>
      </c>
      <c r="I11" s="16"/>
      <c r="J11" s="16">
        <v>0.170289855072464</v>
      </c>
      <c r="K11" s="16">
        <v>0.185714285714286</v>
      </c>
      <c r="L11" s="16"/>
      <c r="M11" s="16">
        <v>0.20415224913494801</v>
      </c>
      <c r="N11" s="16">
        <v>7.2164948453608199E-2</v>
      </c>
      <c r="O11" s="16">
        <v>0.18965517241379301</v>
      </c>
      <c r="P11" s="16">
        <v>0.18421052631578899</v>
      </c>
      <c r="Q11" s="16"/>
      <c r="R11" s="16">
        <v>0.198275862068966</v>
      </c>
      <c r="S11" s="16">
        <v>7.5949367088607597E-2</v>
      </c>
      <c r="T11" s="16">
        <v>0.19078947368421101</v>
      </c>
      <c r="U11" s="16">
        <v>0.217391304347826</v>
      </c>
      <c r="V11" s="16"/>
      <c r="W11" s="16">
        <v>0.15151515151515199</v>
      </c>
      <c r="X11" s="16">
        <v>0.17204301075268799</v>
      </c>
      <c r="Y11" s="16">
        <v>0.19607843137254899</v>
      </c>
      <c r="Z11" s="16">
        <v>0.108695652173913</v>
      </c>
      <c r="AA11" s="16">
        <v>0.28571428571428598</v>
      </c>
      <c r="AB11" s="16">
        <v>0.14285714285714299</v>
      </c>
      <c r="AC11" s="16">
        <v>0.170212765957447</v>
      </c>
      <c r="AD11" s="16">
        <v>0.33333333333333298</v>
      </c>
      <c r="AE11" s="16">
        <v>0.20588235294117599</v>
      </c>
      <c r="AF11" s="16">
        <v>7.4074074074074098E-2</v>
      </c>
      <c r="AG11" s="16">
        <v>0.23529411764705899</v>
      </c>
      <c r="AH11" s="16">
        <v>0.33333333333333298</v>
      </c>
      <c r="AI11" s="16"/>
      <c r="AJ11" s="16">
        <v>0.2</v>
      </c>
      <c r="AK11" s="16">
        <v>0.13888888888888901</v>
      </c>
      <c r="AL11" s="16">
        <v>0.209580838323353</v>
      </c>
      <c r="AM11" s="16">
        <v>0.160919540229885</v>
      </c>
      <c r="AN11" s="16">
        <v>0.2</v>
      </c>
      <c r="AO11" s="16"/>
      <c r="AP11" s="16">
        <v>0.15942028985507201</v>
      </c>
      <c r="AQ11" s="16">
        <v>0.20833333333333301</v>
      </c>
      <c r="AR11" s="16">
        <v>0.28571428571428598</v>
      </c>
      <c r="AS11" s="16"/>
      <c r="AT11" s="16">
        <v>0.209302325581395</v>
      </c>
      <c r="AU11" s="16">
        <v>0.17725752508361201</v>
      </c>
      <c r="AV11" s="16">
        <v>0.13157894736842099</v>
      </c>
      <c r="AW11" s="16">
        <v>0.05</v>
      </c>
      <c r="AX11" s="16"/>
      <c r="AY11" s="16">
        <v>0.233333333333333</v>
      </c>
      <c r="AZ11" s="16">
        <v>0.17324561403508801</v>
      </c>
      <c r="BA11" s="16"/>
      <c r="BB11" s="16">
        <v>0.25806451612903197</v>
      </c>
      <c r="BC11" s="16">
        <v>0.10126582278481</v>
      </c>
      <c r="BD11" s="16">
        <v>0.19093851132686099</v>
      </c>
      <c r="BE11" s="16">
        <v>0.164179104477612</v>
      </c>
      <c r="BF11" s="16"/>
      <c r="BG11" s="16">
        <v>0.20689655172413801</v>
      </c>
      <c r="BH11" s="16">
        <v>0.22881355932203401</v>
      </c>
      <c r="BI11" s="16">
        <v>0.120567375886525</v>
      </c>
      <c r="BJ11" s="16">
        <v>4.7619047619047603E-2</v>
      </c>
      <c r="BK11" s="16">
        <v>3.7037037037037E-2</v>
      </c>
      <c r="BL11" s="16">
        <v>0.33333333333333298</v>
      </c>
    </row>
    <row r="12" spans="2:64" x14ac:dyDescent="0.35">
      <c r="B12" s="17" t="s">
        <v>602</v>
      </c>
      <c r="C12" s="16">
        <v>0.15843621399176999</v>
      </c>
      <c r="D12" s="16">
        <v>0.217391304347826</v>
      </c>
      <c r="E12" s="16">
        <v>0.18181818181818199</v>
      </c>
      <c r="F12" s="16">
        <v>0.175824175824176</v>
      </c>
      <c r="G12" s="16">
        <v>0.13125000000000001</v>
      </c>
      <c r="H12" s="16">
        <v>0.15923566878980899</v>
      </c>
      <c r="I12" s="16"/>
      <c r="J12" s="16">
        <v>0.15942028985507201</v>
      </c>
      <c r="K12" s="16">
        <v>0.157142857142857</v>
      </c>
      <c r="L12" s="16"/>
      <c r="M12" s="16">
        <v>0.190311418685121</v>
      </c>
      <c r="N12" s="16">
        <v>0.10309278350515499</v>
      </c>
      <c r="O12" s="16">
        <v>0.10344827586206901</v>
      </c>
      <c r="P12" s="16">
        <v>0.13157894736842099</v>
      </c>
      <c r="Q12" s="16"/>
      <c r="R12" s="16">
        <v>0.17241379310344801</v>
      </c>
      <c r="S12" s="16">
        <v>7.5949367088607597E-2</v>
      </c>
      <c r="T12" s="16">
        <v>0.177631578947368</v>
      </c>
      <c r="U12" s="16">
        <v>0.173913043478261</v>
      </c>
      <c r="V12" s="16"/>
      <c r="W12" s="16">
        <v>0.16666666666666699</v>
      </c>
      <c r="X12" s="16">
        <v>0.15053763440860199</v>
      </c>
      <c r="Y12" s="16">
        <v>9.8039215686274495E-2</v>
      </c>
      <c r="Z12" s="16">
        <v>0.108695652173913</v>
      </c>
      <c r="AA12" s="16">
        <v>0.2</v>
      </c>
      <c r="AB12" s="16">
        <v>0.122448979591837</v>
      </c>
      <c r="AC12" s="16">
        <v>0.25531914893617003</v>
      </c>
      <c r="AD12" s="16">
        <v>0.16666666666666699</v>
      </c>
      <c r="AE12" s="16">
        <v>0.29411764705882398</v>
      </c>
      <c r="AF12" s="16">
        <v>7.4074074074074098E-2</v>
      </c>
      <c r="AG12" s="16">
        <v>5.8823529411764698E-2</v>
      </c>
      <c r="AH12" s="16">
        <v>0.33333333333333298</v>
      </c>
      <c r="AI12" s="16"/>
      <c r="AJ12" s="16">
        <v>9.2307692307692299E-2</v>
      </c>
      <c r="AK12" s="16">
        <v>0.11111111111111099</v>
      </c>
      <c r="AL12" s="16">
        <v>0.20359281437125701</v>
      </c>
      <c r="AM12" s="16">
        <v>0.18390804597701099</v>
      </c>
      <c r="AN12" s="16">
        <v>0.16</v>
      </c>
      <c r="AO12" s="16"/>
      <c r="AP12" s="16">
        <v>0.15072463768115901</v>
      </c>
      <c r="AQ12" s="16">
        <v>0.17499999999999999</v>
      </c>
      <c r="AR12" s="16">
        <v>0.19047619047618999</v>
      </c>
      <c r="AS12" s="16"/>
      <c r="AT12" s="16">
        <v>0.178294573643411</v>
      </c>
      <c r="AU12" s="16">
        <v>0.160535117056856</v>
      </c>
      <c r="AV12" s="16">
        <v>0.105263157894737</v>
      </c>
      <c r="AW12" s="16">
        <v>0.1</v>
      </c>
      <c r="AX12" s="16"/>
      <c r="AY12" s="16">
        <v>0.2</v>
      </c>
      <c r="AZ12" s="16">
        <v>0.15570175438596501</v>
      </c>
      <c r="BA12" s="16"/>
      <c r="BB12" s="16">
        <v>0.16129032258064499</v>
      </c>
      <c r="BC12" s="16">
        <v>0.189873417721519</v>
      </c>
      <c r="BD12" s="16">
        <v>0.13915857605178</v>
      </c>
      <c r="BE12" s="16">
        <v>0.20895522388059701</v>
      </c>
      <c r="BF12" s="16"/>
      <c r="BG12" s="16">
        <v>0.17241379310344801</v>
      </c>
      <c r="BH12" s="16">
        <v>0.19915254237288099</v>
      </c>
      <c r="BI12" s="16">
        <v>9.9290780141844004E-2</v>
      </c>
      <c r="BJ12" s="16">
        <v>0.14285714285714299</v>
      </c>
      <c r="BK12" s="16">
        <v>0.11111111111111099</v>
      </c>
      <c r="BL12" s="16">
        <v>0</v>
      </c>
    </row>
    <row r="13" spans="2:64" x14ac:dyDescent="0.35">
      <c r="B13" s="17" t="s">
        <v>603</v>
      </c>
      <c r="C13" s="16">
        <v>0.15432098765432101</v>
      </c>
      <c r="D13" s="16">
        <v>0.173913043478261</v>
      </c>
      <c r="E13" s="16">
        <v>9.0909090909090898E-2</v>
      </c>
      <c r="F13" s="16">
        <v>0.14285714285714299</v>
      </c>
      <c r="G13" s="16">
        <v>0.13750000000000001</v>
      </c>
      <c r="H13" s="16">
        <v>0.19745222929936301</v>
      </c>
      <c r="I13" s="16"/>
      <c r="J13" s="16">
        <v>0.19565217391304299</v>
      </c>
      <c r="K13" s="16">
        <v>0.1</v>
      </c>
      <c r="L13" s="16"/>
      <c r="M13" s="16">
        <v>0.173010380622837</v>
      </c>
      <c r="N13" s="16">
        <v>0.123711340206186</v>
      </c>
      <c r="O13" s="16">
        <v>0.10344827586206901</v>
      </c>
      <c r="P13" s="16">
        <v>0.157894736842105</v>
      </c>
      <c r="Q13" s="16"/>
      <c r="R13" s="16">
        <v>0.13362068965517199</v>
      </c>
      <c r="S13" s="16">
        <v>0.113924050632911</v>
      </c>
      <c r="T13" s="16">
        <v>0.21052631578947401</v>
      </c>
      <c r="U13" s="16">
        <v>0.13043478260869601</v>
      </c>
      <c r="V13" s="16"/>
      <c r="W13" s="16">
        <v>9.0909090909090898E-2</v>
      </c>
      <c r="X13" s="16">
        <v>0.16129032258064499</v>
      </c>
      <c r="Y13" s="16">
        <v>0.11764705882352899</v>
      </c>
      <c r="Z13" s="16">
        <v>0.15217391304347799</v>
      </c>
      <c r="AA13" s="16">
        <v>0.17142857142857101</v>
      </c>
      <c r="AB13" s="16">
        <v>0.14285714285714299</v>
      </c>
      <c r="AC13" s="16">
        <v>0.19148936170212799</v>
      </c>
      <c r="AD13" s="16">
        <v>0.11111111111111099</v>
      </c>
      <c r="AE13" s="16">
        <v>0.23529411764705899</v>
      </c>
      <c r="AF13" s="16">
        <v>7.4074074074074098E-2</v>
      </c>
      <c r="AG13" s="16">
        <v>0.29411764705882398</v>
      </c>
      <c r="AH13" s="16">
        <v>0.66666666666666696</v>
      </c>
      <c r="AI13" s="16"/>
      <c r="AJ13" s="16">
        <v>6.15384615384615E-2</v>
      </c>
      <c r="AK13" s="16">
        <v>0.13888888888888901</v>
      </c>
      <c r="AL13" s="16">
        <v>0.155688622754491</v>
      </c>
      <c r="AM13" s="16">
        <v>0.18390804597701099</v>
      </c>
      <c r="AN13" s="16">
        <v>0.16</v>
      </c>
      <c r="AO13" s="16"/>
      <c r="AP13" s="16">
        <v>0.15072463768115901</v>
      </c>
      <c r="AQ13" s="16">
        <v>0.16666666666666699</v>
      </c>
      <c r="AR13" s="16">
        <v>0.14285714285714299</v>
      </c>
      <c r="AS13" s="16"/>
      <c r="AT13" s="16">
        <v>0.124031007751938</v>
      </c>
      <c r="AU13" s="16">
        <v>0.18060200668896301</v>
      </c>
      <c r="AV13" s="16">
        <v>7.8947368421052599E-2</v>
      </c>
      <c r="AW13" s="16">
        <v>0.1</v>
      </c>
      <c r="AX13" s="16"/>
      <c r="AY13" s="16">
        <v>6.6666666666666693E-2</v>
      </c>
      <c r="AZ13" s="16">
        <v>0.160087719298246</v>
      </c>
      <c r="BA13" s="16"/>
      <c r="BB13" s="16">
        <v>0.16129032258064499</v>
      </c>
      <c r="BC13" s="16">
        <v>0.126582278481013</v>
      </c>
      <c r="BD13" s="16">
        <v>0.17475728155339801</v>
      </c>
      <c r="BE13" s="16">
        <v>8.9552238805970102E-2</v>
      </c>
      <c r="BF13" s="16"/>
      <c r="BG13" s="16">
        <v>0.12068965517241401</v>
      </c>
      <c r="BH13" s="16">
        <v>0.21610169491525399</v>
      </c>
      <c r="BI13" s="16">
        <v>9.9290780141844004E-2</v>
      </c>
      <c r="BJ13" s="16">
        <v>0.14285714285714299</v>
      </c>
      <c r="BK13" s="16">
        <v>0</v>
      </c>
      <c r="BL13" s="16">
        <v>0</v>
      </c>
    </row>
    <row r="14" spans="2:64" x14ac:dyDescent="0.35">
      <c r="B14" s="17" t="s">
        <v>585</v>
      </c>
      <c r="C14" s="16">
        <v>0.13786008230452701</v>
      </c>
      <c r="D14" s="16">
        <v>0.34782608695652201</v>
      </c>
      <c r="E14" s="16">
        <v>9.0909090909090898E-2</v>
      </c>
      <c r="F14" s="16">
        <v>0.164835164835165</v>
      </c>
      <c r="G14" s="16">
        <v>0.1125</v>
      </c>
      <c r="H14" s="16">
        <v>0.13375796178343899</v>
      </c>
      <c r="I14" s="16"/>
      <c r="J14" s="16">
        <v>0.141304347826087</v>
      </c>
      <c r="K14" s="16">
        <v>0.133333333333333</v>
      </c>
      <c r="L14" s="16"/>
      <c r="M14" s="16">
        <v>0.14878892733564</v>
      </c>
      <c r="N14" s="16">
        <v>8.2474226804123696E-2</v>
      </c>
      <c r="O14" s="16">
        <v>0.15517241379310301</v>
      </c>
      <c r="P14" s="16">
        <v>0.157894736842105</v>
      </c>
      <c r="Q14" s="16"/>
      <c r="R14" s="16">
        <v>0.13362068965517199</v>
      </c>
      <c r="S14" s="16">
        <v>0.10126582278481</v>
      </c>
      <c r="T14" s="16">
        <v>0.157894736842105</v>
      </c>
      <c r="U14" s="16">
        <v>0.173913043478261</v>
      </c>
      <c r="V14" s="16"/>
      <c r="W14" s="16">
        <v>9.0909090909090898E-2</v>
      </c>
      <c r="X14" s="16">
        <v>0.118279569892473</v>
      </c>
      <c r="Y14" s="16">
        <v>0.15686274509803899</v>
      </c>
      <c r="Z14" s="16">
        <v>6.5217391304347797E-2</v>
      </c>
      <c r="AA14" s="16">
        <v>0.17142857142857101</v>
      </c>
      <c r="AB14" s="16">
        <v>0.122448979591837</v>
      </c>
      <c r="AC14" s="16">
        <v>0.14893617021276601</v>
      </c>
      <c r="AD14" s="16">
        <v>0.16666666666666699</v>
      </c>
      <c r="AE14" s="16">
        <v>0.29411764705882398</v>
      </c>
      <c r="AF14" s="16">
        <v>0.148148148148148</v>
      </c>
      <c r="AG14" s="16">
        <v>0.11764705882352899</v>
      </c>
      <c r="AH14" s="16">
        <v>0.33333333333333298</v>
      </c>
      <c r="AI14" s="16"/>
      <c r="AJ14" s="16">
        <v>0.15384615384615399</v>
      </c>
      <c r="AK14" s="16">
        <v>9.7222222222222196E-2</v>
      </c>
      <c r="AL14" s="16">
        <v>8.9820359281437098E-2</v>
      </c>
      <c r="AM14" s="16">
        <v>0.20689655172413801</v>
      </c>
      <c r="AN14" s="16">
        <v>0.24</v>
      </c>
      <c r="AO14" s="16"/>
      <c r="AP14" s="16">
        <v>0.12753623188405799</v>
      </c>
      <c r="AQ14" s="16">
        <v>0.18333333333333299</v>
      </c>
      <c r="AR14" s="16">
        <v>4.7619047619047603E-2</v>
      </c>
      <c r="AS14" s="16"/>
      <c r="AT14" s="16">
        <v>0.116279069767442</v>
      </c>
      <c r="AU14" s="16">
        <v>0.14381270903009999</v>
      </c>
      <c r="AV14" s="16">
        <v>0.18421052631578899</v>
      </c>
      <c r="AW14" s="16">
        <v>0.1</v>
      </c>
      <c r="AX14" s="16"/>
      <c r="AY14" s="16">
        <v>0.133333333333333</v>
      </c>
      <c r="AZ14" s="16">
        <v>0.13815789473684201</v>
      </c>
      <c r="BA14" s="16"/>
      <c r="BB14" s="16">
        <v>0.225806451612903</v>
      </c>
      <c r="BC14" s="16">
        <v>0.151898734177215</v>
      </c>
      <c r="BD14" s="16">
        <v>0.13268608414239499</v>
      </c>
      <c r="BE14" s="16">
        <v>0.104477611940299</v>
      </c>
      <c r="BF14" s="16"/>
      <c r="BG14" s="16">
        <v>0.17241379310344801</v>
      </c>
      <c r="BH14" s="16">
        <v>0.17372881355932199</v>
      </c>
      <c r="BI14" s="16">
        <v>9.9290780141844004E-2</v>
      </c>
      <c r="BJ14" s="16">
        <v>0</v>
      </c>
      <c r="BK14" s="16">
        <v>7.4074074074074098E-2</v>
      </c>
      <c r="BL14" s="16">
        <v>0</v>
      </c>
    </row>
    <row r="15" spans="2:64" x14ac:dyDescent="0.35">
      <c r="B15" s="17" t="s">
        <v>159</v>
      </c>
      <c r="C15" s="16">
        <v>7.2016460905349799E-2</v>
      </c>
      <c r="D15" s="16">
        <v>4.3478260869565202E-2</v>
      </c>
      <c r="E15" s="16">
        <v>0.145454545454545</v>
      </c>
      <c r="F15" s="16">
        <v>3.2967032967033003E-2</v>
      </c>
      <c r="G15" s="16">
        <v>8.1250000000000003E-2</v>
      </c>
      <c r="H15" s="16">
        <v>6.3694267515923594E-2</v>
      </c>
      <c r="I15" s="16"/>
      <c r="J15" s="16">
        <v>5.4347826086956499E-2</v>
      </c>
      <c r="K15" s="16">
        <v>9.5238095238095205E-2</v>
      </c>
      <c r="L15" s="16"/>
      <c r="M15" s="16">
        <v>5.8823529411764698E-2</v>
      </c>
      <c r="N15" s="16">
        <v>9.2783505154639206E-2</v>
      </c>
      <c r="O15" s="16">
        <v>0.13793103448275901</v>
      </c>
      <c r="P15" s="16">
        <v>2.6315789473684199E-2</v>
      </c>
      <c r="Q15" s="16"/>
      <c r="R15" s="16">
        <v>7.7586206896551699E-2</v>
      </c>
      <c r="S15" s="16">
        <v>0.10126582278481</v>
      </c>
      <c r="T15" s="16">
        <v>5.2631578947368397E-2</v>
      </c>
      <c r="U15" s="16">
        <v>4.3478260869565202E-2</v>
      </c>
      <c r="V15" s="16"/>
      <c r="W15" s="16">
        <v>9.0909090909090898E-2</v>
      </c>
      <c r="X15" s="16">
        <v>7.5268817204301106E-2</v>
      </c>
      <c r="Y15" s="16">
        <v>1.9607843137254902E-2</v>
      </c>
      <c r="Z15" s="16">
        <v>8.6956521739130405E-2</v>
      </c>
      <c r="AA15" s="16">
        <v>0.114285714285714</v>
      </c>
      <c r="AB15" s="16">
        <v>0.102040816326531</v>
      </c>
      <c r="AC15" s="16">
        <v>6.3829787234042507E-2</v>
      </c>
      <c r="AD15" s="16">
        <v>0</v>
      </c>
      <c r="AE15" s="16">
        <v>0</v>
      </c>
      <c r="AF15" s="16">
        <v>0.11111111111111099</v>
      </c>
      <c r="AG15" s="16">
        <v>5.8823529411764698E-2</v>
      </c>
      <c r="AH15" s="16">
        <v>0.33333333333333298</v>
      </c>
      <c r="AI15" s="16"/>
      <c r="AJ15" s="16">
        <v>7.69230769230769E-2</v>
      </c>
      <c r="AK15" s="16">
        <v>0.11111111111111099</v>
      </c>
      <c r="AL15" s="16">
        <v>5.3892215568862298E-2</v>
      </c>
      <c r="AM15" s="16">
        <v>9.1954022988505704E-2</v>
      </c>
      <c r="AN15" s="16">
        <v>0</v>
      </c>
      <c r="AO15" s="16"/>
      <c r="AP15" s="16">
        <v>7.5362318840579701E-2</v>
      </c>
      <c r="AQ15" s="16">
        <v>7.4999999999999997E-2</v>
      </c>
      <c r="AR15" s="16">
        <v>0</v>
      </c>
      <c r="AS15" s="16"/>
      <c r="AT15" s="16">
        <v>6.2015503875968998E-2</v>
      </c>
      <c r="AU15" s="16">
        <v>5.35117056856187E-2</v>
      </c>
      <c r="AV15" s="16">
        <v>0.13157894736842099</v>
      </c>
      <c r="AW15" s="16">
        <v>0.3</v>
      </c>
      <c r="AX15" s="16"/>
      <c r="AY15" s="16">
        <v>0.1</v>
      </c>
      <c r="AZ15" s="16">
        <v>7.0175438596491196E-2</v>
      </c>
      <c r="BA15" s="16"/>
      <c r="BB15" s="16">
        <v>6.4516129032258104E-2</v>
      </c>
      <c r="BC15" s="16">
        <v>6.3291139240506306E-2</v>
      </c>
      <c r="BD15" s="16">
        <v>5.8252427184466E-2</v>
      </c>
      <c r="BE15" s="16">
        <v>0.14925373134328401</v>
      </c>
      <c r="BF15" s="16"/>
      <c r="BG15" s="16">
        <v>5.1724137931034503E-2</v>
      </c>
      <c r="BH15" s="16">
        <v>5.5084745762711898E-2</v>
      </c>
      <c r="BI15" s="16">
        <v>0.10638297872340401</v>
      </c>
      <c r="BJ15" s="16">
        <v>4.7619047619047603E-2</v>
      </c>
      <c r="BK15" s="16">
        <v>7.4074074074074098E-2</v>
      </c>
      <c r="BL15" s="16">
        <v>0.33333333333333298</v>
      </c>
    </row>
    <row r="16" spans="2:64" x14ac:dyDescent="0.35">
      <c r="B16" s="17" t="s">
        <v>589</v>
      </c>
      <c r="C16" s="16">
        <v>4.9382716049382699E-2</v>
      </c>
      <c r="D16" s="16">
        <v>0.26086956521739102</v>
      </c>
      <c r="E16" s="16">
        <v>7.2727272727272696E-2</v>
      </c>
      <c r="F16" s="16">
        <v>5.4945054945054903E-2</v>
      </c>
      <c r="G16" s="16">
        <v>3.7499999999999999E-2</v>
      </c>
      <c r="H16" s="16">
        <v>1.9108280254777101E-2</v>
      </c>
      <c r="I16" s="16"/>
      <c r="J16" s="16">
        <v>5.0724637681159403E-2</v>
      </c>
      <c r="K16" s="16">
        <v>4.7619047619047603E-2</v>
      </c>
      <c r="L16" s="16"/>
      <c r="M16" s="16">
        <v>4.8442906574394498E-2</v>
      </c>
      <c r="N16" s="16">
        <v>5.1546391752577303E-2</v>
      </c>
      <c r="O16" s="16">
        <v>3.4482758620689703E-2</v>
      </c>
      <c r="P16" s="16">
        <v>7.8947368421052599E-2</v>
      </c>
      <c r="Q16" s="16"/>
      <c r="R16" s="16">
        <v>7.7586206896551699E-2</v>
      </c>
      <c r="S16" s="16">
        <v>3.7974683544303799E-2</v>
      </c>
      <c r="T16" s="16">
        <v>1.9736842105263198E-2</v>
      </c>
      <c r="U16" s="16">
        <v>0</v>
      </c>
      <c r="V16" s="16"/>
      <c r="W16" s="16">
        <v>0.10606060606060599</v>
      </c>
      <c r="X16" s="16">
        <v>3.2258064516128997E-2</v>
      </c>
      <c r="Y16" s="16">
        <v>1.9607843137254902E-2</v>
      </c>
      <c r="Z16" s="16">
        <v>4.3478260869565202E-2</v>
      </c>
      <c r="AA16" s="16">
        <v>8.5714285714285701E-2</v>
      </c>
      <c r="AB16" s="16">
        <v>2.04081632653061E-2</v>
      </c>
      <c r="AC16" s="16">
        <v>4.2553191489361701E-2</v>
      </c>
      <c r="AD16" s="16">
        <v>0.11111111111111099</v>
      </c>
      <c r="AE16" s="16">
        <v>5.8823529411764698E-2</v>
      </c>
      <c r="AF16" s="16">
        <v>3.7037037037037E-2</v>
      </c>
      <c r="AG16" s="16">
        <v>0</v>
      </c>
      <c r="AH16" s="16">
        <v>0</v>
      </c>
      <c r="AI16" s="16"/>
      <c r="AJ16" s="16">
        <v>3.0769230769230799E-2</v>
      </c>
      <c r="AK16" s="16">
        <v>2.7777777777777801E-2</v>
      </c>
      <c r="AL16" s="16">
        <v>7.1856287425149698E-2</v>
      </c>
      <c r="AM16" s="16">
        <v>4.5977011494252901E-2</v>
      </c>
      <c r="AN16" s="16">
        <v>0.08</v>
      </c>
      <c r="AO16" s="16"/>
      <c r="AP16" s="16">
        <v>4.6376811594202899E-2</v>
      </c>
      <c r="AQ16" s="16">
        <v>5.83333333333333E-2</v>
      </c>
      <c r="AR16" s="16">
        <v>4.7619047619047603E-2</v>
      </c>
      <c r="AS16" s="16"/>
      <c r="AT16" s="16">
        <v>0.10077519379845</v>
      </c>
      <c r="AU16" s="16">
        <v>3.0100334448160501E-2</v>
      </c>
      <c r="AV16" s="16">
        <v>2.6315789473684199E-2</v>
      </c>
      <c r="AW16" s="16">
        <v>0.05</v>
      </c>
      <c r="AX16" s="16"/>
      <c r="AY16" s="16">
        <v>0.133333333333333</v>
      </c>
      <c r="AZ16" s="16">
        <v>4.3859649122807001E-2</v>
      </c>
      <c r="BA16" s="16"/>
      <c r="BB16" s="16">
        <v>0.12903225806451599</v>
      </c>
      <c r="BC16" s="16">
        <v>5.0632911392405097E-2</v>
      </c>
      <c r="BD16" s="16">
        <v>4.5307443365695803E-2</v>
      </c>
      <c r="BE16" s="16">
        <v>2.9850746268656699E-2</v>
      </c>
      <c r="BF16" s="16"/>
      <c r="BG16" s="16">
        <v>8.6206896551724102E-2</v>
      </c>
      <c r="BH16" s="16">
        <v>5.93220338983051E-2</v>
      </c>
      <c r="BI16" s="16">
        <v>3.54609929078014E-2</v>
      </c>
      <c r="BJ16" s="16">
        <v>0</v>
      </c>
      <c r="BK16" s="16">
        <v>0</v>
      </c>
      <c r="BL16" s="16">
        <v>0</v>
      </c>
    </row>
    <row r="17" spans="2:64" x14ac:dyDescent="0.35">
      <c r="B17" s="17" t="s">
        <v>604</v>
      </c>
      <c r="C17" s="16">
        <v>4.7325102880658401E-2</v>
      </c>
      <c r="D17" s="16">
        <v>8.6956521739130405E-2</v>
      </c>
      <c r="E17" s="16">
        <v>7.2727272727272696E-2</v>
      </c>
      <c r="F17" s="16">
        <v>5.4945054945054903E-2</v>
      </c>
      <c r="G17" s="16">
        <v>3.7499999999999999E-2</v>
      </c>
      <c r="H17" s="16">
        <v>3.8216560509554097E-2</v>
      </c>
      <c r="I17" s="16"/>
      <c r="J17" s="16">
        <v>4.7101449275362299E-2</v>
      </c>
      <c r="K17" s="16">
        <v>4.7619047619047603E-2</v>
      </c>
      <c r="L17" s="16"/>
      <c r="M17" s="16">
        <v>4.4982698961937698E-2</v>
      </c>
      <c r="N17" s="16">
        <v>5.1546391752577303E-2</v>
      </c>
      <c r="O17" s="16">
        <v>6.8965517241379296E-2</v>
      </c>
      <c r="P17" s="16">
        <v>2.6315789473684199E-2</v>
      </c>
      <c r="Q17" s="16"/>
      <c r="R17" s="16">
        <v>3.8793103448275898E-2</v>
      </c>
      <c r="S17" s="16">
        <v>8.8607594936708903E-2</v>
      </c>
      <c r="T17" s="16">
        <v>3.2894736842105303E-2</v>
      </c>
      <c r="U17" s="16">
        <v>8.6956521739130405E-2</v>
      </c>
      <c r="V17" s="16"/>
      <c r="W17" s="16">
        <v>4.5454545454545497E-2</v>
      </c>
      <c r="X17" s="16">
        <v>3.2258064516128997E-2</v>
      </c>
      <c r="Y17" s="16">
        <v>3.9215686274509803E-2</v>
      </c>
      <c r="Z17" s="16">
        <v>2.1739130434782601E-2</v>
      </c>
      <c r="AA17" s="16">
        <v>0.114285714285714</v>
      </c>
      <c r="AB17" s="16">
        <v>0.102040816326531</v>
      </c>
      <c r="AC17" s="16">
        <v>2.1276595744680899E-2</v>
      </c>
      <c r="AD17" s="16">
        <v>5.5555555555555601E-2</v>
      </c>
      <c r="AE17" s="16">
        <v>2.9411764705882401E-2</v>
      </c>
      <c r="AF17" s="16">
        <v>3.7037037037037E-2</v>
      </c>
      <c r="AG17" s="16">
        <v>5.8823529411764698E-2</v>
      </c>
      <c r="AH17" s="16">
        <v>0</v>
      </c>
      <c r="AI17" s="16"/>
      <c r="AJ17" s="16">
        <v>3.0769230769230799E-2</v>
      </c>
      <c r="AK17" s="16">
        <v>6.9444444444444406E-2</v>
      </c>
      <c r="AL17" s="16">
        <v>4.7904191616766498E-2</v>
      </c>
      <c r="AM17" s="16">
        <v>2.2988505747126398E-2</v>
      </c>
      <c r="AN17" s="16">
        <v>0.08</v>
      </c>
      <c r="AO17" s="16"/>
      <c r="AP17" s="16">
        <v>5.21739130434783E-2</v>
      </c>
      <c r="AQ17" s="16">
        <v>3.3333333333333298E-2</v>
      </c>
      <c r="AR17" s="16">
        <v>4.7619047619047603E-2</v>
      </c>
      <c r="AS17" s="16"/>
      <c r="AT17" s="16">
        <v>5.4263565891472902E-2</v>
      </c>
      <c r="AU17" s="16">
        <v>4.0133779264213999E-2</v>
      </c>
      <c r="AV17" s="16">
        <v>7.8947368421052599E-2</v>
      </c>
      <c r="AW17" s="16">
        <v>0.05</v>
      </c>
      <c r="AX17" s="16"/>
      <c r="AY17" s="16">
        <v>0</v>
      </c>
      <c r="AZ17" s="16">
        <v>5.0438596491228102E-2</v>
      </c>
      <c r="BA17" s="16"/>
      <c r="BB17" s="16">
        <v>0</v>
      </c>
      <c r="BC17" s="16">
        <v>5.0632911392405097E-2</v>
      </c>
      <c r="BD17" s="16">
        <v>5.1779935275080902E-2</v>
      </c>
      <c r="BE17" s="16">
        <v>4.47761194029851E-2</v>
      </c>
      <c r="BF17" s="16"/>
      <c r="BG17" s="16">
        <v>6.8965517241379296E-2</v>
      </c>
      <c r="BH17" s="16">
        <v>5.0847457627118599E-2</v>
      </c>
      <c r="BI17" s="16">
        <v>2.1276595744680899E-2</v>
      </c>
      <c r="BJ17" s="16">
        <v>4.7619047619047603E-2</v>
      </c>
      <c r="BK17" s="16">
        <v>0.11111111111111099</v>
      </c>
      <c r="BL17" s="16">
        <v>0</v>
      </c>
    </row>
    <row r="18" spans="2:64" x14ac:dyDescent="0.35">
      <c r="B18" s="17" t="s">
        <v>143</v>
      </c>
      <c r="C18" s="18">
        <v>2.0576131687242798E-2</v>
      </c>
      <c r="D18" s="18">
        <v>0</v>
      </c>
      <c r="E18" s="18">
        <v>0</v>
      </c>
      <c r="F18" s="18">
        <v>0</v>
      </c>
      <c r="G18" s="18">
        <v>3.125E-2</v>
      </c>
      <c r="H18" s="18">
        <v>3.1847133757961797E-2</v>
      </c>
      <c r="I18" s="18"/>
      <c r="J18" s="18">
        <v>2.1739130434782601E-2</v>
      </c>
      <c r="K18" s="18">
        <v>1.9047619047619001E-2</v>
      </c>
      <c r="L18" s="18"/>
      <c r="M18" s="18">
        <v>3.1141868512110701E-2</v>
      </c>
      <c r="N18" s="18">
        <v>0</v>
      </c>
      <c r="O18" s="18">
        <v>0</v>
      </c>
      <c r="P18" s="18">
        <v>2.6315789473684199E-2</v>
      </c>
      <c r="Q18" s="18"/>
      <c r="R18" s="18">
        <v>1.72413793103448E-2</v>
      </c>
      <c r="S18" s="18">
        <v>0</v>
      </c>
      <c r="T18" s="18">
        <v>3.94736842105263E-2</v>
      </c>
      <c r="U18" s="18">
        <v>0</v>
      </c>
      <c r="V18" s="18"/>
      <c r="W18" s="18">
        <v>0</v>
      </c>
      <c r="X18" s="18">
        <v>4.3010752688171998E-2</v>
      </c>
      <c r="Y18" s="18">
        <v>0</v>
      </c>
      <c r="Z18" s="18">
        <v>2.1739130434782601E-2</v>
      </c>
      <c r="AA18" s="18">
        <v>2.8571428571428598E-2</v>
      </c>
      <c r="AB18" s="18">
        <v>4.08163265306122E-2</v>
      </c>
      <c r="AC18" s="18">
        <v>0</v>
      </c>
      <c r="AD18" s="18">
        <v>0</v>
      </c>
      <c r="AE18" s="18">
        <v>5.8823529411764698E-2</v>
      </c>
      <c r="AF18" s="18">
        <v>0</v>
      </c>
      <c r="AG18" s="18">
        <v>0</v>
      </c>
      <c r="AH18" s="18">
        <v>0</v>
      </c>
      <c r="AI18" s="18"/>
      <c r="AJ18" s="18">
        <v>0</v>
      </c>
      <c r="AK18" s="18">
        <v>0</v>
      </c>
      <c r="AL18" s="18">
        <v>1.19760479041916E-2</v>
      </c>
      <c r="AM18" s="18">
        <v>4.5977011494252901E-2</v>
      </c>
      <c r="AN18" s="18">
        <v>0.08</v>
      </c>
      <c r="AO18" s="18"/>
      <c r="AP18" s="18">
        <v>2.0289855072463801E-2</v>
      </c>
      <c r="AQ18" s="18">
        <v>2.5000000000000001E-2</v>
      </c>
      <c r="AR18" s="18">
        <v>0</v>
      </c>
      <c r="AS18" s="18"/>
      <c r="AT18" s="18">
        <v>7.7519379844961196E-3</v>
      </c>
      <c r="AU18" s="18">
        <v>3.0100334448160501E-2</v>
      </c>
      <c r="AV18" s="18">
        <v>0</v>
      </c>
      <c r="AW18" s="18">
        <v>0</v>
      </c>
      <c r="AX18" s="18"/>
      <c r="AY18" s="18">
        <v>0</v>
      </c>
      <c r="AZ18" s="18">
        <v>2.1929824561403501E-2</v>
      </c>
      <c r="BA18" s="18"/>
      <c r="BB18" s="18">
        <v>3.2258064516128997E-2</v>
      </c>
      <c r="BC18" s="18">
        <v>1.26582278481013E-2</v>
      </c>
      <c r="BD18" s="18">
        <v>2.5889967637540499E-2</v>
      </c>
      <c r="BE18" s="18">
        <v>0</v>
      </c>
      <c r="BF18" s="18"/>
      <c r="BG18" s="18">
        <v>5.1724137931034503E-2</v>
      </c>
      <c r="BH18" s="18">
        <v>2.1186440677966101E-2</v>
      </c>
      <c r="BI18" s="18">
        <v>7.09219858156028E-3</v>
      </c>
      <c r="BJ18" s="18">
        <v>4.7619047619047603E-2</v>
      </c>
      <c r="BK18" s="18">
        <v>0</v>
      </c>
      <c r="BL18" s="18">
        <v>0</v>
      </c>
    </row>
    <row r="19" spans="2:64" x14ac:dyDescent="0.35">
      <c r="B19" s="15" t="s">
        <v>606</v>
      </c>
    </row>
    <row r="20" spans="2:64" x14ac:dyDescent="0.35">
      <c r="B20" t="s">
        <v>637</v>
      </c>
    </row>
    <row r="21" spans="2:64" x14ac:dyDescent="0.35">
      <c r="B21" t="s">
        <v>98</v>
      </c>
    </row>
    <row r="23" spans="2:64" x14ac:dyDescent="0.35">
      <c r="B23"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L2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611</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569</v>
      </c>
      <c r="C8" s="16">
        <v>2.05761316872428E-3</v>
      </c>
      <c r="D8" s="16">
        <v>4.3478260869565202E-2</v>
      </c>
      <c r="E8" s="16">
        <v>0</v>
      </c>
      <c r="F8" s="16">
        <v>0</v>
      </c>
      <c r="G8" s="16">
        <v>0</v>
      </c>
      <c r="H8" s="16">
        <v>0</v>
      </c>
      <c r="I8" s="16"/>
      <c r="J8" s="16">
        <v>3.6231884057971002E-3</v>
      </c>
      <c r="K8" s="16">
        <v>0</v>
      </c>
      <c r="L8" s="16"/>
      <c r="M8" s="16">
        <v>3.4602076124567501E-3</v>
      </c>
      <c r="N8" s="16">
        <v>0</v>
      </c>
      <c r="O8" s="16">
        <v>0</v>
      </c>
      <c r="P8" s="16">
        <v>0</v>
      </c>
      <c r="Q8" s="16"/>
      <c r="R8" s="16">
        <v>4.3103448275862103E-3</v>
      </c>
      <c r="S8" s="16">
        <v>0</v>
      </c>
      <c r="T8" s="16">
        <v>0</v>
      </c>
      <c r="U8" s="16">
        <v>0</v>
      </c>
      <c r="V8" s="16"/>
      <c r="W8" s="16">
        <v>0</v>
      </c>
      <c r="X8" s="16">
        <v>0</v>
      </c>
      <c r="Y8" s="16">
        <v>0</v>
      </c>
      <c r="Z8" s="16">
        <v>0</v>
      </c>
      <c r="AA8" s="16">
        <v>0</v>
      </c>
      <c r="AB8" s="16">
        <v>2.04081632653061E-2</v>
      </c>
      <c r="AC8" s="16">
        <v>0</v>
      </c>
      <c r="AD8" s="16">
        <v>0</v>
      </c>
      <c r="AE8" s="16">
        <v>0</v>
      </c>
      <c r="AF8" s="16">
        <v>0</v>
      </c>
      <c r="AG8" s="16">
        <v>0</v>
      </c>
      <c r="AH8" s="16">
        <v>0</v>
      </c>
      <c r="AI8" s="16"/>
      <c r="AJ8" s="16">
        <v>0</v>
      </c>
      <c r="AK8" s="16">
        <v>0</v>
      </c>
      <c r="AL8" s="16">
        <v>5.9880239520958096E-3</v>
      </c>
      <c r="AM8" s="16">
        <v>0</v>
      </c>
      <c r="AN8" s="16">
        <v>0</v>
      </c>
      <c r="AO8" s="16"/>
      <c r="AP8" s="16">
        <v>2.8985507246376799E-3</v>
      </c>
      <c r="AQ8" s="16">
        <v>0</v>
      </c>
      <c r="AR8" s="16">
        <v>0</v>
      </c>
      <c r="AS8" s="16"/>
      <c r="AT8" s="16">
        <v>0</v>
      </c>
      <c r="AU8" s="16">
        <v>0</v>
      </c>
      <c r="AV8" s="16">
        <v>2.6315789473684199E-2</v>
      </c>
      <c r="AW8" s="16">
        <v>0</v>
      </c>
      <c r="AX8" s="16"/>
      <c r="AY8" s="16">
        <v>0</v>
      </c>
      <c r="AZ8" s="16">
        <v>2.1929824561403499E-3</v>
      </c>
      <c r="BA8" s="16"/>
      <c r="BB8" s="16">
        <v>0</v>
      </c>
      <c r="BC8" s="16">
        <v>0</v>
      </c>
      <c r="BD8" s="16">
        <v>3.2362459546925598E-3</v>
      </c>
      <c r="BE8" s="16">
        <v>0</v>
      </c>
      <c r="BF8" s="16"/>
      <c r="BG8" s="16">
        <v>0</v>
      </c>
      <c r="BH8" s="16">
        <v>4.2372881355932203E-3</v>
      </c>
      <c r="BI8" s="16">
        <v>0</v>
      </c>
      <c r="BJ8" s="16">
        <v>0</v>
      </c>
      <c r="BK8" s="16">
        <v>0</v>
      </c>
      <c r="BL8" s="16">
        <v>0</v>
      </c>
    </row>
    <row r="9" spans="2:64" x14ac:dyDescent="0.35">
      <c r="B9" s="17" t="s">
        <v>570</v>
      </c>
      <c r="C9" s="16">
        <v>1.0288065843621399E-2</v>
      </c>
      <c r="D9" s="16">
        <v>0</v>
      </c>
      <c r="E9" s="16">
        <v>1.8181818181818198E-2</v>
      </c>
      <c r="F9" s="16">
        <v>1.0989010989011E-2</v>
      </c>
      <c r="G9" s="16">
        <v>6.2500000000000003E-3</v>
      </c>
      <c r="H9" s="16">
        <v>1.27388535031847E-2</v>
      </c>
      <c r="I9" s="16"/>
      <c r="J9" s="16">
        <v>7.2463768115942004E-3</v>
      </c>
      <c r="K9" s="16">
        <v>1.4285714285714299E-2</v>
      </c>
      <c r="L9" s="16"/>
      <c r="M9" s="16">
        <v>1.03806228373702E-2</v>
      </c>
      <c r="N9" s="16">
        <v>1.03092783505155E-2</v>
      </c>
      <c r="O9" s="16">
        <v>0</v>
      </c>
      <c r="P9" s="16">
        <v>2.6315789473684199E-2</v>
      </c>
      <c r="Q9" s="16"/>
      <c r="R9" s="16">
        <v>4.3103448275862103E-3</v>
      </c>
      <c r="S9" s="16">
        <v>1.26582278481013E-2</v>
      </c>
      <c r="T9" s="16">
        <v>1.3157894736842099E-2</v>
      </c>
      <c r="U9" s="16">
        <v>4.3478260869565202E-2</v>
      </c>
      <c r="V9" s="16"/>
      <c r="W9" s="16">
        <v>0</v>
      </c>
      <c r="X9" s="16">
        <v>1.0752688172042999E-2</v>
      </c>
      <c r="Y9" s="16">
        <v>1.9607843137254902E-2</v>
      </c>
      <c r="Z9" s="16">
        <v>2.1739130434782601E-2</v>
      </c>
      <c r="AA9" s="16">
        <v>2.8571428571428598E-2</v>
      </c>
      <c r="AB9" s="16">
        <v>0</v>
      </c>
      <c r="AC9" s="16">
        <v>2.1276595744680899E-2</v>
      </c>
      <c r="AD9" s="16">
        <v>0</v>
      </c>
      <c r="AE9" s="16">
        <v>0</v>
      </c>
      <c r="AF9" s="16">
        <v>0</v>
      </c>
      <c r="AG9" s="16">
        <v>0</v>
      </c>
      <c r="AH9" s="16">
        <v>0</v>
      </c>
      <c r="AI9" s="16"/>
      <c r="AJ9" s="16">
        <v>0</v>
      </c>
      <c r="AK9" s="16">
        <v>0</v>
      </c>
      <c r="AL9" s="16">
        <v>5.9880239520958096E-3</v>
      </c>
      <c r="AM9" s="16">
        <v>2.2988505747126398E-2</v>
      </c>
      <c r="AN9" s="16">
        <v>0.08</v>
      </c>
      <c r="AO9" s="16"/>
      <c r="AP9" s="16">
        <v>1.4492753623188401E-2</v>
      </c>
      <c r="AQ9" s="16">
        <v>0</v>
      </c>
      <c r="AR9" s="16">
        <v>0</v>
      </c>
      <c r="AS9" s="16"/>
      <c r="AT9" s="16">
        <v>0</v>
      </c>
      <c r="AU9" s="16">
        <v>1.00334448160535E-2</v>
      </c>
      <c r="AV9" s="16">
        <v>2.6315789473684199E-2</v>
      </c>
      <c r="AW9" s="16">
        <v>0.05</v>
      </c>
      <c r="AX9" s="16"/>
      <c r="AY9" s="16">
        <v>3.3333333333333298E-2</v>
      </c>
      <c r="AZ9" s="16">
        <v>8.7719298245613996E-3</v>
      </c>
      <c r="BA9" s="16"/>
      <c r="BB9" s="16">
        <v>0</v>
      </c>
      <c r="BC9" s="16">
        <v>0</v>
      </c>
      <c r="BD9" s="16">
        <v>1.2944983818770199E-2</v>
      </c>
      <c r="BE9" s="16">
        <v>1.49253731343284E-2</v>
      </c>
      <c r="BF9" s="16"/>
      <c r="BG9" s="16">
        <v>0</v>
      </c>
      <c r="BH9" s="16">
        <v>2.1186440677966101E-2</v>
      </c>
      <c r="BI9" s="16">
        <v>0</v>
      </c>
      <c r="BJ9" s="16">
        <v>0</v>
      </c>
      <c r="BK9" s="16">
        <v>0</v>
      </c>
      <c r="BL9" s="16">
        <v>0</v>
      </c>
    </row>
    <row r="10" spans="2:64" x14ac:dyDescent="0.35">
      <c r="B10" s="17" t="s">
        <v>571</v>
      </c>
      <c r="C10" s="16">
        <v>1.4403292181070001E-2</v>
      </c>
      <c r="D10" s="16">
        <v>8.6956521739130405E-2</v>
      </c>
      <c r="E10" s="16">
        <v>3.6363636363636397E-2</v>
      </c>
      <c r="F10" s="16">
        <v>1.0989010989011E-2</v>
      </c>
      <c r="G10" s="16">
        <v>1.2500000000000001E-2</v>
      </c>
      <c r="H10" s="16">
        <v>0</v>
      </c>
      <c r="I10" s="16"/>
      <c r="J10" s="16">
        <v>1.0869565217391301E-2</v>
      </c>
      <c r="K10" s="16">
        <v>1.9047619047619001E-2</v>
      </c>
      <c r="L10" s="16"/>
      <c r="M10" s="16">
        <v>1.3840830449827E-2</v>
      </c>
      <c r="N10" s="16">
        <v>1.03092783505155E-2</v>
      </c>
      <c r="O10" s="16">
        <v>1.72413793103448E-2</v>
      </c>
      <c r="P10" s="16">
        <v>2.6315789473684199E-2</v>
      </c>
      <c r="Q10" s="16"/>
      <c r="R10" s="16">
        <v>2.1551724137931001E-2</v>
      </c>
      <c r="S10" s="16">
        <v>2.53164556962025E-2</v>
      </c>
      <c r="T10" s="16">
        <v>0</v>
      </c>
      <c r="U10" s="16">
        <v>0</v>
      </c>
      <c r="V10" s="16"/>
      <c r="W10" s="16">
        <v>0</v>
      </c>
      <c r="X10" s="16">
        <v>1.0752688172042999E-2</v>
      </c>
      <c r="Y10" s="16">
        <v>3.9215686274509803E-2</v>
      </c>
      <c r="Z10" s="16">
        <v>0</v>
      </c>
      <c r="AA10" s="16">
        <v>2.8571428571428598E-2</v>
      </c>
      <c r="AB10" s="16">
        <v>4.08163265306122E-2</v>
      </c>
      <c r="AC10" s="16">
        <v>0</v>
      </c>
      <c r="AD10" s="16">
        <v>5.5555555555555601E-2</v>
      </c>
      <c r="AE10" s="16">
        <v>0</v>
      </c>
      <c r="AF10" s="16">
        <v>0</v>
      </c>
      <c r="AG10" s="16">
        <v>0</v>
      </c>
      <c r="AH10" s="16">
        <v>0</v>
      </c>
      <c r="AI10" s="16"/>
      <c r="AJ10" s="16">
        <v>0</v>
      </c>
      <c r="AK10" s="16">
        <v>1.38888888888889E-2</v>
      </c>
      <c r="AL10" s="16">
        <v>2.39520958083832E-2</v>
      </c>
      <c r="AM10" s="16">
        <v>1.1494252873563199E-2</v>
      </c>
      <c r="AN10" s="16">
        <v>0</v>
      </c>
      <c r="AO10" s="16"/>
      <c r="AP10" s="16">
        <v>1.7391304347826101E-2</v>
      </c>
      <c r="AQ10" s="16">
        <v>8.3333333333333297E-3</v>
      </c>
      <c r="AR10" s="16">
        <v>0</v>
      </c>
      <c r="AS10" s="16"/>
      <c r="AT10" s="16">
        <v>1.5503875968992199E-2</v>
      </c>
      <c r="AU10" s="16">
        <v>6.6889632107023402E-3</v>
      </c>
      <c r="AV10" s="16">
        <v>5.2631578947368397E-2</v>
      </c>
      <c r="AW10" s="16">
        <v>0.05</v>
      </c>
      <c r="AX10" s="16"/>
      <c r="AY10" s="16">
        <v>0</v>
      </c>
      <c r="AZ10" s="16">
        <v>1.53508771929825E-2</v>
      </c>
      <c r="BA10" s="16"/>
      <c r="BB10" s="16">
        <v>3.2258064516128997E-2</v>
      </c>
      <c r="BC10" s="16">
        <v>2.53164556962025E-2</v>
      </c>
      <c r="BD10" s="16">
        <v>1.2944983818770199E-2</v>
      </c>
      <c r="BE10" s="16">
        <v>0</v>
      </c>
      <c r="BF10" s="16"/>
      <c r="BG10" s="16">
        <v>0</v>
      </c>
      <c r="BH10" s="16">
        <v>1.27118644067797E-2</v>
      </c>
      <c r="BI10" s="16">
        <v>2.8368794326241099E-2</v>
      </c>
      <c r="BJ10" s="16">
        <v>0</v>
      </c>
      <c r="BK10" s="16">
        <v>0</v>
      </c>
      <c r="BL10" s="16">
        <v>0</v>
      </c>
    </row>
    <row r="11" spans="2:64" x14ac:dyDescent="0.35">
      <c r="B11" s="17" t="s">
        <v>572</v>
      </c>
      <c r="C11" s="16">
        <v>4.1152263374485597E-2</v>
      </c>
      <c r="D11" s="16">
        <v>0.13043478260869601</v>
      </c>
      <c r="E11" s="16">
        <v>1.8181818181818198E-2</v>
      </c>
      <c r="F11" s="16">
        <v>4.3956043956044001E-2</v>
      </c>
      <c r="G11" s="16">
        <v>0.05</v>
      </c>
      <c r="H11" s="16">
        <v>2.54777070063694E-2</v>
      </c>
      <c r="I11" s="16"/>
      <c r="J11" s="16">
        <v>3.2608695652173898E-2</v>
      </c>
      <c r="K11" s="16">
        <v>5.2380952380952403E-2</v>
      </c>
      <c r="L11" s="16"/>
      <c r="M11" s="16">
        <v>1.73010380622837E-2</v>
      </c>
      <c r="N11" s="16">
        <v>6.18556701030928E-2</v>
      </c>
      <c r="O11" s="16">
        <v>8.6206896551724102E-2</v>
      </c>
      <c r="P11" s="16">
        <v>5.2631578947368397E-2</v>
      </c>
      <c r="Q11" s="16"/>
      <c r="R11" s="16">
        <v>3.8793103448275898E-2</v>
      </c>
      <c r="S11" s="16">
        <v>3.7974683544303799E-2</v>
      </c>
      <c r="T11" s="16">
        <v>3.2894736842105303E-2</v>
      </c>
      <c r="U11" s="16">
        <v>0.13043478260869601</v>
      </c>
      <c r="V11" s="16"/>
      <c r="W11" s="16">
        <v>4.5454545454545497E-2</v>
      </c>
      <c r="X11" s="16">
        <v>4.3010752688171998E-2</v>
      </c>
      <c r="Y11" s="16">
        <v>3.9215686274509803E-2</v>
      </c>
      <c r="Z11" s="16">
        <v>4.3478260869565202E-2</v>
      </c>
      <c r="AA11" s="16">
        <v>2.8571428571428598E-2</v>
      </c>
      <c r="AB11" s="16">
        <v>6.1224489795918401E-2</v>
      </c>
      <c r="AC11" s="16">
        <v>2.1276595744680899E-2</v>
      </c>
      <c r="AD11" s="16">
        <v>5.5555555555555601E-2</v>
      </c>
      <c r="AE11" s="16">
        <v>2.9411764705882401E-2</v>
      </c>
      <c r="AF11" s="16">
        <v>0</v>
      </c>
      <c r="AG11" s="16">
        <v>0.11764705882352899</v>
      </c>
      <c r="AH11" s="16">
        <v>0</v>
      </c>
      <c r="AI11" s="16"/>
      <c r="AJ11" s="16">
        <v>6.15384615384615E-2</v>
      </c>
      <c r="AK11" s="16">
        <v>1.38888888888889E-2</v>
      </c>
      <c r="AL11" s="16">
        <v>4.1916167664670698E-2</v>
      </c>
      <c r="AM11" s="16">
        <v>4.5977011494252901E-2</v>
      </c>
      <c r="AN11" s="16">
        <v>0</v>
      </c>
      <c r="AO11" s="16"/>
      <c r="AP11" s="16">
        <v>4.0579710144927499E-2</v>
      </c>
      <c r="AQ11" s="16">
        <v>0.05</v>
      </c>
      <c r="AR11" s="16">
        <v>0</v>
      </c>
      <c r="AS11" s="16"/>
      <c r="AT11" s="16">
        <v>5.4263565891472902E-2</v>
      </c>
      <c r="AU11" s="16">
        <v>3.0100334448160501E-2</v>
      </c>
      <c r="AV11" s="16">
        <v>5.2631578947368397E-2</v>
      </c>
      <c r="AW11" s="16">
        <v>0.1</v>
      </c>
      <c r="AX11" s="16"/>
      <c r="AY11" s="16">
        <v>0.133333333333333</v>
      </c>
      <c r="AZ11" s="16">
        <v>3.5087719298245598E-2</v>
      </c>
      <c r="BA11" s="16"/>
      <c r="BB11" s="16">
        <v>3.2258064516128997E-2</v>
      </c>
      <c r="BC11" s="16">
        <v>5.0632911392405097E-2</v>
      </c>
      <c r="BD11" s="16">
        <v>4.2071197411003201E-2</v>
      </c>
      <c r="BE11" s="16">
        <v>2.9850746268656699E-2</v>
      </c>
      <c r="BF11" s="16"/>
      <c r="BG11" s="16">
        <v>6.8965517241379296E-2</v>
      </c>
      <c r="BH11" s="16">
        <v>4.6610169491525397E-2</v>
      </c>
      <c r="BI11" s="16">
        <v>2.8368794326241099E-2</v>
      </c>
      <c r="BJ11" s="16">
        <v>0</v>
      </c>
      <c r="BK11" s="16">
        <v>3.7037037037037E-2</v>
      </c>
      <c r="BL11" s="16">
        <v>0</v>
      </c>
    </row>
    <row r="12" spans="2:64" x14ac:dyDescent="0.35">
      <c r="B12" s="17" t="s">
        <v>573</v>
      </c>
      <c r="C12" s="16">
        <v>2.6748971193415599E-2</v>
      </c>
      <c r="D12" s="16">
        <v>0.13043478260869601</v>
      </c>
      <c r="E12" s="16">
        <v>1.8181818181818198E-2</v>
      </c>
      <c r="F12" s="16">
        <v>2.1978021978022001E-2</v>
      </c>
      <c r="G12" s="16">
        <v>1.8749999999999999E-2</v>
      </c>
      <c r="H12" s="16">
        <v>2.54777070063694E-2</v>
      </c>
      <c r="I12" s="16"/>
      <c r="J12" s="16">
        <v>2.8985507246376802E-2</v>
      </c>
      <c r="K12" s="16">
        <v>2.3809523809523801E-2</v>
      </c>
      <c r="L12" s="16"/>
      <c r="M12" s="16">
        <v>2.42214532871972E-2</v>
      </c>
      <c r="N12" s="16">
        <v>3.09278350515464E-2</v>
      </c>
      <c r="O12" s="16">
        <v>3.4482758620689703E-2</v>
      </c>
      <c r="P12" s="16">
        <v>2.6315789473684199E-2</v>
      </c>
      <c r="Q12" s="16"/>
      <c r="R12" s="16">
        <v>3.8793103448275898E-2</v>
      </c>
      <c r="S12" s="16">
        <v>3.7974683544303799E-2</v>
      </c>
      <c r="T12" s="16">
        <v>6.5789473684210497E-3</v>
      </c>
      <c r="U12" s="16">
        <v>0</v>
      </c>
      <c r="V12" s="16"/>
      <c r="W12" s="16">
        <v>6.0606060606060601E-2</v>
      </c>
      <c r="X12" s="16">
        <v>3.2258064516128997E-2</v>
      </c>
      <c r="Y12" s="16">
        <v>0</v>
      </c>
      <c r="Z12" s="16">
        <v>0</v>
      </c>
      <c r="AA12" s="16">
        <v>5.7142857142857099E-2</v>
      </c>
      <c r="AB12" s="16">
        <v>0</v>
      </c>
      <c r="AC12" s="16">
        <v>8.5106382978723402E-2</v>
      </c>
      <c r="AD12" s="16">
        <v>0</v>
      </c>
      <c r="AE12" s="16">
        <v>0</v>
      </c>
      <c r="AF12" s="16">
        <v>0</v>
      </c>
      <c r="AG12" s="16">
        <v>0</v>
      </c>
      <c r="AH12" s="16">
        <v>0</v>
      </c>
      <c r="AI12" s="16"/>
      <c r="AJ12" s="16">
        <v>3.0769230769230799E-2</v>
      </c>
      <c r="AK12" s="16">
        <v>2.7777777777777801E-2</v>
      </c>
      <c r="AL12" s="16">
        <v>4.1916167664670698E-2</v>
      </c>
      <c r="AM12" s="16">
        <v>2.2988505747126398E-2</v>
      </c>
      <c r="AN12" s="16">
        <v>0</v>
      </c>
      <c r="AO12" s="16"/>
      <c r="AP12" s="16">
        <v>2.0289855072463801E-2</v>
      </c>
      <c r="AQ12" s="16">
        <v>4.1666666666666699E-2</v>
      </c>
      <c r="AR12" s="16">
        <v>4.7619047619047603E-2</v>
      </c>
      <c r="AS12" s="16"/>
      <c r="AT12" s="16">
        <v>4.6511627906976702E-2</v>
      </c>
      <c r="AU12" s="16">
        <v>1.6722408026755901E-2</v>
      </c>
      <c r="AV12" s="16">
        <v>5.2631578947368397E-2</v>
      </c>
      <c r="AW12" s="16">
        <v>0</v>
      </c>
      <c r="AX12" s="16"/>
      <c r="AY12" s="16">
        <v>3.3333333333333298E-2</v>
      </c>
      <c r="AZ12" s="16">
        <v>2.6315789473684199E-2</v>
      </c>
      <c r="BA12" s="16"/>
      <c r="BB12" s="16">
        <v>3.2258064516128997E-2</v>
      </c>
      <c r="BC12" s="16">
        <v>6.3291139240506306E-2</v>
      </c>
      <c r="BD12" s="16">
        <v>1.94174757281553E-2</v>
      </c>
      <c r="BE12" s="16">
        <v>1.49253731343284E-2</v>
      </c>
      <c r="BF12" s="16"/>
      <c r="BG12" s="16">
        <v>1.72413793103448E-2</v>
      </c>
      <c r="BH12" s="16">
        <v>3.3898305084745797E-2</v>
      </c>
      <c r="BI12" s="16">
        <v>2.1276595744680899E-2</v>
      </c>
      <c r="BJ12" s="16">
        <v>4.7619047619047603E-2</v>
      </c>
      <c r="BK12" s="16">
        <v>0</v>
      </c>
      <c r="BL12" s="16">
        <v>0</v>
      </c>
    </row>
    <row r="13" spans="2:64" x14ac:dyDescent="0.35">
      <c r="B13" s="17" t="s">
        <v>574</v>
      </c>
      <c r="C13" s="16">
        <v>5.5555555555555601E-2</v>
      </c>
      <c r="D13" s="16">
        <v>0.13043478260869601</v>
      </c>
      <c r="E13" s="16">
        <v>5.4545454545454501E-2</v>
      </c>
      <c r="F13" s="16">
        <v>9.8901098901098897E-2</v>
      </c>
      <c r="G13" s="16">
        <v>4.3749999999999997E-2</v>
      </c>
      <c r="H13" s="16">
        <v>3.1847133757961797E-2</v>
      </c>
      <c r="I13" s="16"/>
      <c r="J13" s="16">
        <v>6.5217391304347797E-2</v>
      </c>
      <c r="K13" s="16">
        <v>4.2857142857142899E-2</v>
      </c>
      <c r="L13" s="16"/>
      <c r="M13" s="16">
        <v>6.2283737024221401E-2</v>
      </c>
      <c r="N13" s="16">
        <v>2.06185567010309E-2</v>
      </c>
      <c r="O13" s="16">
        <v>3.4482758620689703E-2</v>
      </c>
      <c r="P13" s="16">
        <v>0.13157894736842099</v>
      </c>
      <c r="Q13" s="16"/>
      <c r="R13" s="16">
        <v>5.6034482758620698E-2</v>
      </c>
      <c r="S13" s="16">
        <v>5.0632911392405097E-2</v>
      </c>
      <c r="T13" s="16">
        <v>4.6052631578947401E-2</v>
      </c>
      <c r="U13" s="16">
        <v>0.13043478260869601</v>
      </c>
      <c r="V13" s="16"/>
      <c r="W13" s="16">
        <v>9.0909090909090898E-2</v>
      </c>
      <c r="X13" s="16">
        <v>4.3010752688171998E-2</v>
      </c>
      <c r="Y13" s="16">
        <v>1.9607843137254902E-2</v>
      </c>
      <c r="Z13" s="16">
        <v>6.5217391304347797E-2</v>
      </c>
      <c r="AA13" s="16">
        <v>0.114285714285714</v>
      </c>
      <c r="AB13" s="16">
        <v>2.04081632653061E-2</v>
      </c>
      <c r="AC13" s="16">
        <v>6.3829787234042507E-2</v>
      </c>
      <c r="AD13" s="16">
        <v>5.5555555555555601E-2</v>
      </c>
      <c r="AE13" s="16">
        <v>0.11764705882352899</v>
      </c>
      <c r="AF13" s="16">
        <v>0</v>
      </c>
      <c r="AG13" s="16">
        <v>0</v>
      </c>
      <c r="AH13" s="16">
        <v>0</v>
      </c>
      <c r="AI13" s="16"/>
      <c r="AJ13" s="16">
        <v>6.15384615384615E-2</v>
      </c>
      <c r="AK13" s="16">
        <v>6.9444444444444406E-2</v>
      </c>
      <c r="AL13" s="16">
        <v>6.5868263473053898E-2</v>
      </c>
      <c r="AM13" s="16">
        <v>6.8965517241379296E-2</v>
      </c>
      <c r="AN13" s="16">
        <v>0</v>
      </c>
      <c r="AO13" s="16"/>
      <c r="AP13" s="16">
        <v>3.4782608695652202E-2</v>
      </c>
      <c r="AQ13" s="16">
        <v>0.116666666666667</v>
      </c>
      <c r="AR13" s="16">
        <v>4.7619047619047603E-2</v>
      </c>
      <c r="AS13" s="16"/>
      <c r="AT13" s="16">
        <v>0.108527131782946</v>
      </c>
      <c r="AU13" s="16">
        <v>3.3444816053511697E-2</v>
      </c>
      <c r="AV13" s="16">
        <v>2.6315789473684199E-2</v>
      </c>
      <c r="AW13" s="16">
        <v>0.1</v>
      </c>
      <c r="AX13" s="16"/>
      <c r="AY13" s="16">
        <v>3.3333333333333298E-2</v>
      </c>
      <c r="AZ13" s="16">
        <v>5.7017543859649099E-2</v>
      </c>
      <c r="BA13" s="16"/>
      <c r="BB13" s="16">
        <v>9.6774193548387094E-2</v>
      </c>
      <c r="BC13" s="16">
        <v>3.7974683544303799E-2</v>
      </c>
      <c r="BD13" s="16">
        <v>5.8252427184466E-2</v>
      </c>
      <c r="BE13" s="16">
        <v>4.47761194029851E-2</v>
      </c>
      <c r="BF13" s="16"/>
      <c r="BG13" s="16">
        <v>3.4482758620689703E-2</v>
      </c>
      <c r="BH13" s="16">
        <v>7.6271186440677999E-2</v>
      </c>
      <c r="BI13" s="16">
        <v>3.54609929078014E-2</v>
      </c>
      <c r="BJ13" s="16">
        <v>9.5238095238095205E-2</v>
      </c>
      <c r="BK13" s="16">
        <v>0</v>
      </c>
      <c r="BL13" s="16">
        <v>0</v>
      </c>
    </row>
    <row r="14" spans="2:64" x14ac:dyDescent="0.35">
      <c r="B14" s="17" t="s">
        <v>575</v>
      </c>
      <c r="C14" s="16">
        <v>0.139917695473251</v>
      </c>
      <c r="D14" s="16">
        <v>0.13043478260869601</v>
      </c>
      <c r="E14" s="16">
        <v>0.145454545454545</v>
      </c>
      <c r="F14" s="16">
        <v>0.14285714285714299</v>
      </c>
      <c r="G14" s="16">
        <v>0.15625</v>
      </c>
      <c r="H14" s="16">
        <v>0.121019108280255</v>
      </c>
      <c r="I14" s="16"/>
      <c r="J14" s="16">
        <v>0.141304347826087</v>
      </c>
      <c r="K14" s="16">
        <v>0.13809523809523799</v>
      </c>
      <c r="L14" s="16"/>
      <c r="M14" s="16">
        <v>0.152249134948097</v>
      </c>
      <c r="N14" s="16">
        <v>0.134020618556701</v>
      </c>
      <c r="O14" s="16">
        <v>0.18965517241379301</v>
      </c>
      <c r="P14" s="16">
        <v>0</v>
      </c>
      <c r="Q14" s="16"/>
      <c r="R14" s="16">
        <v>0.142241379310345</v>
      </c>
      <c r="S14" s="16">
        <v>0.164556962025316</v>
      </c>
      <c r="T14" s="16">
        <v>0.13157894736842099</v>
      </c>
      <c r="U14" s="16">
        <v>8.6956521739130405E-2</v>
      </c>
      <c r="V14" s="16"/>
      <c r="W14" s="16">
        <v>0.12121212121212099</v>
      </c>
      <c r="X14" s="16">
        <v>0.15053763440860199</v>
      </c>
      <c r="Y14" s="16">
        <v>0.11764705882352899</v>
      </c>
      <c r="Z14" s="16">
        <v>0.13043478260869601</v>
      </c>
      <c r="AA14" s="16">
        <v>0.14285714285714299</v>
      </c>
      <c r="AB14" s="16">
        <v>0.122448979591837</v>
      </c>
      <c r="AC14" s="16">
        <v>8.5106382978723402E-2</v>
      </c>
      <c r="AD14" s="16">
        <v>0.22222222222222199</v>
      </c>
      <c r="AE14" s="16">
        <v>0.17647058823529399</v>
      </c>
      <c r="AF14" s="16">
        <v>0.148148148148148</v>
      </c>
      <c r="AG14" s="16">
        <v>0.29411764705882398</v>
      </c>
      <c r="AH14" s="16">
        <v>0</v>
      </c>
      <c r="AI14" s="16"/>
      <c r="AJ14" s="16">
        <v>0.15384615384615399</v>
      </c>
      <c r="AK14" s="16">
        <v>8.3333333333333301E-2</v>
      </c>
      <c r="AL14" s="16">
        <v>0.13772455089820401</v>
      </c>
      <c r="AM14" s="16">
        <v>0.160919540229885</v>
      </c>
      <c r="AN14" s="16">
        <v>0.24</v>
      </c>
      <c r="AO14" s="16"/>
      <c r="AP14" s="16">
        <v>0.13623188405797099</v>
      </c>
      <c r="AQ14" s="16">
        <v>0.16666666666666699</v>
      </c>
      <c r="AR14" s="16">
        <v>4.7619047619047603E-2</v>
      </c>
      <c r="AS14" s="16"/>
      <c r="AT14" s="16">
        <v>0.124031007751938</v>
      </c>
      <c r="AU14" s="16">
        <v>0.14715719063545199</v>
      </c>
      <c r="AV14" s="16">
        <v>0.18421052631578899</v>
      </c>
      <c r="AW14" s="16">
        <v>0.05</v>
      </c>
      <c r="AX14" s="16"/>
      <c r="AY14" s="16">
        <v>0.133333333333333</v>
      </c>
      <c r="AZ14" s="16">
        <v>0.140350877192982</v>
      </c>
      <c r="BA14" s="16"/>
      <c r="BB14" s="16">
        <v>0.19354838709677399</v>
      </c>
      <c r="BC14" s="16">
        <v>0.151898734177215</v>
      </c>
      <c r="BD14" s="16">
        <v>0.13592233009708701</v>
      </c>
      <c r="BE14" s="16">
        <v>0.119402985074627</v>
      </c>
      <c r="BF14" s="16"/>
      <c r="BG14" s="16">
        <v>0.13793103448275901</v>
      </c>
      <c r="BH14" s="16">
        <v>0.14830508474576301</v>
      </c>
      <c r="BI14" s="16">
        <v>0.134751773049645</v>
      </c>
      <c r="BJ14" s="16">
        <v>0.14285714285714299</v>
      </c>
      <c r="BK14" s="16">
        <v>7.4074074074074098E-2</v>
      </c>
      <c r="BL14" s="16">
        <v>0.33333333333333298</v>
      </c>
    </row>
    <row r="15" spans="2:64" x14ac:dyDescent="0.35">
      <c r="B15" s="17" t="s">
        <v>576</v>
      </c>
      <c r="C15" s="16">
        <v>0.121399176954733</v>
      </c>
      <c r="D15" s="16">
        <v>4.3478260869565202E-2</v>
      </c>
      <c r="E15" s="16">
        <v>9.0909090909090898E-2</v>
      </c>
      <c r="F15" s="16">
        <v>7.69230769230769E-2</v>
      </c>
      <c r="G15" s="16">
        <v>0.1125</v>
      </c>
      <c r="H15" s="16">
        <v>0.178343949044586</v>
      </c>
      <c r="I15" s="16"/>
      <c r="J15" s="16">
        <v>0.155797101449275</v>
      </c>
      <c r="K15" s="16">
        <v>7.6190476190476197E-2</v>
      </c>
      <c r="L15" s="16"/>
      <c r="M15" s="16">
        <v>0.134948096885813</v>
      </c>
      <c r="N15" s="16">
        <v>8.2474226804123696E-2</v>
      </c>
      <c r="O15" s="16">
        <v>0.12068965517241401</v>
      </c>
      <c r="P15" s="16">
        <v>0.105263157894737</v>
      </c>
      <c r="Q15" s="16"/>
      <c r="R15" s="16">
        <v>0.12068965517241401</v>
      </c>
      <c r="S15" s="16">
        <v>8.8607594936708903E-2</v>
      </c>
      <c r="T15" s="16">
        <v>0.144736842105263</v>
      </c>
      <c r="U15" s="16">
        <v>8.6956521739130405E-2</v>
      </c>
      <c r="V15" s="16"/>
      <c r="W15" s="16">
        <v>7.5757575757575801E-2</v>
      </c>
      <c r="X15" s="16">
        <v>0.118279569892473</v>
      </c>
      <c r="Y15" s="16">
        <v>0.13725490196078399</v>
      </c>
      <c r="Z15" s="16">
        <v>0.173913043478261</v>
      </c>
      <c r="AA15" s="16">
        <v>0.14285714285714299</v>
      </c>
      <c r="AB15" s="16">
        <v>0.102040816326531</v>
      </c>
      <c r="AC15" s="16">
        <v>0.12765957446808501</v>
      </c>
      <c r="AD15" s="16">
        <v>0.11111111111111099</v>
      </c>
      <c r="AE15" s="16">
        <v>0.11764705882352899</v>
      </c>
      <c r="AF15" s="16">
        <v>0.11111111111111099</v>
      </c>
      <c r="AG15" s="16">
        <v>0.17647058823529399</v>
      </c>
      <c r="AH15" s="16">
        <v>0</v>
      </c>
      <c r="AI15" s="16"/>
      <c r="AJ15" s="16">
        <v>0.123076923076923</v>
      </c>
      <c r="AK15" s="16">
        <v>0.11111111111111099</v>
      </c>
      <c r="AL15" s="16">
        <v>0.125748502994012</v>
      </c>
      <c r="AM15" s="16">
        <v>9.1954022988505704E-2</v>
      </c>
      <c r="AN15" s="16">
        <v>0.12</v>
      </c>
      <c r="AO15" s="16"/>
      <c r="AP15" s="16">
        <v>0.12463768115942001</v>
      </c>
      <c r="AQ15" s="16">
        <v>9.1666666666666702E-2</v>
      </c>
      <c r="AR15" s="16">
        <v>0.238095238095238</v>
      </c>
      <c r="AS15" s="16"/>
      <c r="AT15" s="16">
        <v>6.9767441860465101E-2</v>
      </c>
      <c r="AU15" s="16">
        <v>0.157190635451505</v>
      </c>
      <c r="AV15" s="16">
        <v>5.2631578947368397E-2</v>
      </c>
      <c r="AW15" s="16">
        <v>0.05</v>
      </c>
      <c r="AX15" s="16"/>
      <c r="AY15" s="16">
        <v>6.6666666666666693E-2</v>
      </c>
      <c r="AZ15" s="16">
        <v>0.125</v>
      </c>
      <c r="BA15" s="16"/>
      <c r="BB15" s="16">
        <v>6.4516129032258104E-2</v>
      </c>
      <c r="BC15" s="16">
        <v>7.5949367088607597E-2</v>
      </c>
      <c r="BD15" s="16">
        <v>0.14239482200647199</v>
      </c>
      <c r="BE15" s="16">
        <v>0.104477611940299</v>
      </c>
      <c r="BF15" s="16"/>
      <c r="BG15" s="16">
        <v>0.13793103448275901</v>
      </c>
      <c r="BH15" s="16">
        <v>0.11864406779661001</v>
      </c>
      <c r="BI15" s="16">
        <v>0.120567375886525</v>
      </c>
      <c r="BJ15" s="16">
        <v>0.14285714285714299</v>
      </c>
      <c r="BK15" s="16">
        <v>7.4074074074074098E-2</v>
      </c>
      <c r="BL15" s="16">
        <v>0.33333333333333298</v>
      </c>
    </row>
    <row r="16" spans="2:64" x14ac:dyDescent="0.35">
      <c r="B16" s="17" t="s">
        <v>577</v>
      </c>
      <c r="C16" s="16">
        <v>0.131687242798354</v>
      </c>
      <c r="D16" s="16">
        <v>0.173913043478261</v>
      </c>
      <c r="E16" s="16">
        <v>0.12727272727272701</v>
      </c>
      <c r="F16" s="16">
        <v>7.69230769230769E-2</v>
      </c>
      <c r="G16" s="16">
        <v>0.16875000000000001</v>
      </c>
      <c r="H16" s="16">
        <v>0.121019108280255</v>
      </c>
      <c r="I16" s="16"/>
      <c r="J16" s="16">
        <v>0.123188405797101</v>
      </c>
      <c r="K16" s="16">
        <v>0.14285714285714299</v>
      </c>
      <c r="L16" s="16"/>
      <c r="M16" s="16">
        <v>0.121107266435986</v>
      </c>
      <c r="N16" s="16">
        <v>0.164948453608247</v>
      </c>
      <c r="O16" s="16">
        <v>0.10344827586206901</v>
      </c>
      <c r="P16" s="16">
        <v>0.18421052631578899</v>
      </c>
      <c r="Q16" s="16"/>
      <c r="R16" s="16">
        <v>0.125</v>
      </c>
      <c r="S16" s="16">
        <v>0.113924050632911</v>
      </c>
      <c r="T16" s="16">
        <v>0.15131578947368399</v>
      </c>
      <c r="U16" s="16">
        <v>0.13043478260869601</v>
      </c>
      <c r="V16" s="16"/>
      <c r="W16" s="16">
        <v>0.15151515151515199</v>
      </c>
      <c r="X16" s="16">
        <v>0.12903225806451599</v>
      </c>
      <c r="Y16" s="16">
        <v>0.13725490196078399</v>
      </c>
      <c r="Z16" s="16">
        <v>0.15217391304347799</v>
      </c>
      <c r="AA16" s="16">
        <v>0.114285714285714</v>
      </c>
      <c r="AB16" s="16">
        <v>0.14285714285714299</v>
      </c>
      <c r="AC16" s="16">
        <v>0.10638297872340401</v>
      </c>
      <c r="AD16" s="16">
        <v>0.16666666666666699</v>
      </c>
      <c r="AE16" s="16">
        <v>0.17647058823529399</v>
      </c>
      <c r="AF16" s="16">
        <v>7.4074074074074098E-2</v>
      </c>
      <c r="AG16" s="16">
        <v>5.8823529411764698E-2</v>
      </c>
      <c r="AH16" s="16">
        <v>0</v>
      </c>
      <c r="AI16" s="16"/>
      <c r="AJ16" s="16">
        <v>0.138461538461538</v>
      </c>
      <c r="AK16" s="16">
        <v>9.7222222222222196E-2</v>
      </c>
      <c r="AL16" s="16">
        <v>0.13173652694610799</v>
      </c>
      <c r="AM16" s="16">
        <v>0.114942528735632</v>
      </c>
      <c r="AN16" s="16">
        <v>0.16</v>
      </c>
      <c r="AO16" s="16"/>
      <c r="AP16" s="16">
        <v>0.13043478260869601</v>
      </c>
      <c r="AQ16" s="16">
        <v>0.116666666666667</v>
      </c>
      <c r="AR16" s="16">
        <v>0.238095238095238</v>
      </c>
      <c r="AS16" s="16"/>
      <c r="AT16" s="16">
        <v>0.162790697674419</v>
      </c>
      <c r="AU16" s="16">
        <v>0.12709030100334401</v>
      </c>
      <c r="AV16" s="16">
        <v>7.8947368421052599E-2</v>
      </c>
      <c r="AW16" s="16">
        <v>0.1</v>
      </c>
      <c r="AX16" s="16"/>
      <c r="AY16" s="16">
        <v>0.2</v>
      </c>
      <c r="AZ16" s="16">
        <v>0.12719298245614</v>
      </c>
      <c r="BA16" s="16"/>
      <c r="BB16" s="16">
        <v>3.2258064516128997E-2</v>
      </c>
      <c r="BC16" s="16">
        <v>0.215189873417722</v>
      </c>
      <c r="BD16" s="16">
        <v>0.122977346278317</v>
      </c>
      <c r="BE16" s="16">
        <v>0.119402985074627</v>
      </c>
      <c r="BF16" s="16"/>
      <c r="BG16" s="16">
        <v>0.12068965517241401</v>
      </c>
      <c r="BH16" s="16">
        <v>0.11864406779661001</v>
      </c>
      <c r="BI16" s="16">
        <v>0.14893617021276601</v>
      </c>
      <c r="BJ16" s="16">
        <v>0.14285714285714299</v>
      </c>
      <c r="BK16" s="16">
        <v>0.18518518518518501</v>
      </c>
      <c r="BL16" s="16">
        <v>0</v>
      </c>
    </row>
    <row r="17" spans="2:64" x14ac:dyDescent="0.35">
      <c r="B17" s="17" t="s">
        <v>578</v>
      </c>
      <c r="C17" s="16">
        <v>4.3209876543209902E-2</v>
      </c>
      <c r="D17" s="16">
        <v>0</v>
      </c>
      <c r="E17" s="16">
        <v>5.4545454545454501E-2</v>
      </c>
      <c r="F17" s="16">
        <v>5.4945054945054903E-2</v>
      </c>
      <c r="G17" s="16">
        <v>5.6250000000000001E-2</v>
      </c>
      <c r="H17" s="16">
        <v>2.54777070063694E-2</v>
      </c>
      <c r="I17" s="16"/>
      <c r="J17" s="16">
        <v>3.6231884057971002E-2</v>
      </c>
      <c r="K17" s="16">
        <v>5.2380952380952403E-2</v>
      </c>
      <c r="L17" s="16"/>
      <c r="M17" s="16">
        <v>3.4602076124567498E-2</v>
      </c>
      <c r="N17" s="16">
        <v>6.18556701030928E-2</v>
      </c>
      <c r="O17" s="16">
        <v>5.1724137931034503E-2</v>
      </c>
      <c r="P17" s="16">
        <v>5.2631578947368397E-2</v>
      </c>
      <c r="Q17" s="16"/>
      <c r="R17" s="16">
        <v>4.7413793103448301E-2</v>
      </c>
      <c r="S17" s="16">
        <v>5.0632911392405097E-2</v>
      </c>
      <c r="T17" s="16">
        <v>3.2894736842105303E-2</v>
      </c>
      <c r="U17" s="16">
        <v>4.3478260869565202E-2</v>
      </c>
      <c r="V17" s="16"/>
      <c r="W17" s="16">
        <v>0</v>
      </c>
      <c r="X17" s="16">
        <v>3.2258064516128997E-2</v>
      </c>
      <c r="Y17" s="16">
        <v>5.8823529411764698E-2</v>
      </c>
      <c r="Z17" s="16">
        <v>4.3478260869565202E-2</v>
      </c>
      <c r="AA17" s="16">
        <v>5.7142857142857099E-2</v>
      </c>
      <c r="AB17" s="16">
        <v>6.1224489795918401E-2</v>
      </c>
      <c r="AC17" s="16">
        <v>6.3829787234042507E-2</v>
      </c>
      <c r="AD17" s="16">
        <v>0</v>
      </c>
      <c r="AE17" s="16">
        <v>5.8823529411764698E-2</v>
      </c>
      <c r="AF17" s="16">
        <v>7.4074074074074098E-2</v>
      </c>
      <c r="AG17" s="16">
        <v>5.8823529411764698E-2</v>
      </c>
      <c r="AH17" s="16">
        <v>0</v>
      </c>
      <c r="AI17" s="16"/>
      <c r="AJ17" s="16">
        <v>3.0769230769230799E-2</v>
      </c>
      <c r="AK17" s="16">
        <v>2.7777777777777801E-2</v>
      </c>
      <c r="AL17" s="16">
        <v>4.7904191616766498E-2</v>
      </c>
      <c r="AM17" s="16">
        <v>3.4482758620689703E-2</v>
      </c>
      <c r="AN17" s="16">
        <v>0</v>
      </c>
      <c r="AO17" s="16"/>
      <c r="AP17" s="16">
        <v>4.3478260869565202E-2</v>
      </c>
      <c r="AQ17" s="16">
        <v>4.1666666666666699E-2</v>
      </c>
      <c r="AR17" s="16">
        <v>4.7619047619047603E-2</v>
      </c>
      <c r="AS17" s="16"/>
      <c r="AT17" s="16">
        <v>1.5503875968992199E-2</v>
      </c>
      <c r="AU17" s="16">
        <v>5.0167224080267601E-2</v>
      </c>
      <c r="AV17" s="16">
        <v>5.2631578947368397E-2</v>
      </c>
      <c r="AW17" s="16">
        <v>0.1</v>
      </c>
      <c r="AX17" s="16"/>
      <c r="AY17" s="16">
        <v>3.3333333333333298E-2</v>
      </c>
      <c r="AZ17" s="16">
        <v>4.3859649122807001E-2</v>
      </c>
      <c r="BA17" s="16"/>
      <c r="BB17" s="16">
        <v>3.2258064516128997E-2</v>
      </c>
      <c r="BC17" s="16">
        <v>3.7974683544303799E-2</v>
      </c>
      <c r="BD17" s="16">
        <v>3.8834951456310697E-2</v>
      </c>
      <c r="BE17" s="16">
        <v>7.4626865671641798E-2</v>
      </c>
      <c r="BF17" s="16"/>
      <c r="BG17" s="16">
        <v>1.72413793103448E-2</v>
      </c>
      <c r="BH17" s="16">
        <v>2.9661016949152502E-2</v>
      </c>
      <c r="BI17" s="16">
        <v>6.3829787234042507E-2</v>
      </c>
      <c r="BJ17" s="16">
        <v>4.7619047619047603E-2</v>
      </c>
      <c r="BK17" s="16">
        <v>0.11111111111111099</v>
      </c>
      <c r="BL17" s="16">
        <v>0</v>
      </c>
    </row>
    <row r="18" spans="2:64" x14ac:dyDescent="0.35">
      <c r="B18" s="17" t="s">
        <v>607</v>
      </c>
      <c r="C18" s="16">
        <v>6.1728395061728399E-2</v>
      </c>
      <c r="D18" s="16">
        <v>0</v>
      </c>
      <c r="E18" s="16">
        <v>5.4545454545454501E-2</v>
      </c>
      <c r="F18" s="16">
        <v>7.69230769230769E-2</v>
      </c>
      <c r="G18" s="16">
        <v>0.05</v>
      </c>
      <c r="H18" s="16">
        <v>7.6433121019108305E-2</v>
      </c>
      <c r="I18" s="16"/>
      <c r="J18" s="16">
        <v>7.9710144927536197E-2</v>
      </c>
      <c r="K18" s="16">
        <v>3.8095238095238099E-2</v>
      </c>
      <c r="L18" s="16"/>
      <c r="M18" s="16">
        <v>5.5363321799308002E-2</v>
      </c>
      <c r="N18" s="16">
        <v>8.2474226804123696E-2</v>
      </c>
      <c r="O18" s="16">
        <v>5.1724137931034503E-2</v>
      </c>
      <c r="P18" s="16">
        <v>7.8947368421052599E-2</v>
      </c>
      <c r="Q18" s="16"/>
      <c r="R18" s="16">
        <v>6.4655172413793094E-2</v>
      </c>
      <c r="S18" s="16">
        <v>6.3291139240506306E-2</v>
      </c>
      <c r="T18" s="16">
        <v>5.9210526315789498E-2</v>
      </c>
      <c r="U18" s="16">
        <v>4.3478260869565202E-2</v>
      </c>
      <c r="V18" s="16"/>
      <c r="W18" s="16">
        <v>3.03030303030303E-2</v>
      </c>
      <c r="X18" s="16">
        <v>6.4516129032258104E-2</v>
      </c>
      <c r="Y18" s="16">
        <v>5.8823529411764698E-2</v>
      </c>
      <c r="Z18" s="16">
        <v>0.108695652173913</v>
      </c>
      <c r="AA18" s="16">
        <v>0</v>
      </c>
      <c r="AB18" s="16">
        <v>6.1224489795918401E-2</v>
      </c>
      <c r="AC18" s="16">
        <v>8.5106382978723402E-2</v>
      </c>
      <c r="AD18" s="16">
        <v>0</v>
      </c>
      <c r="AE18" s="16">
        <v>8.8235294117647106E-2</v>
      </c>
      <c r="AF18" s="16">
        <v>0.11111111111111099</v>
      </c>
      <c r="AG18" s="16">
        <v>5.8823529411764698E-2</v>
      </c>
      <c r="AH18" s="16">
        <v>0</v>
      </c>
      <c r="AI18" s="16"/>
      <c r="AJ18" s="16">
        <v>0</v>
      </c>
      <c r="AK18" s="16">
        <v>0.11111111111111099</v>
      </c>
      <c r="AL18" s="16">
        <v>4.7904191616766498E-2</v>
      </c>
      <c r="AM18" s="16">
        <v>4.5977011494252901E-2</v>
      </c>
      <c r="AN18" s="16">
        <v>0.12</v>
      </c>
      <c r="AO18" s="16"/>
      <c r="AP18" s="16">
        <v>6.3768115942028997E-2</v>
      </c>
      <c r="AQ18" s="16">
        <v>5.83333333333333E-2</v>
      </c>
      <c r="AR18" s="16">
        <v>4.7619047619047603E-2</v>
      </c>
      <c r="AS18" s="16"/>
      <c r="AT18" s="16">
        <v>8.5271317829457405E-2</v>
      </c>
      <c r="AU18" s="16">
        <v>5.0167224080267601E-2</v>
      </c>
      <c r="AV18" s="16">
        <v>7.8947368421052599E-2</v>
      </c>
      <c r="AW18" s="16">
        <v>0.05</v>
      </c>
      <c r="AX18" s="16"/>
      <c r="AY18" s="16">
        <v>6.6666666666666693E-2</v>
      </c>
      <c r="AZ18" s="16">
        <v>6.14035087719298E-2</v>
      </c>
      <c r="BA18" s="16"/>
      <c r="BB18" s="16">
        <v>6.4516129032258104E-2</v>
      </c>
      <c r="BC18" s="16">
        <v>6.3291139240506306E-2</v>
      </c>
      <c r="BD18" s="16">
        <v>5.8252427184466E-2</v>
      </c>
      <c r="BE18" s="16">
        <v>7.4626865671641798E-2</v>
      </c>
      <c r="BF18" s="16"/>
      <c r="BG18" s="16">
        <v>6.8965517241379296E-2</v>
      </c>
      <c r="BH18" s="16">
        <v>4.6610169491525397E-2</v>
      </c>
      <c r="BI18" s="16">
        <v>5.6737588652482303E-2</v>
      </c>
      <c r="BJ18" s="16">
        <v>4.7619047619047603E-2</v>
      </c>
      <c r="BK18" s="16">
        <v>0.22222222222222199</v>
      </c>
      <c r="BL18" s="16">
        <v>0</v>
      </c>
    </row>
    <row r="19" spans="2:64" x14ac:dyDescent="0.35">
      <c r="B19" s="17" t="s">
        <v>608</v>
      </c>
      <c r="C19" s="16">
        <v>1.2345679012345699E-2</v>
      </c>
      <c r="D19" s="16">
        <v>0</v>
      </c>
      <c r="E19" s="16">
        <v>0</v>
      </c>
      <c r="F19" s="16">
        <v>0</v>
      </c>
      <c r="G19" s="16">
        <v>1.2500000000000001E-2</v>
      </c>
      <c r="H19" s="16">
        <v>2.54777070063694E-2</v>
      </c>
      <c r="I19" s="16"/>
      <c r="J19" s="16">
        <v>7.2463768115942004E-3</v>
      </c>
      <c r="K19" s="16">
        <v>1.9047619047619001E-2</v>
      </c>
      <c r="L19" s="16"/>
      <c r="M19" s="16">
        <v>1.03806228373702E-2</v>
      </c>
      <c r="N19" s="16">
        <v>0</v>
      </c>
      <c r="O19" s="16">
        <v>3.4482758620689703E-2</v>
      </c>
      <c r="P19" s="16">
        <v>2.6315789473684199E-2</v>
      </c>
      <c r="Q19" s="16"/>
      <c r="R19" s="16">
        <v>1.29310344827586E-2</v>
      </c>
      <c r="S19" s="16">
        <v>0</v>
      </c>
      <c r="T19" s="16">
        <v>1.3157894736842099E-2</v>
      </c>
      <c r="U19" s="16">
        <v>4.3478260869565202E-2</v>
      </c>
      <c r="V19" s="16"/>
      <c r="W19" s="16">
        <v>1.5151515151515201E-2</v>
      </c>
      <c r="X19" s="16">
        <v>1.0752688172042999E-2</v>
      </c>
      <c r="Y19" s="16">
        <v>1.9607843137254902E-2</v>
      </c>
      <c r="Z19" s="16">
        <v>0</v>
      </c>
      <c r="AA19" s="16">
        <v>0</v>
      </c>
      <c r="AB19" s="16">
        <v>4.08163265306122E-2</v>
      </c>
      <c r="AC19" s="16">
        <v>2.1276595744680899E-2</v>
      </c>
      <c r="AD19" s="16">
        <v>0</v>
      </c>
      <c r="AE19" s="16">
        <v>0</v>
      </c>
      <c r="AF19" s="16">
        <v>0</v>
      </c>
      <c r="AG19" s="16">
        <v>0</v>
      </c>
      <c r="AH19" s="16">
        <v>0</v>
      </c>
      <c r="AI19" s="16"/>
      <c r="AJ19" s="16">
        <v>1.5384615384615399E-2</v>
      </c>
      <c r="AK19" s="16">
        <v>1.38888888888889E-2</v>
      </c>
      <c r="AL19" s="16">
        <v>5.9880239520958096E-3</v>
      </c>
      <c r="AM19" s="16">
        <v>1.1494252873563199E-2</v>
      </c>
      <c r="AN19" s="16">
        <v>0</v>
      </c>
      <c r="AO19" s="16"/>
      <c r="AP19" s="16">
        <v>1.15942028985507E-2</v>
      </c>
      <c r="AQ19" s="16">
        <v>1.6666666666666701E-2</v>
      </c>
      <c r="AR19" s="16">
        <v>0</v>
      </c>
      <c r="AS19" s="16"/>
      <c r="AT19" s="16">
        <v>7.7519379844961196E-3</v>
      </c>
      <c r="AU19" s="16">
        <v>1.00334448160535E-2</v>
      </c>
      <c r="AV19" s="16">
        <v>5.2631578947368397E-2</v>
      </c>
      <c r="AW19" s="16">
        <v>0</v>
      </c>
      <c r="AX19" s="16"/>
      <c r="AY19" s="16">
        <v>3.3333333333333298E-2</v>
      </c>
      <c r="AZ19" s="16">
        <v>1.0964912280701801E-2</v>
      </c>
      <c r="BA19" s="16"/>
      <c r="BB19" s="16">
        <v>3.2258064516128997E-2</v>
      </c>
      <c r="BC19" s="16">
        <v>2.53164556962025E-2</v>
      </c>
      <c r="BD19" s="16">
        <v>3.2362459546925598E-3</v>
      </c>
      <c r="BE19" s="16">
        <v>2.9850746268656699E-2</v>
      </c>
      <c r="BF19" s="16"/>
      <c r="BG19" s="16">
        <v>5.1724137931034503E-2</v>
      </c>
      <c r="BH19" s="16">
        <v>4.2372881355932203E-3</v>
      </c>
      <c r="BI19" s="16">
        <v>7.09219858156028E-3</v>
      </c>
      <c r="BJ19" s="16">
        <v>0</v>
      </c>
      <c r="BK19" s="16">
        <v>3.7037037037037E-2</v>
      </c>
      <c r="BL19" s="16">
        <v>0</v>
      </c>
    </row>
    <row r="20" spans="2:64" x14ac:dyDescent="0.35">
      <c r="B20" s="17" t="s">
        <v>609</v>
      </c>
      <c r="C20" s="16">
        <v>1.6460905349794198E-2</v>
      </c>
      <c r="D20" s="16">
        <v>4.3478260869565202E-2</v>
      </c>
      <c r="E20" s="16">
        <v>0</v>
      </c>
      <c r="F20" s="16">
        <v>0</v>
      </c>
      <c r="G20" s="16">
        <v>1.8749999999999999E-2</v>
      </c>
      <c r="H20" s="16">
        <v>2.54777070063694E-2</v>
      </c>
      <c r="I20" s="16"/>
      <c r="J20" s="16">
        <v>1.0869565217391301E-2</v>
      </c>
      <c r="K20" s="16">
        <v>2.3809523809523801E-2</v>
      </c>
      <c r="L20" s="16"/>
      <c r="M20" s="16">
        <v>1.73010380622837E-2</v>
      </c>
      <c r="N20" s="16">
        <v>2.06185567010309E-2</v>
      </c>
      <c r="O20" s="16">
        <v>1.72413793103448E-2</v>
      </c>
      <c r="P20" s="16">
        <v>0</v>
      </c>
      <c r="Q20" s="16"/>
      <c r="R20" s="16">
        <v>1.29310344827586E-2</v>
      </c>
      <c r="S20" s="16">
        <v>1.26582278481013E-2</v>
      </c>
      <c r="T20" s="16">
        <v>2.6315789473684199E-2</v>
      </c>
      <c r="U20" s="16">
        <v>0</v>
      </c>
      <c r="V20" s="16"/>
      <c r="W20" s="16">
        <v>1.5151515151515201E-2</v>
      </c>
      <c r="X20" s="16">
        <v>4.3010752688171998E-2</v>
      </c>
      <c r="Y20" s="16">
        <v>0</v>
      </c>
      <c r="Z20" s="16">
        <v>0</v>
      </c>
      <c r="AA20" s="16">
        <v>2.8571428571428598E-2</v>
      </c>
      <c r="AB20" s="16">
        <v>0</v>
      </c>
      <c r="AC20" s="16">
        <v>0</v>
      </c>
      <c r="AD20" s="16">
        <v>0</v>
      </c>
      <c r="AE20" s="16">
        <v>0</v>
      </c>
      <c r="AF20" s="16">
        <v>3.7037037037037E-2</v>
      </c>
      <c r="AG20" s="16">
        <v>5.8823529411764698E-2</v>
      </c>
      <c r="AH20" s="16">
        <v>0</v>
      </c>
      <c r="AI20" s="16"/>
      <c r="AJ20" s="16">
        <v>3.0769230769230799E-2</v>
      </c>
      <c r="AK20" s="16">
        <v>1.38888888888889E-2</v>
      </c>
      <c r="AL20" s="16">
        <v>5.9880239520958096E-3</v>
      </c>
      <c r="AM20" s="16">
        <v>2.2988505747126398E-2</v>
      </c>
      <c r="AN20" s="16">
        <v>0.04</v>
      </c>
      <c r="AO20" s="16"/>
      <c r="AP20" s="16">
        <v>2.3188405797101401E-2</v>
      </c>
      <c r="AQ20" s="16">
        <v>0</v>
      </c>
      <c r="AR20" s="16">
        <v>0</v>
      </c>
      <c r="AS20" s="16"/>
      <c r="AT20" s="16">
        <v>0</v>
      </c>
      <c r="AU20" s="16">
        <v>2.6755852842809399E-2</v>
      </c>
      <c r="AV20" s="16">
        <v>0</v>
      </c>
      <c r="AW20" s="16">
        <v>0</v>
      </c>
      <c r="AX20" s="16"/>
      <c r="AY20" s="16">
        <v>0</v>
      </c>
      <c r="AZ20" s="16">
        <v>1.7543859649122799E-2</v>
      </c>
      <c r="BA20" s="16"/>
      <c r="BB20" s="16">
        <v>6.4516129032258104E-2</v>
      </c>
      <c r="BC20" s="16">
        <v>3.7974683544303799E-2</v>
      </c>
      <c r="BD20" s="16">
        <v>6.4724919093851101E-3</v>
      </c>
      <c r="BE20" s="16">
        <v>1.49253731343284E-2</v>
      </c>
      <c r="BF20" s="16"/>
      <c r="BG20" s="16">
        <v>0</v>
      </c>
      <c r="BH20" s="16">
        <v>1.6949152542372899E-2</v>
      </c>
      <c r="BI20" s="16">
        <v>2.1276595744680899E-2</v>
      </c>
      <c r="BJ20" s="16">
        <v>4.7619047619047603E-2</v>
      </c>
      <c r="BK20" s="16">
        <v>0</v>
      </c>
      <c r="BL20" s="16">
        <v>0</v>
      </c>
    </row>
    <row r="21" spans="2:64" x14ac:dyDescent="0.35">
      <c r="B21" s="17" t="s">
        <v>610</v>
      </c>
      <c r="C21" s="16">
        <v>8.23045267489712E-3</v>
      </c>
      <c r="D21" s="16">
        <v>0</v>
      </c>
      <c r="E21" s="16">
        <v>3.6363636363636397E-2</v>
      </c>
      <c r="F21" s="16">
        <v>2.1978021978022001E-2</v>
      </c>
      <c r="G21" s="16">
        <v>0</v>
      </c>
      <c r="H21" s="16">
        <v>0</v>
      </c>
      <c r="I21" s="16"/>
      <c r="J21" s="16">
        <v>1.0869565217391301E-2</v>
      </c>
      <c r="K21" s="16">
        <v>4.7619047619047597E-3</v>
      </c>
      <c r="L21" s="16"/>
      <c r="M21" s="16">
        <v>6.9204152249135002E-3</v>
      </c>
      <c r="N21" s="16">
        <v>2.06185567010309E-2</v>
      </c>
      <c r="O21" s="16">
        <v>0</v>
      </c>
      <c r="P21" s="16">
        <v>0</v>
      </c>
      <c r="Q21" s="16"/>
      <c r="R21" s="16">
        <v>1.72413793103448E-2</v>
      </c>
      <c r="S21" s="16">
        <v>0</v>
      </c>
      <c r="T21" s="16">
        <v>0</v>
      </c>
      <c r="U21" s="16">
        <v>0</v>
      </c>
      <c r="V21" s="16"/>
      <c r="W21" s="16">
        <v>1.5151515151515201E-2</v>
      </c>
      <c r="X21" s="16">
        <v>1.0752688172042999E-2</v>
      </c>
      <c r="Y21" s="16">
        <v>0</v>
      </c>
      <c r="Z21" s="16">
        <v>2.1739130434782601E-2</v>
      </c>
      <c r="AA21" s="16">
        <v>0</v>
      </c>
      <c r="AB21" s="16">
        <v>0</v>
      </c>
      <c r="AC21" s="16">
        <v>0</v>
      </c>
      <c r="AD21" s="16">
        <v>0</v>
      </c>
      <c r="AE21" s="16">
        <v>2.9411764705882401E-2</v>
      </c>
      <c r="AF21" s="16">
        <v>0</v>
      </c>
      <c r="AG21" s="16">
        <v>0</v>
      </c>
      <c r="AH21" s="16">
        <v>0</v>
      </c>
      <c r="AI21" s="16"/>
      <c r="AJ21" s="16">
        <v>0</v>
      </c>
      <c r="AK21" s="16">
        <v>1.38888888888889E-2</v>
      </c>
      <c r="AL21" s="16">
        <v>5.9880239520958096E-3</v>
      </c>
      <c r="AM21" s="16">
        <v>1.1494252873563199E-2</v>
      </c>
      <c r="AN21" s="16">
        <v>0</v>
      </c>
      <c r="AO21" s="16"/>
      <c r="AP21" s="16">
        <v>1.15942028985507E-2</v>
      </c>
      <c r="AQ21" s="16">
        <v>0</v>
      </c>
      <c r="AR21" s="16">
        <v>0</v>
      </c>
      <c r="AS21" s="16"/>
      <c r="AT21" s="16">
        <v>7.7519379844961196E-3</v>
      </c>
      <c r="AU21" s="16">
        <v>1.00334448160535E-2</v>
      </c>
      <c r="AV21" s="16">
        <v>0</v>
      </c>
      <c r="AW21" s="16">
        <v>0</v>
      </c>
      <c r="AX21" s="16"/>
      <c r="AY21" s="16">
        <v>0</v>
      </c>
      <c r="AZ21" s="16">
        <v>8.7719298245613996E-3</v>
      </c>
      <c r="BA21" s="16"/>
      <c r="BB21" s="16">
        <v>3.2258064516128997E-2</v>
      </c>
      <c r="BC21" s="16">
        <v>0</v>
      </c>
      <c r="BD21" s="16">
        <v>9.7087378640776708E-3</v>
      </c>
      <c r="BE21" s="16">
        <v>0</v>
      </c>
      <c r="BF21" s="16"/>
      <c r="BG21" s="16">
        <v>0</v>
      </c>
      <c r="BH21" s="16">
        <v>8.4745762711864406E-3</v>
      </c>
      <c r="BI21" s="16">
        <v>7.09219858156028E-3</v>
      </c>
      <c r="BJ21" s="16">
        <v>0</v>
      </c>
      <c r="BK21" s="16">
        <v>3.7037037037037E-2</v>
      </c>
      <c r="BL21" s="16">
        <v>0</v>
      </c>
    </row>
    <row r="22" spans="2:64" x14ac:dyDescent="0.35">
      <c r="B22" s="17" t="s">
        <v>159</v>
      </c>
      <c r="C22" s="18">
        <v>0.31481481481481499</v>
      </c>
      <c r="D22" s="18">
        <v>8.6956521739130405E-2</v>
      </c>
      <c r="E22" s="18">
        <v>0.34545454545454501</v>
      </c>
      <c r="F22" s="18">
        <v>0.36263736263736301</v>
      </c>
      <c r="G22" s="18">
        <v>0.29375000000000001</v>
      </c>
      <c r="H22" s="18">
        <v>0.33121019108280297</v>
      </c>
      <c r="I22" s="18"/>
      <c r="J22" s="18">
        <v>0.28623188405797101</v>
      </c>
      <c r="K22" s="18">
        <v>0.35238095238095202</v>
      </c>
      <c r="L22" s="18"/>
      <c r="M22" s="18">
        <v>0.33564013840830398</v>
      </c>
      <c r="N22" s="18">
        <v>0.298969072164948</v>
      </c>
      <c r="O22" s="18">
        <v>0.25862068965517199</v>
      </c>
      <c r="P22" s="18">
        <v>0.28947368421052599</v>
      </c>
      <c r="Q22" s="18"/>
      <c r="R22" s="18">
        <v>0.29310344827586199</v>
      </c>
      <c r="S22" s="18">
        <v>0.341772151898734</v>
      </c>
      <c r="T22" s="18">
        <v>0.34210526315789502</v>
      </c>
      <c r="U22" s="18">
        <v>0.26086956521739102</v>
      </c>
      <c r="V22" s="18"/>
      <c r="W22" s="18">
        <v>0.37878787878787901</v>
      </c>
      <c r="X22" s="18">
        <v>0.30107526881720398</v>
      </c>
      <c r="Y22" s="18">
        <v>0.35294117647058798</v>
      </c>
      <c r="Z22" s="18">
        <v>0.23913043478260901</v>
      </c>
      <c r="AA22" s="18">
        <v>0.25714285714285701</v>
      </c>
      <c r="AB22" s="18">
        <v>0.32653061224489799</v>
      </c>
      <c r="AC22" s="18">
        <v>0.319148936170213</v>
      </c>
      <c r="AD22" s="18">
        <v>0.33333333333333298</v>
      </c>
      <c r="AE22" s="18">
        <v>0.20588235294117599</v>
      </c>
      <c r="AF22" s="18">
        <v>0.44444444444444398</v>
      </c>
      <c r="AG22" s="18">
        <v>0.17647058823529399</v>
      </c>
      <c r="AH22" s="18">
        <v>1</v>
      </c>
      <c r="AI22" s="18"/>
      <c r="AJ22" s="18">
        <v>0.35384615384615398</v>
      </c>
      <c r="AK22" s="18">
        <v>0.40277777777777801</v>
      </c>
      <c r="AL22" s="18">
        <v>0.30538922155688603</v>
      </c>
      <c r="AM22" s="18">
        <v>0.33333333333333298</v>
      </c>
      <c r="AN22" s="18">
        <v>0.24</v>
      </c>
      <c r="AO22" s="18"/>
      <c r="AP22" s="18">
        <v>0.32463768115941999</v>
      </c>
      <c r="AQ22" s="18">
        <v>0.29166666666666702</v>
      </c>
      <c r="AR22" s="18">
        <v>0.28571428571428598</v>
      </c>
      <c r="AS22" s="18"/>
      <c r="AT22" s="18">
        <v>0.30232558139534899</v>
      </c>
      <c r="AU22" s="18">
        <v>0.324414715719064</v>
      </c>
      <c r="AV22" s="18">
        <v>0.26315789473684198</v>
      </c>
      <c r="AW22" s="18">
        <v>0.35</v>
      </c>
      <c r="AX22" s="18"/>
      <c r="AY22" s="18">
        <v>0.233333333333333</v>
      </c>
      <c r="AZ22" s="18">
        <v>0.320175438596491</v>
      </c>
      <c r="BA22" s="18"/>
      <c r="BB22" s="18">
        <v>0.29032258064516098</v>
      </c>
      <c r="BC22" s="18">
        <v>0.215189873417722</v>
      </c>
      <c r="BD22" s="18">
        <v>0.33333333333333298</v>
      </c>
      <c r="BE22" s="18">
        <v>0.35820895522388102</v>
      </c>
      <c r="BF22" s="18"/>
      <c r="BG22" s="18">
        <v>0.34482758620689702</v>
      </c>
      <c r="BH22" s="18">
        <v>0.31355932203389802</v>
      </c>
      <c r="BI22" s="18">
        <v>0.32624113475177302</v>
      </c>
      <c r="BJ22" s="18">
        <v>0.28571428571428598</v>
      </c>
      <c r="BK22" s="18">
        <v>0.22222222222222199</v>
      </c>
      <c r="BL22" s="18">
        <v>0.33333333333333298</v>
      </c>
    </row>
    <row r="23" spans="2:64" x14ac:dyDescent="0.35">
      <c r="B23" s="15" t="s">
        <v>606</v>
      </c>
    </row>
    <row r="24" spans="2:64" x14ac:dyDescent="0.35">
      <c r="B24" t="s">
        <v>637</v>
      </c>
    </row>
    <row r="25" spans="2:64" x14ac:dyDescent="0.35">
      <c r="B25" t="s">
        <v>98</v>
      </c>
    </row>
    <row r="27" spans="2:64" x14ac:dyDescent="0.35">
      <c r="B2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L20"/>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619</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612</v>
      </c>
      <c r="C8" s="16">
        <v>0.48765432098765399</v>
      </c>
      <c r="D8" s="16">
        <v>0.13043478260869601</v>
      </c>
      <c r="E8" s="16">
        <v>0.29090909090909101</v>
      </c>
      <c r="F8" s="16">
        <v>0.53846153846153799</v>
      </c>
      <c r="G8" s="16">
        <v>0.51249999999999996</v>
      </c>
      <c r="H8" s="16">
        <v>0.55414012738853502</v>
      </c>
      <c r="I8" s="16"/>
      <c r="J8" s="16">
        <v>0.46376811594202899</v>
      </c>
      <c r="K8" s="16">
        <v>0.51904761904761898</v>
      </c>
      <c r="L8" s="16"/>
      <c r="M8" s="16">
        <v>0.48442906574394501</v>
      </c>
      <c r="N8" s="16">
        <v>0.52577319587628901</v>
      </c>
      <c r="O8" s="16">
        <v>0.5</v>
      </c>
      <c r="P8" s="16">
        <v>0.394736842105263</v>
      </c>
      <c r="Q8" s="16"/>
      <c r="R8" s="16">
        <v>0.39224137931034497</v>
      </c>
      <c r="S8" s="16">
        <v>0.594936708860759</v>
      </c>
      <c r="T8" s="16">
        <v>0.55263157894736803</v>
      </c>
      <c r="U8" s="16">
        <v>0.65217391304347805</v>
      </c>
      <c r="V8" s="16"/>
      <c r="W8" s="16">
        <v>0.34848484848484901</v>
      </c>
      <c r="X8" s="16">
        <v>0.60215053763440896</v>
      </c>
      <c r="Y8" s="16">
        <v>0.56862745098039202</v>
      </c>
      <c r="Z8" s="16">
        <v>0.5</v>
      </c>
      <c r="AA8" s="16">
        <v>0.314285714285714</v>
      </c>
      <c r="AB8" s="16">
        <v>0.51020408163265296</v>
      </c>
      <c r="AC8" s="16">
        <v>0.42553191489361702</v>
      </c>
      <c r="AD8" s="16">
        <v>0.27777777777777801</v>
      </c>
      <c r="AE8" s="16">
        <v>0.52941176470588203</v>
      </c>
      <c r="AF8" s="16">
        <v>0.62962962962962998</v>
      </c>
      <c r="AG8" s="16">
        <v>0.52941176470588203</v>
      </c>
      <c r="AH8" s="16">
        <v>0.33333333333333298</v>
      </c>
      <c r="AI8" s="16"/>
      <c r="AJ8" s="16">
        <v>0.55384615384615399</v>
      </c>
      <c r="AK8" s="16">
        <v>0.61111111111111105</v>
      </c>
      <c r="AL8" s="16">
        <v>0.42514970059880203</v>
      </c>
      <c r="AM8" s="16">
        <v>0.52873563218390796</v>
      </c>
      <c r="AN8" s="16">
        <v>0.32</v>
      </c>
      <c r="AO8" s="16"/>
      <c r="AP8" s="16">
        <v>0.49275362318840599</v>
      </c>
      <c r="AQ8" s="16">
        <v>0.47499999999999998</v>
      </c>
      <c r="AR8" s="16">
        <v>0.476190476190476</v>
      </c>
      <c r="AS8" s="16"/>
      <c r="AT8" s="16">
        <v>0.44961240310077499</v>
      </c>
      <c r="AU8" s="16">
        <v>0.551839464882943</v>
      </c>
      <c r="AV8" s="16">
        <v>0.26315789473684198</v>
      </c>
      <c r="AW8" s="16">
        <v>0.2</v>
      </c>
      <c r="AX8" s="16"/>
      <c r="AY8" s="16">
        <v>0.3</v>
      </c>
      <c r="AZ8" s="16">
        <v>0.5</v>
      </c>
      <c r="BA8" s="16"/>
      <c r="BB8" s="16">
        <v>0.483870967741935</v>
      </c>
      <c r="BC8" s="16">
        <v>0.544303797468354</v>
      </c>
      <c r="BD8" s="16">
        <v>0.495145631067961</v>
      </c>
      <c r="BE8" s="16">
        <v>0.38805970149253699</v>
      </c>
      <c r="BF8" s="16"/>
      <c r="BG8" s="16">
        <v>0.431034482758621</v>
      </c>
      <c r="BH8" s="16">
        <v>0.444915254237288</v>
      </c>
      <c r="BI8" s="16">
        <v>0.53900709219858201</v>
      </c>
      <c r="BJ8" s="16">
        <v>0.71428571428571397</v>
      </c>
      <c r="BK8" s="16">
        <v>0.55555555555555602</v>
      </c>
      <c r="BL8" s="16">
        <v>0.33333333333333298</v>
      </c>
    </row>
    <row r="9" spans="2:64" x14ac:dyDescent="0.35">
      <c r="B9" s="17" t="s">
        <v>613</v>
      </c>
      <c r="C9" s="16">
        <v>9.46502057613169E-2</v>
      </c>
      <c r="D9" s="16">
        <v>0.173913043478261</v>
      </c>
      <c r="E9" s="16">
        <v>7.2727272727272696E-2</v>
      </c>
      <c r="F9" s="16">
        <v>7.69230769230769E-2</v>
      </c>
      <c r="G9" s="16">
        <v>8.7499999999999994E-2</v>
      </c>
      <c r="H9" s="16">
        <v>0.10828025477707</v>
      </c>
      <c r="I9" s="16"/>
      <c r="J9" s="16">
        <v>0.10507246376811601</v>
      </c>
      <c r="K9" s="16">
        <v>8.0952380952380998E-2</v>
      </c>
      <c r="L9" s="16"/>
      <c r="M9" s="16">
        <v>9.6885813148788899E-2</v>
      </c>
      <c r="N9" s="16">
        <v>7.2164948453608199E-2</v>
      </c>
      <c r="O9" s="16">
        <v>0.10344827586206901</v>
      </c>
      <c r="P9" s="16">
        <v>0.105263157894737</v>
      </c>
      <c r="Q9" s="16"/>
      <c r="R9" s="16">
        <v>9.0517241379310304E-2</v>
      </c>
      <c r="S9" s="16">
        <v>7.5949367088607597E-2</v>
      </c>
      <c r="T9" s="16">
        <v>0.118421052631579</v>
      </c>
      <c r="U9" s="16">
        <v>4.3478260869565202E-2</v>
      </c>
      <c r="V9" s="16"/>
      <c r="W9" s="16">
        <v>6.0606060606060601E-2</v>
      </c>
      <c r="X9" s="16">
        <v>0.10752688172043</v>
      </c>
      <c r="Y9" s="16">
        <v>0.13725490196078399</v>
      </c>
      <c r="Z9" s="16">
        <v>6.5217391304347797E-2</v>
      </c>
      <c r="AA9" s="16">
        <v>0.17142857142857101</v>
      </c>
      <c r="AB9" s="16">
        <v>4.08163265306122E-2</v>
      </c>
      <c r="AC9" s="16">
        <v>0.10638297872340401</v>
      </c>
      <c r="AD9" s="16">
        <v>0.16666666666666699</v>
      </c>
      <c r="AE9" s="16">
        <v>0.11764705882352899</v>
      </c>
      <c r="AF9" s="16">
        <v>0</v>
      </c>
      <c r="AG9" s="16">
        <v>0.11764705882352899</v>
      </c>
      <c r="AH9" s="16">
        <v>0</v>
      </c>
      <c r="AI9" s="16"/>
      <c r="AJ9" s="16">
        <v>7.69230769230769E-2</v>
      </c>
      <c r="AK9" s="16">
        <v>8.3333333333333301E-2</v>
      </c>
      <c r="AL9" s="16">
        <v>0.125748502994012</v>
      </c>
      <c r="AM9" s="16">
        <v>5.7471264367816098E-2</v>
      </c>
      <c r="AN9" s="16">
        <v>0.2</v>
      </c>
      <c r="AO9" s="16"/>
      <c r="AP9" s="16">
        <v>7.8260869565217397E-2</v>
      </c>
      <c r="AQ9" s="16">
        <v>0.15</v>
      </c>
      <c r="AR9" s="16">
        <v>4.7619047619047603E-2</v>
      </c>
      <c r="AS9" s="16"/>
      <c r="AT9" s="16">
        <v>0.108527131782946</v>
      </c>
      <c r="AU9" s="16">
        <v>9.6989966555184007E-2</v>
      </c>
      <c r="AV9" s="16">
        <v>7.8947368421052599E-2</v>
      </c>
      <c r="AW9" s="16">
        <v>0</v>
      </c>
      <c r="AX9" s="16"/>
      <c r="AY9" s="16">
        <v>0.1</v>
      </c>
      <c r="AZ9" s="16">
        <v>9.4298245614035103E-2</v>
      </c>
      <c r="BA9" s="16"/>
      <c r="BB9" s="16">
        <v>6.4516129032258104E-2</v>
      </c>
      <c r="BC9" s="16">
        <v>0.10126582278481</v>
      </c>
      <c r="BD9" s="16">
        <v>0.11003236245954701</v>
      </c>
      <c r="BE9" s="16">
        <v>2.9850746268656699E-2</v>
      </c>
      <c r="BF9" s="16"/>
      <c r="BG9" s="16">
        <v>0.13793103448275901</v>
      </c>
      <c r="BH9" s="16">
        <v>0.11440677966101701</v>
      </c>
      <c r="BI9" s="16">
        <v>4.2553191489361701E-2</v>
      </c>
      <c r="BJ9" s="16">
        <v>4.7619047619047603E-2</v>
      </c>
      <c r="BK9" s="16">
        <v>0.11111111111111099</v>
      </c>
      <c r="BL9" s="16">
        <v>0.33333333333333298</v>
      </c>
    </row>
    <row r="10" spans="2:64" x14ac:dyDescent="0.35">
      <c r="B10" s="17" t="s">
        <v>614</v>
      </c>
      <c r="C10" s="16">
        <v>7.8189300411522597E-2</v>
      </c>
      <c r="D10" s="16">
        <v>0.13043478260869601</v>
      </c>
      <c r="E10" s="16">
        <v>0.12727272727272701</v>
      </c>
      <c r="F10" s="16">
        <v>0.10989010989011</v>
      </c>
      <c r="G10" s="16">
        <v>5.6250000000000001E-2</v>
      </c>
      <c r="H10" s="16">
        <v>5.7324840764331197E-2</v>
      </c>
      <c r="I10" s="16"/>
      <c r="J10" s="16">
        <v>0.101449275362319</v>
      </c>
      <c r="K10" s="16">
        <v>4.7619047619047603E-2</v>
      </c>
      <c r="L10" s="16"/>
      <c r="M10" s="16">
        <v>8.6505190311418706E-2</v>
      </c>
      <c r="N10" s="16">
        <v>7.2164948453608199E-2</v>
      </c>
      <c r="O10" s="16">
        <v>8.6206896551724102E-2</v>
      </c>
      <c r="P10" s="16">
        <v>2.6315789473684199E-2</v>
      </c>
      <c r="Q10" s="16"/>
      <c r="R10" s="16">
        <v>0.12068965517241401</v>
      </c>
      <c r="S10" s="16">
        <v>5.0632911392405097E-2</v>
      </c>
      <c r="T10" s="16">
        <v>3.2894736842105303E-2</v>
      </c>
      <c r="U10" s="16">
        <v>4.3478260869565202E-2</v>
      </c>
      <c r="V10" s="16"/>
      <c r="W10" s="16">
        <v>9.0909090909090898E-2</v>
      </c>
      <c r="X10" s="16">
        <v>8.6021505376344107E-2</v>
      </c>
      <c r="Y10" s="16">
        <v>3.9215686274509803E-2</v>
      </c>
      <c r="Z10" s="16">
        <v>0.13043478260869601</v>
      </c>
      <c r="AA10" s="16">
        <v>2.8571428571428598E-2</v>
      </c>
      <c r="AB10" s="16">
        <v>6.1224489795918401E-2</v>
      </c>
      <c r="AC10" s="16">
        <v>8.5106382978723402E-2</v>
      </c>
      <c r="AD10" s="16">
        <v>0.16666666666666699</v>
      </c>
      <c r="AE10" s="16">
        <v>5.8823529411764698E-2</v>
      </c>
      <c r="AF10" s="16">
        <v>3.7037037037037E-2</v>
      </c>
      <c r="AG10" s="16">
        <v>0.11764705882352899</v>
      </c>
      <c r="AH10" s="16">
        <v>0</v>
      </c>
      <c r="AI10" s="16"/>
      <c r="AJ10" s="16">
        <v>6.15384615384615E-2</v>
      </c>
      <c r="AK10" s="16">
        <v>2.7777777777777801E-2</v>
      </c>
      <c r="AL10" s="16">
        <v>9.5808383233532898E-2</v>
      </c>
      <c r="AM10" s="16">
        <v>8.04597701149425E-2</v>
      </c>
      <c r="AN10" s="16">
        <v>0.04</v>
      </c>
      <c r="AO10" s="16"/>
      <c r="AP10" s="16">
        <v>7.2463768115942004E-2</v>
      </c>
      <c r="AQ10" s="16">
        <v>9.1666666666666702E-2</v>
      </c>
      <c r="AR10" s="16">
        <v>9.5238095238095205E-2</v>
      </c>
      <c r="AS10" s="16"/>
      <c r="AT10" s="16">
        <v>6.9767441860465101E-2</v>
      </c>
      <c r="AU10" s="16">
        <v>6.6889632107023395E-2</v>
      </c>
      <c r="AV10" s="16">
        <v>0.18421052631578899</v>
      </c>
      <c r="AW10" s="16">
        <v>0.1</v>
      </c>
      <c r="AX10" s="16"/>
      <c r="AY10" s="16">
        <v>6.6666666666666693E-2</v>
      </c>
      <c r="AZ10" s="16">
        <v>7.8947368421052599E-2</v>
      </c>
      <c r="BA10" s="16"/>
      <c r="BB10" s="16">
        <v>9.6774193548387094E-2</v>
      </c>
      <c r="BC10" s="16">
        <v>8.8607594936708903E-2</v>
      </c>
      <c r="BD10" s="16">
        <v>7.7669902912621394E-2</v>
      </c>
      <c r="BE10" s="16">
        <v>5.9701492537313397E-2</v>
      </c>
      <c r="BF10" s="16"/>
      <c r="BG10" s="16">
        <v>5.1724137931034503E-2</v>
      </c>
      <c r="BH10" s="16">
        <v>0.11864406779661001</v>
      </c>
      <c r="BI10" s="16">
        <v>4.2553191489361701E-2</v>
      </c>
      <c r="BJ10" s="16">
        <v>4.7619047619047603E-2</v>
      </c>
      <c r="BK10" s="16">
        <v>0</v>
      </c>
      <c r="BL10" s="16">
        <v>0</v>
      </c>
    </row>
    <row r="11" spans="2:64" x14ac:dyDescent="0.35">
      <c r="B11" s="17" t="s">
        <v>615</v>
      </c>
      <c r="C11" s="16">
        <v>5.7613168724279802E-2</v>
      </c>
      <c r="D11" s="16">
        <v>0.217391304347826</v>
      </c>
      <c r="E11" s="16">
        <v>9.0909090909090898E-2</v>
      </c>
      <c r="F11" s="16">
        <v>6.5934065934065894E-2</v>
      </c>
      <c r="G11" s="16">
        <v>5.6250000000000001E-2</v>
      </c>
      <c r="H11" s="16">
        <v>1.9108280254777101E-2</v>
      </c>
      <c r="I11" s="16"/>
      <c r="J11" s="16">
        <v>5.7971014492753603E-2</v>
      </c>
      <c r="K11" s="16">
        <v>5.7142857142857099E-2</v>
      </c>
      <c r="L11" s="16"/>
      <c r="M11" s="16">
        <v>6.2283737024221401E-2</v>
      </c>
      <c r="N11" s="16">
        <v>3.09278350515464E-2</v>
      </c>
      <c r="O11" s="16">
        <v>1.72413793103448E-2</v>
      </c>
      <c r="P11" s="16">
        <v>0.157894736842105</v>
      </c>
      <c r="Q11" s="16"/>
      <c r="R11" s="16">
        <v>8.18965517241379E-2</v>
      </c>
      <c r="S11" s="16">
        <v>5.0632911392405097E-2</v>
      </c>
      <c r="T11" s="16">
        <v>2.6315789473684199E-2</v>
      </c>
      <c r="U11" s="16">
        <v>4.3478260869565202E-2</v>
      </c>
      <c r="V11" s="16"/>
      <c r="W11" s="16">
        <v>6.0606060606060601E-2</v>
      </c>
      <c r="X11" s="16">
        <v>4.3010752688171998E-2</v>
      </c>
      <c r="Y11" s="16">
        <v>3.9215686274509803E-2</v>
      </c>
      <c r="Z11" s="16">
        <v>4.3478260869565202E-2</v>
      </c>
      <c r="AA11" s="16">
        <v>0.14285714285714299</v>
      </c>
      <c r="AB11" s="16">
        <v>4.08163265306122E-2</v>
      </c>
      <c r="AC11" s="16">
        <v>8.5106382978723402E-2</v>
      </c>
      <c r="AD11" s="16">
        <v>5.5555555555555601E-2</v>
      </c>
      <c r="AE11" s="16">
        <v>8.8235294117647106E-2</v>
      </c>
      <c r="AF11" s="16">
        <v>3.7037037037037E-2</v>
      </c>
      <c r="AG11" s="16">
        <v>0</v>
      </c>
      <c r="AH11" s="16">
        <v>0</v>
      </c>
      <c r="AI11" s="16"/>
      <c r="AJ11" s="16">
        <v>3.0769230769230799E-2</v>
      </c>
      <c r="AK11" s="16">
        <v>2.7777777777777801E-2</v>
      </c>
      <c r="AL11" s="16">
        <v>4.1916167664670698E-2</v>
      </c>
      <c r="AM11" s="16">
        <v>8.04597701149425E-2</v>
      </c>
      <c r="AN11" s="16">
        <v>0.2</v>
      </c>
      <c r="AO11" s="16"/>
      <c r="AP11" s="16">
        <v>6.6666666666666693E-2</v>
      </c>
      <c r="AQ11" s="16">
        <v>4.1666666666666699E-2</v>
      </c>
      <c r="AR11" s="16">
        <v>0</v>
      </c>
      <c r="AS11" s="16"/>
      <c r="AT11" s="16">
        <v>6.9767441860465101E-2</v>
      </c>
      <c r="AU11" s="16">
        <v>3.3444816053511697E-2</v>
      </c>
      <c r="AV11" s="16">
        <v>0.18421052631578899</v>
      </c>
      <c r="AW11" s="16">
        <v>0.1</v>
      </c>
      <c r="AX11" s="16"/>
      <c r="AY11" s="16">
        <v>0.233333333333333</v>
      </c>
      <c r="AZ11" s="16">
        <v>4.6052631578947401E-2</v>
      </c>
      <c r="BA11" s="16"/>
      <c r="BB11" s="16">
        <v>6.4516129032258104E-2</v>
      </c>
      <c r="BC11" s="16">
        <v>7.5949367088607597E-2</v>
      </c>
      <c r="BD11" s="16">
        <v>4.5307443365695803E-2</v>
      </c>
      <c r="BE11" s="16">
        <v>8.9552238805970102E-2</v>
      </c>
      <c r="BF11" s="16"/>
      <c r="BG11" s="16">
        <v>6.8965517241379296E-2</v>
      </c>
      <c r="BH11" s="16">
        <v>5.5084745762711898E-2</v>
      </c>
      <c r="BI11" s="16">
        <v>6.3829787234042507E-2</v>
      </c>
      <c r="BJ11" s="16">
        <v>4.7619047619047603E-2</v>
      </c>
      <c r="BK11" s="16">
        <v>3.7037037037037E-2</v>
      </c>
      <c r="BL11" s="16">
        <v>0</v>
      </c>
    </row>
    <row r="12" spans="2:64" x14ac:dyDescent="0.35">
      <c r="B12" s="17" t="s">
        <v>616</v>
      </c>
      <c r="C12" s="16">
        <v>3.0864197530864199E-2</v>
      </c>
      <c r="D12" s="16">
        <v>0.13043478260869601</v>
      </c>
      <c r="E12" s="16">
        <v>3.6363636363636397E-2</v>
      </c>
      <c r="F12" s="16">
        <v>2.1978021978022001E-2</v>
      </c>
      <c r="G12" s="16">
        <v>3.125E-2</v>
      </c>
      <c r="H12" s="16">
        <v>1.9108280254777101E-2</v>
      </c>
      <c r="I12" s="16"/>
      <c r="J12" s="16">
        <v>2.1739130434782601E-2</v>
      </c>
      <c r="K12" s="16">
        <v>4.2857142857142899E-2</v>
      </c>
      <c r="L12" s="16"/>
      <c r="M12" s="16">
        <v>4.1522491349481001E-2</v>
      </c>
      <c r="N12" s="16">
        <v>1.03092783505155E-2</v>
      </c>
      <c r="O12" s="16">
        <v>0</v>
      </c>
      <c r="P12" s="16">
        <v>5.2631578947368397E-2</v>
      </c>
      <c r="Q12" s="16"/>
      <c r="R12" s="16">
        <v>3.4482758620689703E-2</v>
      </c>
      <c r="S12" s="16">
        <v>2.53164556962025E-2</v>
      </c>
      <c r="T12" s="16">
        <v>3.2894736842105303E-2</v>
      </c>
      <c r="U12" s="16">
        <v>0</v>
      </c>
      <c r="V12" s="16"/>
      <c r="W12" s="16">
        <v>6.0606060606060601E-2</v>
      </c>
      <c r="X12" s="16">
        <v>1.0752688172042999E-2</v>
      </c>
      <c r="Y12" s="16">
        <v>0</v>
      </c>
      <c r="Z12" s="16">
        <v>4.3478260869565202E-2</v>
      </c>
      <c r="AA12" s="16">
        <v>2.8571428571428598E-2</v>
      </c>
      <c r="AB12" s="16">
        <v>2.04081632653061E-2</v>
      </c>
      <c r="AC12" s="16">
        <v>6.3829787234042507E-2</v>
      </c>
      <c r="AD12" s="16">
        <v>0</v>
      </c>
      <c r="AE12" s="16">
        <v>5.8823529411764698E-2</v>
      </c>
      <c r="AF12" s="16">
        <v>0</v>
      </c>
      <c r="AG12" s="16">
        <v>5.8823529411764698E-2</v>
      </c>
      <c r="AH12" s="16">
        <v>0</v>
      </c>
      <c r="AI12" s="16"/>
      <c r="AJ12" s="16">
        <v>1.5384615384615399E-2</v>
      </c>
      <c r="AK12" s="16">
        <v>2.7777777777777801E-2</v>
      </c>
      <c r="AL12" s="16">
        <v>4.1916167664670698E-2</v>
      </c>
      <c r="AM12" s="16">
        <v>4.5977011494252901E-2</v>
      </c>
      <c r="AN12" s="16">
        <v>0.04</v>
      </c>
      <c r="AO12" s="16"/>
      <c r="AP12" s="16">
        <v>3.1884057971014498E-2</v>
      </c>
      <c r="AQ12" s="16">
        <v>2.5000000000000001E-2</v>
      </c>
      <c r="AR12" s="16">
        <v>4.7619047619047603E-2</v>
      </c>
      <c r="AS12" s="16"/>
      <c r="AT12" s="16">
        <v>3.8759689922480599E-2</v>
      </c>
      <c r="AU12" s="16">
        <v>3.0100334448160501E-2</v>
      </c>
      <c r="AV12" s="16">
        <v>0</v>
      </c>
      <c r="AW12" s="16">
        <v>0.05</v>
      </c>
      <c r="AX12" s="16"/>
      <c r="AY12" s="16">
        <v>6.6666666666666693E-2</v>
      </c>
      <c r="AZ12" s="16">
        <v>2.8508771929824601E-2</v>
      </c>
      <c r="BA12" s="16"/>
      <c r="BB12" s="16">
        <v>0.12903225806451599</v>
      </c>
      <c r="BC12" s="16">
        <v>3.7974683544303799E-2</v>
      </c>
      <c r="BD12" s="16">
        <v>2.2653721682847901E-2</v>
      </c>
      <c r="BE12" s="16">
        <v>1.49253731343284E-2</v>
      </c>
      <c r="BF12" s="16"/>
      <c r="BG12" s="16">
        <v>1.72413793103448E-2</v>
      </c>
      <c r="BH12" s="16">
        <v>4.2372881355932202E-2</v>
      </c>
      <c r="BI12" s="16">
        <v>2.1276595744680899E-2</v>
      </c>
      <c r="BJ12" s="16">
        <v>0</v>
      </c>
      <c r="BK12" s="16">
        <v>3.7037037037037E-2</v>
      </c>
      <c r="BL12" s="16">
        <v>0</v>
      </c>
    </row>
    <row r="13" spans="2:64" x14ac:dyDescent="0.35">
      <c r="B13" s="17" t="s">
        <v>617</v>
      </c>
      <c r="C13" s="16">
        <v>1.0288065843621399E-2</v>
      </c>
      <c r="D13" s="16">
        <v>4.3478260869565202E-2</v>
      </c>
      <c r="E13" s="16">
        <v>0</v>
      </c>
      <c r="F13" s="16">
        <v>1.0989010989011E-2</v>
      </c>
      <c r="G13" s="16">
        <v>1.2500000000000001E-2</v>
      </c>
      <c r="H13" s="16">
        <v>6.3694267515923596E-3</v>
      </c>
      <c r="I13" s="16"/>
      <c r="J13" s="16">
        <v>7.2463768115942004E-3</v>
      </c>
      <c r="K13" s="16">
        <v>1.4285714285714299E-2</v>
      </c>
      <c r="L13" s="16"/>
      <c r="M13" s="16">
        <v>1.03806228373702E-2</v>
      </c>
      <c r="N13" s="16">
        <v>1.03092783505155E-2</v>
      </c>
      <c r="O13" s="16">
        <v>1.72413793103448E-2</v>
      </c>
      <c r="P13" s="16">
        <v>0</v>
      </c>
      <c r="Q13" s="16"/>
      <c r="R13" s="16">
        <v>1.72413793103448E-2</v>
      </c>
      <c r="S13" s="16">
        <v>1.26582278481013E-2</v>
      </c>
      <c r="T13" s="16">
        <v>0</v>
      </c>
      <c r="U13" s="16">
        <v>0</v>
      </c>
      <c r="V13" s="16"/>
      <c r="W13" s="16">
        <v>3.03030303030303E-2</v>
      </c>
      <c r="X13" s="16">
        <v>0</v>
      </c>
      <c r="Y13" s="16">
        <v>1.9607843137254902E-2</v>
      </c>
      <c r="Z13" s="16">
        <v>0</v>
      </c>
      <c r="AA13" s="16">
        <v>0</v>
      </c>
      <c r="AB13" s="16">
        <v>0</v>
      </c>
      <c r="AC13" s="16">
        <v>0</v>
      </c>
      <c r="AD13" s="16">
        <v>0</v>
      </c>
      <c r="AE13" s="16">
        <v>2.9411764705882401E-2</v>
      </c>
      <c r="AF13" s="16">
        <v>3.7037037037037E-2</v>
      </c>
      <c r="AG13" s="16">
        <v>0</v>
      </c>
      <c r="AH13" s="16">
        <v>0</v>
      </c>
      <c r="AI13" s="16"/>
      <c r="AJ13" s="16">
        <v>0</v>
      </c>
      <c r="AK13" s="16">
        <v>1.38888888888889E-2</v>
      </c>
      <c r="AL13" s="16">
        <v>5.9880239520958096E-3</v>
      </c>
      <c r="AM13" s="16">
        <v>1.1494252873563199E-2</v>
      </c>
      <c r="AN13" s="16">
        <v>0.04</v>
      </c>
      <c r="AO13" s="16"/>
      <c r="AP13" s="16">
        <v>8.6956521739130401E-3</v>
      </c>
      <c r="AQ13" s="16">
        <v>1.6666666666666701E-2</v>
      </c>
      <c r="AR13" s="16">
        <v>0</v>
      </c>
      <c r="AS13" s="16"/>
      <c r="AT13" s="16">
        <v>1.5503875968992199E-2</v>
      </c>
      <c r="AU13" s="16">
        <v>6.6889632107023402E-3</v>
      </c>
      <c r="AV13" s="16">
        <v>2.6315789473684199E-2</v>
      </c>
      <c r="AW13" s="16">
        <v>0</v>
      </c>
      <c r="AX13" s="16"/>
      <c r="AY13" s="16">
        <v>0</v>
      </c>
      <c r="AZ13" s="16">
        <v>1.0964912280701801E-2</v>
      </c>
      <c r="BA13" s="16"/>
      <c r="BB13" s="16">
        <v>3.2258064516128997E-2</v>
      </c>
      <c r="BC13" s="16">
        <v>1.26582278481013E-2</v>
      </c>
      <c r="BD13" s="16">
        <v>6.4724919093851101E-3</v>
      </c>
      <c r="BE13" s="16">
        <v>1.49253731343284E-2</v>
      </c>
      <c r="BF13" s="16"/>
      <c r="BG13" s="16">
        <v>3.4482758620689703E-2</v>
      </c>
      <c r="BH13" s="16">
        <v>4.2372881355932203E-3</v>
      </c>
      <c r="BI13" s="16">
        <v>7.09219858156028E-3</v>
      </c>
      <c r="BJ13" s="16">
        <v>0</v>
      </c>
      <c r="BK13" s="16">
        <v>3.7037037037037E-2</v>
      </c>
      <c r="BL13" s="16">
        <v>0</v>
      </c>
    </row>
    <row r="14" spans="2:64" x14ac:dyDescent="0.35">
      <c r="B14" s="17" t="s">
        <v>618</v>
      </c>
      <c r="C14" s="16">
        <v>6.17283950617284E-3</v>
      </c>
      <c r="D14" s="16">
        <v>4.3478260869565202E-2</v>
      </c>
      <c r="E14" s="16">
        <v>1.8181818181818198E-2</v>
      </c>
      <c r="F14" s="16">
        <v>0</v>
      </c>
      <c r="G14" s="16">
        <v>6.2500000000000003E-3</v>
      </c>
      <c r="H14" s="16">
        <v>0</v>
      </c>
      <c r="I14" s="16"/>
      <c r="J14" s="16">
        <v>7.2463768115942004E-3</v>
      </c>
      <c r="K14" s="16">
        <v>4.7619047619047597E-3</v>
      </c>
      <c r="L14" s="16"/>
      <c r="M14" s="16">
        <v>3.4602076124567501E-3</v>
      </c>
      <c r="N14" s="16">
        <v>1.03092783505155E-2</v>
      </c>
      <c r="O14" s="16">
        <v>1.72413793103448E-2</v>
      </c>
      <c r="P14" s="16">
        <v>0</v>
      </c>
      <c r="Q14" s="16"/>
      <c r="R14" s="16">
        <v>1.29310344827586E-2</v>
      </c>
      <c r="S14" s="16">
        <v>0</v>
      </c>
      <c r="T14" s="16">
        <v>0</v>
      </c>
      <c r="U14" s="16">
        <v>0</v>
      </c>
      <c r="V14" s="16"/>
      <c r="W14" s="16">
        <v>1.5151515151515201E-2</v>
      </c>
      <c r="X14" s="16">
        <v>0</v>
      </c>
      <c r="Y14" s="16">
        <v>0</v>
      </c>
      <c r="Z14" s="16">
        <v>0</v>
      </c>
      <c r="AA14" s="16">
        <v>2.8571428571428598E-2</v>
      </c>
      <c r="AB14" s="16">
        <v>0</v>
      </c>
      <c r="AC14" s="16">
        <v>2.1276595744680899E-2</v>
      </c>
      <c r="AD14" s="16">
        <v>0</v>
      </c>
      <c r="AE14" s="16">
        <v>0</v>
      </c>
      <c r="AF14" s="16">
        <v>0</v>
      </c>
      <c r="AG14" s="16">
        <v>0</v>
      </c>
      <c r="AH14" s="16">
        <v>0</v>
      </c>
      <c r="AI14" s="16"/>
      <c r="AJ14" s="16">
        <v>0</v>
      </c>
      <c r="AK14" s="16">
        <v>0</v>
      </c>
      <c r="AL14" s="16">
        <v>1.19760479041916E-2</v>
      </c>
      <c r="AM14" s="16">
        <v>0</v>
      </c>
      <c r="AN14" s="16">
        <v>0</v>
      </c>
      <c r="AO14" s="16"/>
      <c r="AP14" s="16">
        <v>5.7971014492753598E-3</v>
      </c>
      <c r="AQ14" s="16">
        <v>8.3333333333333297E-3</v>
      </c>
      <c r="AR14" s="16">
        <v>0</v>
      </c>
      <c r="AS14" s="16"/>
      <c r="AT14" s="16">
        <v>1.5503875968992199E-2</v>
      </c>
      <c r="AU14" s="16">
        <v>3.3444816053511701E-3</v>
      </c>
      <c r="AV14" s="16">
        <v>0</v>
      </c>
      <c r="AW14" s="16">
        <v>0</v>
      </c>
      <c r="AX14" s="16"/>
      <c r="AY14" s="16">
        <v>0</v>
      </c>
      <c r="AZ14" s="16">
        <v>6.5789473684210497E-3</v>
      </c>
      <c r="BA14" s="16"/>
      <c r="BB14" s="16">
        <v>0</v>
      </c>
      <c r="BC14" s="16">
        <v>2.53164556962025E-2</v>
      </c>
      <c r="BD14" s="16">
        <v>3.2362459546925598E-3</v>
      </c>
      <c r="BE14" s="16">
        <v>0</v>
      </c>
      <c r="BF14" s="16"/>
      <c r="BG14" s="16">
        <v>0</v>
      </c>
      <c r="BH14" s="16">
        <v>4.2372881355932203E-3</v>
      </c>
      <c r="BI14" s="16">
        <v>7.09219858156028E-3</v>
      </c>
      <c r="BJ14" s="16">
        <v>0</v>
      </c>
      <c r="BK14" s="16">
        <v>3.7037037037037E-2</v>
      </c>
      <c r="BL14" s="16">
        <v>0</v>
      </c>
    </row>
    <row r="15" spans="2:64" x14ac:dyDescent="0.35">
      <c r="B15" s="17" t="s">
        <v>159</v>
      </c>
      <c r="C15" s="18">
        <v>0.234567901234568</v>
      </c>
      <c r="D15" s="18">
        <v>0.13043478260869601</v>
      </c>
      <c r="E15" s="18">
        <v>0.36363636363636398</v>
      </c>
      <c r="F15" s="18">
        <v>0.175824175824176</v>
      </c>
      <c r="G15" s="18">
        <v>0.23749999999999999</v>
      </c>
      <c r="H15" s="18">
        <v>0.23566878980891701</v>
      </c>
      <c r="I15" s="18"/>
      <c r="J15" s="18">
        <v>0.235507246376812</v>
      </c>
      <c r="K15" s="18">
        <v>0.233333333333333</v>
      </c>
      <c r="L15" s="18"/>
      <c r="M15" s="18">
        <v>0.21453287197231799</v>
      </c>
      <c r="N15" s="18">
        <v>0.268041237113402</v>
      </c>
      <c r="O15" s="18">
        <v>0.25862068965517199</v>
      </c>
      <c r="P15" s="18">
        <v>0.26315789473684198</v>
      </c>
      <c r="Q15" s="18"/>
      <c r="R15" s="18">
        <v>0.25</v>
      </c>
      <c r="S15" s="18">
        <v>0.189873417721519</v>
      </c>
      <c r="T15" s="18">
        <v>0.23684210526315799</v>
      </c>
      <c r="U15" s="18">
        <v>0.217391304347826</v>
      </c>
      <c r="V15" s="18"/>
      <c r="W15" s="18">
        <v>0.33333333333333298</v>
      </c>
      <c r="X15" s="18">
        <v>0.15053763440860199</v>
      </c>
      <c r="Y15" s="18">
        <v>0.19607843137254899</v>
      </c>
      <c r="Z15" s="18">
        <v>0.217391304347826</v>
      </c>
      <c r="AA15" s="18">
        <v>0.28571428571428598</v>
      </c>
      <c r="AB15" s="18">
        <v>0.32653061224489799</v>
      </c>
      <c r="AC15" s="18">
        <v>0.21276595744680901</v>
      </c>
      <c r="AD15" s="18">
        <v>0.33333333333333298</v>
      </c>
      <c r="AE15" s="18">
        <v>0.11764705882352899</v>
      </c>
      <c r="AF15" s="18">
        <v>0.25925925925925902</v>
      </c>
      <c r="AG15" s="18">
        <v>0.17647058823529399</v>
      </c>
      <c r="AH15" s="18">
        <v>0.66666666666666696</v>
      </c>
      <c r="AI15" s="18"/>
      <c r="AJ15" s="18">
        <v>0.261538461538462</v>
      </c>
      <c r="AK15" s="18">
        <v>0.20833333333333301</v>
      </c>
      <c r="AL15" s="18">
        <v>0.25149700598802399</v>
      </c>
      <c r="AM15" s="18">
        <v>0.195402298850575</v>
      </c>
      <c r="AN15" s="18">
        <v>0.16</v>
      </c>
      <c r="AO15" s="18"/>
      <c r="AP15" s="18">
        <v>0.24347826086956501</v>
      </c>
      <c r="AQ15" s="18">
        <v>0.19166666666666701</v>
      </c>
      <c r="AR15" s="18">
        <v>0.33333333333333298</v>
      </c>
      <c r="AS15" s="18"/>
      <c r="AT15" s="18">
        <v>0.232558139534884</v>
      </c>
      <c r="AU15" s="18">
        <v>0.21070234113712399</v>
      </c>
      <c r="AV15" s="18">
        <v>0.26315789473684198</v>
      </c>
      <c r="AW15" s="18">
        <v>0.55000000000000004</v>
      </c>
      <c r="AX15" s="18"/>
      <c r="AY15" s="18">
        <v>0.233333333333333</v>
      </c>
      <c r="AZ15" s="18">
        <v>0.234649122807018</v>
      </c>
      <c r="BA15" s="18"/>
      <c r="BB15" s="18">
        <v>0.12903225806451599</v>
      </c>
      <c r="BC15" s="18">
        <v>0.113924050632911</v>
      </c>
      <c r="BD15" s="18">
        <v>0.23948220064724901</v>
      </c>
      <c r="BE15" s="18">
        <v>0.402985074626866</v>
      </c>
      <c r="BF15" s="18"/>
      <c r="BG15" s="18">
        <v>0.25862068965517199</v>
      </c>
      <c r="BH15" s="18">
        <v>0.21610169491525399</v>
      </c>
      <c r="BI15" s="18">
        <v>0.27659574468085102</v>
      </c>
      <c r="BJ15" s="18">
        <v>0.14285714285714299</v>
      </c>
      <c r="BK15" s="18">
        <v>0.18518518518518501</v>
      </c>
      <c r="BL15" s="18">
        <v>0.33333333333333298</v>
      </c>
    </row>
    <row r="16" spans="2:64" x14ac:dyDescent="0.35">
      <c r="B16" s="15" t="s">
        <v>606</v>
      </c>
    </row>
    <row r="17" spans="2:2" x14ac:dyDescent="0.35">
      <c r="B17" t="s">
        <v>637</v>
      </c>
    </row>
    <row r="18" spans="2:2" x14ac:dyDescent="0.35">
      <c r="B18" t="s">
        <v>98</v>
      </c>
    </row>
    <row r="20" spans="2:2" x14ac:dyDescent="0.35">
      <c r="B20"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L16"/>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620</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564</v>
      </c>
      <c r="C8" s="16">
        <v>9.2592592592592601E-2</v>
      </c>
      <c r="D8" s="16">
        <v>0.30434782608695699</v>
      </c>
      <c r="E8" s="16">
        <v>9.0909090909090898E-2</v>
      </c>
      <c r="F8" s="16">
        <v>5.4945054945054903E-2</v>
      </c>
      <c r="G8" s="16">
        <v>0.05</v>
      </c>
      <c r="H8" s="16">
        <v>0.12738853503184699</v>
      </c>
      <c r="I8" s="16"/>
      <c r="J8" s="16">
        <v>9.7826086956521702E-2</v>
      </c>
      <c r="K8" s="16">
        <v>8.5714285714285701E-2</v>
      </c>
      <c r="L8" s="16"/>
      <c r="M8" s="16">
        <v>0.114186851211073</v>
      </c>
      <c r="N8" s="16">
        <v>5.1546391752577303E-2</v>
      </c>
      <c r="O8" s="16">
        <v>5.1724137931034503E-2</v>
      </c>
      <c r="P8" s="16">
        <v>7.8947368421052599E-2</v>
      </c>
      <c r="Q8" s="16"/>
      <c r="R8" s="16">
        <v>0.107758620689655</v>
      </c>
      <c r="S8" s="16">
        <v>5.0632911392405097E-2</v>
      </c>
      <c r="T8" s="16">
        <v>9.8684210526315805E-2</v>
      </c>
      <c r="U8" s="16">
        <v>4.3478260869565202E-2</v>
      </c>
      <c r="V8" s="16"/>
      <c r="W8" s="16">
        <v>0.10606060606060599</v>
      </c>
      <c r="X8" s="16">
        <v>8.6021505376344107E-2</v>
      </c>
      <c r="Y8" s="16">
        <v>9.8039215686274495E-2</v>
      </c>
      <c r="Z8" s="16">
        <v>8.6956521739130405E-2</v>
      </c>
      <c r="AA8" s="16">
        <v>0.14285714285714299</v>
      </c>
      <c r="AB8" s="16">
        <v>6.1224489795918401E-2</v>
      </c>
      <c r="AC8" s="16">
        <v>0.10638297872340401</v>
      </c>
      <c r="AD8" s="16">
        <v>5.5555555555555601E-2</v>
      </c>
      <c r="AE8" s="16">
        <v>8.8235294117647106E-2</v>
      </c>
      <c r="AF8" s="16">
        <v>0</v>
      </c>
      <c r="AG8" s="16">
        <v>0.23529411764705899</v>
      </c>
      <c r="AH8" s="16">
        <v>0</v>
      </c>
      <c r="AI8" s="16"/>
      <c r="AJ8" s="16">
        <v>4.6153846153846198E-2</v>
      </c>
      <c r="AK8" s="16">
        <v>9.7222222222222196E-2</v>
      </c>
      <c r="AL8" s="16">
        <v>0.107784431137725</v>
      </c>
      <c r="AM8" s="16">
        <v>8.04597701149425E-2</v>
      </c>
      <c r="AN8" s="16">
        <v>0.24</v>
      </c>
      <c r="AO8" s="16"/>
      <c r="AP8" s="16">
        <v>7.5362318840579701E-2</v>
      </c>
      <c r="AQ8" s="16">
        <v>0.133333333333333</v>
      </c>
      <c r="AR8" s="16">
        <v>0.14285714285714299</v>
      </c>
      <c r="AS8" s="16"/>
      <c r="AT8" s="16">
        <v>8.5271317829457405E-2</v>
      </c>
      <c r="AU8" s="16">
        <v>0.103678929765886</v>
      </c>
      <c r="AV8" s="16">
        <v>7.8947368421052599E-2</v>
      </c>
      <c r="AW8" s="16">
        <v>0</v>
      </c>
      <c r="AX8" s="16"/>
      <c r="AY8" s="16">
        <v>0.1</v>
      </c>
      <c r="AZ8" s="16">
        <v>9.2105263157894704E-2</v>
      </c>
      <c r="BA8" s="16"/>
      <c r="BB8" s="16">
        <v>0.25806451612903197</v>
      </c>
      <c r="BC8" s="16">
        <v>6.3291139240506306E-2</v>
      </c>
      <c r="BD8" s="16">
        <v>9.3851132686084096E-2</v>
      </c>
      <c r="BE8" s="16">
        <v>4.47761194029851E-2</v>
      </c>
      <c r="BF8" s="16"/>
      <c r="BG8" s="16">
        <v>0.13793103448275901</v>
      </c>
      <c r="BH8" s="16">
        <v>0.110169491525424</v>
      </c>
      <c r="BI8" s="16">
        <v>7.09219858156028E-2</v>
      </c>
      <c r="BJ8" s="16">
        <v>4.7619047619047603E-2</v>
      </c>
      <c r="BK8" s="16">
        <v>0</v>
      </c>
      <c r="BL8" s="16">
        <v>0</v>
      </c>
    </row>
    <row r="9" spans="2:64" x14ac:dyDescent="0.35">
      <c r="B9" s="17" t="s">
        <v>565</v>
      </c>
      <c r="C9" s="16">
        <v>0.29835390946502099</v>
      </c>
      <c r="D9" s="16">
        <v>0.39130434782608697</v>
      </c>
      <c r="E9" s="16">
        <v>0.472727272727273</v>
      </c>
      <c r="F9" s="16">
        <v>0.39560439560439598</v>
      </c>
      <c r="G9" s="16">
        <v>0.21875</v>
      </c>
      <c r="H9" s="16">
        <v>0.24840764331210199</v>
      </c>
      <c r="I9" s="16"/>
      <c r="J9" s="16">
        <v>0.28623188405797101</v>
      </c>
      <c r="K9" s="16">
        <v>0.314285714285714</v>
      </c>
      <c r="L9" s="16"/>
      <c r="M9" s="16">
        <v>0.32871972318339099</v>
      </c>
      <c r="N9" s="16">
        <v>0.247422680412371</v>
      </c>
      <c r="O9" s="16">
        <v>0.25862068965517199</v>
      </c>
      <c r="P9" s="16">
        <v>0.23684210526315799</v>
      </c>
      <c r="Q9" s="16"/>
      <c r="R9" s="16">
        <v>0.34913793103448298</v>
      </c>
      <c r="S9" s="16">
        <v>0.316455696202532</v>
      </c>
      <c r="T9" s="16">
        <v>0.22368421052631601</v>
      </c>
      <c r="U9" s="16">
        <v>0.217391304347826</v>
      </c>
      <c r="V9" s="16"/>
      <c r="W9" s="16">
        <v>0.42424242424242398</v>
      </c>
      <c r="X9" s="16">
        <v>0.247311827956989</v>
      </c>
      <c r="Y9" s="16">
        <v>0.23529411764705899</v>
      </c>
      <c r="Z9" s="16">
        <v>0.34782608695652201</v>
      </c>
      <c r="AA9" s="16">
        <v>0.34285714285714303</v>
      </c>
      <c r="AB9" s="16">
        <v>0.34693877551020402</v>
      </c>
      <c r="AC9" s="16">
        <v>0.29787234042553201</v>
      </c>
      <c r="AD9" s="16">
        <v>0.27777777777777801</v>
      </c>
      <c r="AE9" s="16">
        <v>0.26470588235294101</v>
      </c>
      <c r="AF9" s="16">
        <v>0.18518518518518501</v>
      </c>
      <c r="AG9" s="16">
        <v>0.17647058823529399</v>
      </c>
      <c r="AH9" s="16">
        <v>0.33333333333333298</v>
      </c>
      <c r="AI9" s="16"/>
      <c r="AJ9" s="16">
        <v>0.2</v>
      </c>
      <c r="AK9" s="16">
        <v>0.194444444444444</v>
      </c>
      <c r="AL9" s="16">
        <v>0.359281437125749</v>
      </c>
      <c r="AM9" s="16">
        <v>0.29885057471264398</v>
      </c>
      <c r="AN9" s="16">
        <v>0.36</v>
      </c>
      <c r="AO9" s="16"/>
      <c r="AP9" s="16">
        <v>0.28405797101449298</v>
      </c>
      <c r="AQ9" s="16">
        <v>0.32500000000000001</v>
      </c>
      <c r="AR9" s="16">
        <v>0.38095238095238099</v>
      </c>
      <c r="AS9" s="16"/>
      <c r="AT9" s="16">
        <v>0.37984496124030998</v>
      </c>
      <c r="AU9" s="16">
        <v>0.24749163879598701</v>
      </c>
      <c r="AV9" s="16">
        <v>0.44736842105263203</v>
      </c>
      <c r="AW9" s="16">
        <v>0.25</v>
      </c>
      <c r="AX9" s="16"/>
      <c r="AY9" s="16">
        <v>0.3</v>
      </c>
      <c r="AZ9" s="16">
        <v>0.29824561403508798</v>
      </c>
      <c r="BA9" s="16"/>
      <c r="BB9" s="16">
        <v>0.35483870967741898</v>
      </c>
      <c r="BC9" s="16">
        <v>0.253164556962025</v>
      </c>
      <c r="BD9" s="16">
        <v>0.32038834951456302</v>
      </c>
      <c r="BE9" s="16">
        <v>0.22388059701492499</v>
      </c>
      <c r="BF9" s="16"/>
      <c r="BG9" s="16">
        <v>0.29310344827586199</v>
      </c>
      <c r="BH9" s="16">
        <v>0.36016949152542399</v>
      </c>
      <c r="BI9" s="16">
        <v>0.25531914893617003</v>
      </c>
      <c r="BJ9" s="16">
        <v>0.19047619047618999</v>
      </c>
      <c r="BK9" s="16">
        <v>0.11111111111111099</v>
      </c>
      <c r="BL9" s="16">
        <v>0</v>
      </c>
    </row>
    <row r="10" spans="2:64" x14ac:dyDescent="0.35">
      <c r="B10" s="17" t="s">
        <v>566</v>
      </c>
      <c r="C10" s="16">
        <v>0.44444444444444398</v>
      </c>
      <c r="D10" s="16">
        <v>0.217391304347826</v>
      </c>
      <c r="E10" s="16">
        <v>0.218181818181818</v>
      </c>
      <c r="F10" s="16">
        <v>0.40659340659340698</v>
      </c>
      <c r="G10" s="16">
        <v>0.56874999999999998</v>
      </c>
      <c r="H10" s="16">
        <v>0.452229299363057</v>
      </c>
      <c r="I10" s="16"/>
      <c r="J10" s="16">
        <v>0.471014492753623</v>
      </c>
      <c r="K10" s="16">
        <v>0.40952380952381001</v>
      </c>
      <c r="L10" s="16"/>
      <c r="M10" s="16">
        <v>0.42560553633218001</v>
      </c>
      <c r="N10" s="16">
        <v>0.48453608247422703</v>
      </c>
      <c r="O10" s="16">
        <v>0.431034482758621</v>
      </c>
      <c r="P10" s="16">
        <v>0.55263157894736803</v>
      </c>
      <c r="Q10" s="16"/>
      <c r="R10" s="16">
        <v>0.40086206896551702</v>
      </c>
      <c r="S10" s="16">
        <v>0.443037974683544</v>
      </c>
      <c r="T10" s="16">
        <v>0.48684210526315802</v>
      </c>
      <c r="U10" s="16">
        <v>0.60869565217391297</v>
      </c>
      <c r="V10" s="16"/>
      <c r="W10" s="16">
        <v>0.30303030303030298</v>
      </c>
      <c r="X10" s="16">
        <v>0.51612903225806495</v>
      </c>
      <c r="Y10" s="16">
        <v>0.50980392156862697</v>
      </c>
      <c r="Z10" s="16">
        <v>0.434782608695652</v>
      </c>
      <c r="AA10" s="16">
        <v>0.371428571428571</v>
      </c>
      <c r="AB10" s="16">
        <v>0.44897959183673503</v>
      </c>
      <c r="AC10" s="16">
        <v>0.46808510638297901</v>
      </c>
      <c r="AD10" s="16">
        <v>0.38888888888888901</v>
      </c>
      <c r="AE10" s="16">
        <v>0.41176470588235298</v>
      </c>
      <c r="AF10" s="16">
        <v>0.55555555555555602</v>
      </c>
      <c r="AG10" s="16">
        <v>0.47058823529411797</v>
      </c>
      <c r="AH10" s="16">
        <v>0.33333333333333298</v>
      </c>
      <c r="AI10" s="16"/>
      <c r="AJ10" s="16">
        <v>0.53846153846153799</v>
      </c>
      <c r="AK10" s="16">
        <v>0.51388888888888895</v>
      </c>
      <c r="AL10" s="16">
        <v>0.38323353293413198</v>
      </c>
      <c r="AM10" s="16">
        <v>0.42528735632183901</v>
      </c>
      <c r="AN10" s="16">
        <v>0.32</v>
      </c>
      <c r="AO10" s="16"/>
      <c r="AP10" s="16">
        <v>0.44927536231884102</v>
      </c>
      <c r="AQ10" s="16">
        <v>0.42499999999999999</v>
      </c>
      <c r="AR10" s="16">
        <v>0.476190476190476</v>
      </c>
      <c r="AS10" s="16"/>
      <c r="AT10" s="16">
        <v>0.41085271317829503</v>
      </c>
      <c r="AU10" s="16">
        <v>0.49832775919732403</v>
      </c>
      <c r="AV10" s="16">
        <v>0.26315789473684198</v>
      </c>
      <c r="AW10" s="16">
        <v>0.2</v>
      </c>
      <c r="AX10" s="16"/>
      <c r="AY10" s="16">
        <v>0.5</v>
      </c>
      <c r="AZ10" s="16">
        <v>0.44078947368421101</v>
      </c>
      <c r="BA10" s="16"/>
      <c r="BB10" s="16">
        <v>0.29032258064516098</v>
      </c>
      <c r="BC10" s="16">
        <v>0.594936708860759</v>
      </c>
      <c r="BD10" s="16">
        <v>0.41747572815534001</v>
      </c>
      <c r="BE10" s="16">
        <v>0.462686567164179</v>
      </c>
      <c r="BF10" s="16"/>
      <c r="BG10" s="16">
        <v>0.431034482758621</v>
      </c>
      <c r="BH10" s="16">
        <v>0.38135593220338998</v>
      </c>
      <c r="BI10" s="16">
        <v>0.47517730496453903</v>
      </c>
      <c r="BJ10" s="16">
        <v>0.66666666666666696</v>
      </c>
      <c r="BK10" s="16">
        <v>0.70370370370370405</v>
      </c>
      <c r="BL10" s="16">
        <v>0.33333333333333298</v>
      </c>
    </row>
    <row r="11" spans="2:64" x14ac:dyDescent="0.35">
      <c r="B11" s="17" t="s">
        <v>322</v>
      </c>
      <c r="C11" s="18">
        <v>0.164609053497942</v>
      </c>
      <c r="D11" s="18">
        <v>8.6956521739130405E-2</v>
      </c>
      <c r="E11" s="18">
        <v>0.218181818181818</v>
      </c>
      <c r="F11" s="18">
        <v>0.14285714285714299</v>
      </c>
      <c r="G11" s="18">
        <v>0.16250000000000001</v>
      </c>
      <c r="H11" s="18">
        <v>0.17197452229299401</v>
      </c>
      <c r="I11" s="18"/>
      <c r="J11" s="18">
        <v>0.14492753623188401</v>
      </c>
      <c r="K11" s="18">
        <v>0.19047619047618999</v>
      </c>
      <c r="L11" s="18"/>
      <c r="M11" s="18">
        <v>0.131487889273356</v>
      </c>
      <c r="N11" s="18">
        <v>0.216494845360825</v>
      </c>
      <c r="O11" s="18">
        <v>0.25862068965517199</v>
      </c>
      <c r="P11" s="18">
        <v>0.13157894736842099</v>
      </c>
      <c r="Q11" s="18"/>
      <c r="R11" s="18">
        <v>0.142241379310345</v>
      </c>
      <c r="S11" s="18">
        <v>0.189873417721519</v>
      </c>
      <c r="T11" s="18">
        <v>0.19078947368421101</v>
      </c>
      <c r="U11" s="18">
        <v>0.13043478260869601</v>
      </c>
      <c r="V11" s="18"/>
      <c r="W11" s="18">
        <v>0.16666666666666699</v>
      </c>
      <c r="X11" s="18">
        <v>0.15053763440860199</v>
      </c>
      <c r="Y11" s="18">
        <v>0.15686274509803899</v>
      </c>
      <c r="Z11" s="18">
        <v>0.13043478260869601</v>
      </c>
      <c r="AA11" s="18">
        <v>0.14285714285714299</v>
      </c>
      <c r="AB11" s="18">
        <v>0.14285714285714299</v>
      </c>
      <c r="AC11" s="18">
        <v>0.12765957446808501</v>
      </c>
      <c r="AD11" s="18">
        <v>0.27777777777777801</v>
      </c>
      <c r="AE11" s="18">
        <v>0.23529411764705899</v>
      </c>
      <c r="AF11" s="18">
        <v>0.25925925925925902</v>
      </c>
      <c r="AG11" s="18">
        <v>0.11764705882352899</v>
      </c>
      <c r="AH11" s="18">
        <v>0.33333333333333298</v>
      </c>
      <c r="AI11" s="18"/>
      <c r="AJ11" s="18">
        <v>0.21538461538461501</v>
      </c>
      <c r="AK11" s="18">
        <v>0.194444444444444</v>
      </c>
      <c r="AL11" s="18">
        <v>0.149700598802395</v>
      </c>
      <c r="AM11" s="18">
        <v>0.195402298850575</v>
      </c>
      <c r="AN11" s="18">
        <v>0.08</v>
      </c>
      <c r="AO11" s="18"/>
      <c r="AP11" s="18">
        <v>0.19130434782608699</v>
      </c>
      <c r="AQ11" s="18">
        <v>0.116666666666667</v>
      </c>
      <c r="AR11" s="18">
        <v>0</v>
      </c>
      <c r="AS11" s="18"/>
      <c r="AT11" s="18">
        <v>0.124031007751938</v>
      </c>
      <c r="AU11" s="18">
        <v>0.15050167224080299</v>
      </c>
      <c r="AV11" s="18">
        <v>0.21052631578947401</v>
      </c>
      <c r="AW11" s="18">
        <v>0.55000000000000004</v>
      </c>
      <c r="AX11" s="18"/>
      <c r="AY11" s="18">
        <v>0.1</v>
      </c>
      <c r="AZ11" s="18">
        <v>0.16885964912280699</v>
      </c>
      <c r="BA11" s="18"/>
      <c r="BB11" s="18">
        <v>9.6774193548387094E-2</v>
      </c>
      <c r="BC11" s="18">
        <v>8.8607594936708903E-2</v>
      </c>
      <c r="BD11" s="18">
        <v>0.168284789644013</v>
      </c>
      <c r="BE11" s="18">
        <v>0.26865671641791</v>
      </c>
      <c r="BF11" s="18"/>
      <c r="BG11" s="18">
        <v>0.13793103448275901</v>
      </c>
      <c r="BH11" s="18">
        <v>0.14830508474576301</v>
      </c>
      <c r="BI11" s="18">
        <v>0.19858156028368801</v>
      </c>
      <c r="BJ11" s="18">
        <v>9.5238095238095205E-2</v>
      </c>
      <c r="BK11" s="18">
        <v>0.18518518518518501</v>
      </c>
      <c r="BL11" s="18">
        <v>0.66666666666666696</v>
      </c>
    </row>
    <row r="12" spans="2:64" x14ac:dyDescent="0.35">
      <c r="B12" s="15" t="s">
        <v>606</v>
      </c>
    </row>
    <row r="13" spans="2:64" x14ac:dyDescent="0.35">
      <c r="B13" t="s">
        <v>637</v>
      </c>
    </row>
    <row r="14" spans="2:64" x14ac:dyDescent="0.35">
      <c r="B14" t="s">
        <v>98</v>
      </c>
    </row>
    <row r="16" spans="2:64" x14ac:dyDescent="0.35">
      <c r="B16"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623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486</v>
      </c>
      <c r="D7" s="9">
        <v>23</v>
      </c>
      <c r="E7" s="9">
        <v>55</v>
      </c>
      <c r="F7" s="9">
        <v>91</v>
      </c>
      <c r="G7" s="9">
        <v>160</v>
      </c>
      <c r="H7" s="9">
        <v>157</v>
      </c>
      <c r="I7" s="9"/>
      <c r="J7" s="9">
        <v>276</v>
      </c>
      <c r="K7" s="9">
        <v>210</v>
      </c>
      <c r="L7" s="9"/>
      <c r="M7" s="9">
        <v>289</v>
      </c>
      <c r="N7" s="9">
        <v>97</v>
      </c>
      <c r="O7" s="9">
        <v>58</v>
      </c>
      <c r="P7" s="9">
        <v>38</v>
      </c>
      <c r="Q7" s="9"/>
      <c r="R7" s="9">
        <v>232</v>
      </c>
      <c r="S7" s="9">
        <v>79</v>
      </c>
      <c r="T7" s="9">
        <v>152</v>
      </c>
      <c r="U7" s="9">
        <v>23</v>
      </c>
      <c r="V7" s="9"/>
      <c r="W7" s="9">
        <v>66</v>
      </c>
      <c r="X7" s="9">
        <v>93</v>
      </c>
      <c r="Y7" s="9">
        <v>51</v>
      </c>
      <c r="Z7" s="9">
        <v>46</v>
      </c>
      <c r="AA7" s="9">
        <v>35</v>
      </c>
      <c r="AB7" s="9">
        <v>49</v>
      </c>
      <c r="AC7" s="9">
        <v>47</v>
      </c>
      <c r="AD7" s="9">
        <v>18</v>
      </c>
      <c r="AE7" s="9">
        <v>34</v>
      </c>
      <c r="AF7" s="9">
        <v>27</v>
      </c>
      <c r="AG7" s="9">
        <v>17</v>
      </c>
      <c r="AH7" s="9">
        <v>3</v>
      </c>
      <c r="AI7" s="9"/>
      <c r="AJ7" s="9">
        <v>65</v>
      </c>
      <c r="AK7" s="9">
        <v>72</v>
      </c>
      <c r="AL7" s="9">
        <v>167</v>
      </c>
      <c r="AM7" s="9">
        <v>87</v>
      </c>
      <c r="AN7" s="9">
        <v>25</v>
      </c>
      <c r="AO7" s="9"/>
      <c r="AP7" s="9">
        <v>345</v>
      </c>
      <c r="AQ7" s="9">
        <v>120</v>
      </c>
      <c r="AR7" s="9">
        <v>21</v>
      </c>
      <c r="AS7" s="9"/>
      <c r="AT7" s="9">
        <v>129</v>
      </c>
      <c r="AU7" s="9">
        <v>299</v>
      </c>
      <c r="AV7" s="9">
        <v>38</v>
      </c>
      <c r="AW7" s="9">
        <v>20</v>
      </c>
      <c r="AX7" s="9"/>
      <c r="AY7" s="9">
        <v>30</v>
      </c>
      <c r="AZ7" s="9">
        <v>456</v>
      </c>
      <c r="BA7" s="9"/>
      <c r="BB7" s="9">
        <v>31</v>
      </c>
      <c r="BC7" s="9">
        <v>79</v>
      </c>
      <c r="BD7" s="9">
        <v>309</v>
      </c>
      <c r="BE7" s="9">
        <v>67</v>
      </c>
      <c r="BF7" s="9"/>
      <c r="BG7" s="9">
        <v>58</v>
      </c>
      <c r="BH7" s="9">
        <v>236</v>
      </c>
      <c r="BI7" s="9">
        <v>141</v>
      </c>
      <c r="BJ7" s="9">
        <v>21</v>
      </c>
      <c r="BK7" s="9">
        <v>27</v>
      </c>
      <c r="BL7" s="9">
        <v>3</v>
      </c>
    </row>
    <row r="8" spans="2:64" x14ac:dyDescent="0.35">
      <c r="B8" s="17" t="s">
        <v>592</v>
      </c>
      <c r="C8" s="16">
        <v>0.52057613168724304</v>
      </c>
      <c r="D8" s="16">
        <v>0.47826086956521702</v>
      </c>
      <c r="E8" s="16">
        <v>0.4</v>
      </c>
      <c r="F8" s="16">
        <v>0.57142857142857095</v>
      </c>
      <c r="G8" s="16">
        <v>0.54374999999999996</v>
      </c>
      <c r="H8" s="16">
        <v>0.515923566878981</v>
      </c>
      <c r="I8" s="16"/>
      <c r="J8" s="16">
        <v>0.51449275362318803</v>
      </c>
      <c r="K8" s="16">
        <v>0.52857142857142903</v>
      </c>
      <c r="L8" s="16"/>
      <c r="M8" s="16">
        <v>0.53633217993079596</v>
      </c>
      <c r="N8" s="16">
        <v>0.47422680412371099</v>
      </c>
      <c r="O8" s="16">
        <v>0.48275862068965503</v>
      </c>
      <c r="P8" s="16">
        <v>0.55263157894736803</v>
      </c>
      <c r="Q8" s="16"/>
      <c r="R8" s="16">
        <v>0.5</v>
      </c>
      <c r="S8" s="16">
        <v>0.569620253164557</v>
      </c>
      <c r="T8" s="16">
        <v>0.52631578947368396</v>
      </c>
      <c r="U8" s="16">
        <v>0.52173913043478304</v>
      </c>
      <c r="V8" s="16"/>
      <c r="W8" s="16">
        <v>0.48484848484848497</v>
      </c>
      <c r="X8" s="16">
        <v>0.56989247311827995</v>
      </c>
      <c r="Y8" s="16">
        <v>0.50980392156862697</v>
      </c>
      <c r="Z8" s="16">
        <v>0.565217391304348</v>
      </c>
      <c r="AA8" s="16">
        <v>0.48571428571428599</v>
      </c>
      <c r="AB8" s="16">
        <v>0.40816326530612201</v>
      </c>
      <c r="AC8" s="16">
        <v>0.59574468085106402</v>
      </c>
      <c r="AD8" s="16">
        <v>0.38888888888888901</v>
      </c>
      <c r="AE8" s="16">
        <v>0.61764705882352899</v>
      </c>
      <c r="AF8" s="16">
        <v>0.37037037037037002</v>
      </c>
      <c r="AG8" s="16">
        <v>0.64705882352941202</v>
      </c>
      <c r="AH8" s="16">
        <v>0.66666666666666696</v>
      </c>
      <c r="AI8" s="16"/>
      <c r="AJ8" s="16">
        <v>0.38461538461538503</v>
      </c>
      <c r="AK8" s="16">
        <v>0.41666666666666702</v>
      </c>
      <c r="AL8" s="16">
        <v>0.56886227544910195</v>
      </c>
      <c r="AM8" s="16">
        <v>0.54022988505747105</v>
      </c>
      <c r="AN8" s="16">
        <v>0.56000000000000005</v>
      </c>
      <c r="AO8" s="16"/>
      <c r="AP8" s="16">
        <v>0.46956521739130402</v>
      </c>
      <c r="AQ8" s="16">
        <v>0.61666666666666703</v>
      </c>
      <c r="AR8" s="16">
        <v>0.80952380952380998</v>
      </c>
      <c r="AS8" s="16"/>
      <c r="AT8" s="16">
        <v>0.59689922480620194</v>
      </c>
      <c r="AU8" s="16">
        <v>0.51170568561872898</v>
      </c>
      <c r="AV8" s="16">
        <v>0.5</v>
      </c>
      <c r="AW8" s="16">
        <v>0.2</v>
      </c>
      <c r="AX8" s="16"/>
      <c r="AY8" s="16">
        <v>0.53333333333333299</v>
      </c>
      <c r="AZ8" s="16">
        <v>0.51973684210526305</v>
      </c>
      <c r="BA8" s="16"/>
      <c r="BB8" s="16">
        <v>0.51612903225806495</v>
      </c>
      <c r="BC8" s="16">
        <v>0.518987341772152</v>
      </c>
      <c r="BD8" s="16">
        <v>0.54045307443365698</v>
      </c>
      <c r="BE8" s="16">
        <v>0.43283582089552203</v>
      </c>
      <c r="BF8" s="16"/>
      <c r="BG8" s="16">
        <v>0.60344827586206895</v>
      </c>
      <c r="BH8" s="16">
        <v>0.55508474576271205</v>
      </c>
      <c r="BI8" s="16">
        <v>0.45390070921985798</v>
      </c>
      <c r="BJ8" s="16">
        <v>0.476190476190476</v>
      </c>
      <c r="BK8" s="16">
        <v>0.48148148148148101</v>
      </c>
      <c r="BL8" s="16">
        <v>0</v>
      </c>
    </row>
    <row r="9" spans="2:64" x14ac:dyDescent="0.35">
      <c r="B9" s="17" t="s">
        <v>594</v>
      </c>
      <c r="C9" s="16">
        <v>0.35596707818930001</v>
      </c>
      <c r="D9" s="16">
        <v>0.30434782608695699</v>
      </c>
      <c r="E9" s="16">
        <v>0.41818181818181799</v>
      </c>
      <c r="F9" s="16">
        <v>0.35164835164835201</v>
      </c>
      <c r="G9" s="16">
        <v>0.33124999999999999</v>
      </c>
      <c r="H9" s="16">
        <v>0.36942675159235699</v>
      </c>
      <c r="I9" s="16"/>
      <c r="J9" s="16">
        <v>0.373188405797101</v>
      </c>
      <c r="K9" s="16">
        <v>0.33333333333333298</v>
      </c>
      <c r="L9" s="16"/>
      <c r="M9" s="16">
        <v>0.37716262975778497</v>
      </c>
      <c r="N9" s="16">
        <v>0.30927835051546398</v>
      </c>
      <c r="O9" s="16">
        <v>0.32758620689655199</v>
      </c>
      <c r="P9" s="16">
        <v>0.31578947368421101</v>
      </c>
      <c r="Q9" s="16"/>
      <c r="R9" s="16">
        <v>0.38362068965517199</v>
      </c>
      <c r="S9" s="16">
        <v>0.278481012658228</v>
      </c>
      <c r="T9" s="16">
        <v>0.355263157894737</v>
      </c>
      <c r="U9" s="16">
        <v>0.34782608695652201</v>
      </c>
      <c r="V9" s="16"/>
      <c r="W9" s="16">
        <v>0.37878787878787901</v>
      </c>
      <c r="X9" s="16">
        <v>0.35483870967741898</v>
      </c>
      <c r="Y9" s="16">
        <v>0.41176470588235298</v>
      </c>
      <c r="Z9" s="16">
        <v>0.32608695652173902</v>
      </c>
      <c r="AA9" s="16">
        <v>0.54285714285714304</v>
      </c>
      <c r="AB9" s="16">
        <v>0.183673469387755</v>
      </c>
      <c r="AC9" s="16">
        <v>0.38297872340425498</v>
      </c>
      <c r="AD9" s="16">
        <v>0.27777777777777801</v>
      </c>
      <c r="AE9" s="16">
        <v>0.32352941176470601</v>
      </c>
      <c r="AF9" s="16">
        <v>0.25925925925925902</v>
      </c>
      <c r="AG9" s="16">
        <v>0.47058823529411797</v>
      </c>
      <c r="AH9" s="16">
        <v>0.66666666666666696</v>
      </c>
      <c r="AI9" s="16"/>
      <c r="AJ9" s="16">
        <v>0.30769230769230799</v>
      </c>
      <c r="AK9" s="16">
        <v>0.27777777777777801</v>
      </c>
      <c r="AL9" s="16">
        <v>0.41317365269461098</v>
      </c>
      <c r="AM9" s="16">
        <v>0.41379310344827602</v>
      </c>
      <c r="AN9" s="16">
        <v>0.24</v>
      </c>
      <c r="AO9" s="16"/>
      <c r="AP9" s="16">
        <v>0.31884057971014501</v>
      </c>
      <c r="AQ9" s="16">
        <v>0.42499999999999999</v>
      </c>
      <c r="AR9" s="16">
        <v>0.57142857142857095</v>
      </c>
      <c r="AS9" s="16"/>
      <c r="AT9" s="16">
        <v>0.37984496124030998</v>
      </c>
      <c r="AU9" s="16">
        <v>0.36120401337792601</v>
      </c>
      <c r="AV9" s="16">
        <v>0.34210526315789502</v>
      </c>
      <c r="AW9" s="16">
        <v>0.15</v>
      </c>
      <c r="AX9" s="16"/>
      <c r="AY9" s="16">
        <v>0.4</v>
      </c>
      <c r="AZ9" s="16">
        <v>0.35307017543859598</v>
      </c>
      <c r="BA9" s="16"/>
      <c r="BB9" s="16">
        <v>0.41935483870967699</v>
      </c>
      <c r="BC9" s="16">
        <v>0.291139240506329</v>
      </c>
      <c r="BD9" s="16">
        <v>0.38187702265372198</v>
      </c>
      <c r="BE9" s="16">
        <v>0.28358208955223901</v>
      </c>
      <c r="BF9" s="16"/>
      <c r="BG9" s="16">
        <v>0.53448275862068995</v>
      </c>
      <c r="BH9" s="16">
        <v>0.40677966101694901</v>
      </c>
      <c r="BI9" s="16">
        <v>0.25531914893617003</v>
      </c>
      <c r="BJ9" s="16">
        <v>0.238095238095238</v>
      </c>
      <c r="BK9" s="16">
        <v>0.18518518518518501</v>
      </c>
      <c r="BL9" s="16">
        <v>0</v>
      </c>
    </row>
    <row r="10" spans="2:64" x14ac:dyDescent="0.35">
      <c r="B10" s="17" t="s">
        <v>621</v>
      </c>
      <c r="C10" s="16">
        <v>0.25925925925925902</v>
      </c>
      <c r="D10" s="16">
        <v>0.34782608695652201</v>
      </c>
      <c r="E10" s="16">
        <v>0.30909090909090903</v>
      </c>
      <c r="F10" s="16">
        <v>0.24175824175824201</v>
      </c>
      <c r="G10" s="16">
        <v>0.23125000000000001</v>
      </c>
      <c r="H10" s="16">
        <v>0.26751592356687898</v>
      </c>
      <c r="I10" s="16"/>
      <c r="J10" s="16">
        <v>0.26811594202898598</v>
      </c>
      <c r="K10" s="16">
        <v>0.24761904761904799</v>
      </c>
      <c r="L10" s="16"/>
      <c r="M10" s="16">
        <v>0.29411764705882398</v>
      </c>
      <c r="N10" s="16">
        <v>0.19587628865979401</v>
      </c>
      <c r="O10" s="16">
        <v>0.20689655172413801</v>
      </c>
      <c r="P10" s="16">
        <v>0.18421052631578899</v>
      </c>
      <c r="Q10" s="16"/>
      <c r="R10" s="16">
        <v>0.25862068965517199</v>
      </c>
      <c r="S10" s="16">
        <v>0.227848101265823</v>
      </c>
      <c r="T10" s="16">
        <v>0.28289473684210498</v>
      </c>
      <c r="U10" s="16">
        <v>0.217391304347826</v>
      </c>
      <c r="V10" s="16"/>
      <c r="W10" s="16">
        <v>0.30303030303030298</v>
      </c>
      <c r="X10" s="16">
        <v>0.27956989247311798</v>
      </c>
      <c r="Y10" s="16">
        <v>0.27450980392156898</v>
      </c>
      <c r="Z10" s="16">
        <v>0.30434782608695699</v>
      </c>
      <c r="AA10" s="16">
        <v>0.314285714285714</v>
      </c>
      <c r="AB10" s="16">
        <v>0.20408163265306101</v>
      </c>
      <c r="AC10" s="16">
        <v>0.19148936170212799</v>
      </c>
      <c r="AD10" s="16">
        <v>0.33333333333333298</v>
      </c>
      <c r="AE10" s="16">
        <v>0.14705882352941199</v>
      </c>
      <c r="AF10" s="16">
        <v>0.148148148148148</v>
      </c>
      <c r="AG10" s="16">
        <v>0.35294117647058798</v>
      </c>
      <c r="AH10" s="16">
        <v>0.33333333333333298</v>
      </c>
      <c r="AI10" s="16"/>
      <c r="AJ10" s="16">
        <v>0.246153846153846</v>
      </c>
      <c r="AK10" s="16">
        <v>0.125</v>
      </c>
      <c r="AL10" s="16">
        <v>0.34131736526946099</v>
      </c>
      <c r="AM10" s="16">
        <v>0.26436781609195398</v>
      </c>
      <c r="AN10" s="16">
        <v>0.24</v>
      </c>
      <c r="AO10" s="16"/>
      <c r="AP10" s="16">
        <v>0.23478260869565201</v>
      </c>
      <c r="AQ10" s="16">
        <v>0.3</v>
      </c>
      <c r="AR10" s="16">
        <v>0.42857142857142899</v>
      </c>
      <c r="AS10" s="16"/>
      <c r="AT10" s="16">
        <v>0.24031007751937999</v>
      </c>
      <c r="AU10" s="16">
        <v>0.28093645484949797</v>
      </c>
      <c r="AV10" s="16">
        <v>0.23684210526315799</v>
      </c>
      <c r="AW10" s="16">
        <v>0.1</v>
      </c>
      <c r="AX10" s="16"/>
      <c r="AY10" s="16">
        <v>0.3</v>
      </c>
      <c r="AZ10" s="16">
        <v>0.25657894736842102</v>
      </c>
      <c r="BA10" s="16"/>
      <c r="BB10" s="16">
        <v>0.35483870967741898</v>
      </c>
      <c r="BC10" s="16">
        <v>0.177215189873418</v>
      </c>
      <c r="BD10" s="16">
        <v>0.28478964401294499</v>
      </c>
      <c r="BE10" s="16">
        <v>0.19402985074626899</v>
      </c>
      <c r="BF10" s="16"/>
      <c r="BG10" s="16">
        <v>0.36206896551724099</v>
      </c>
      <c r="BH10" s="16">
        <v>0.29661016949152502</v>
      </c>
      <c r="BI10" s="16">
        <v>0.219858156028369</v>
      </c>
      <c r="BJ10" s="16">
        <v>0.14285714285714299</v>
      </c>
      <c r="BK10" s="16">
        <v>3.7037037037037E-2</v>
      </c>
      <c r="BL10" s="16">
        <v>0</v>
      </c>
    </row>
    <row r="11" spans="2:64" x14ac:dyDescent="0.35">
      <c r="B11" s="17" t="s">
        <v>622</v>
      </c>
      <c r="C11" s="16">
        <v>0.20781893004115201</v>
      </c>
      <c r="D11" s="16">
        <v>0.13043478260869601</v>
      </c>
      <c r="E11" s="16">
        <v>0.12727272727272701</v>
      </c>
      <c r="F11" s="16">
        <v>0.14285714285714299</v>
      </c>
      <c r="G11" s="16">
        <v>0.21249999999999999</v>
      </c>
      <c r="H11" s="16">
        <v>0.28025477707006402</v>
      </c>
      <c r="I11" s="16"/>
      <c r="J11" s="16">
        <v>0.22463768115942001</v>
      </c>
      <c r="K11" s="16">
        <v>0.185714285714286</v>
      </c>
      <c r="L11" s="16"/>
      <c r="M11" s="16">
        <v>0.20415224913494801</v>
      </c>
      <c r="N11" s="16">
        <v>0.20618556701030899</v>
      </c>
      <c r="O11" s="16">
        <v>0.17241379310344801</v>
      </c>
      <c r="P11" s="16">
        <v>0.28947368421052599</v>
      </c>
      <c r="Q11" s="16"/>
      <c r="R11" s="16">
        <v>0.15948275862069</v>
      </c>
      <c r="S11" s="16">
        <v>0.177215189873418</v>
      </c>
      <c r="T11" s="16">
        <v>0.28947368421052599</v>
      </c>
      <c r="U11" s="16">
        <v>0.26086956521739102</v>
      </c>
      <c r="V11" s="16"/>
      <c r="W11" s="16">
        <v>0.10606060606060599</v>
      </c>
      <c r="X11" s="16">
        <v>0.26881720430107497</v>
      </c>
      <c r="Y11" s="16">
        <v>0.29411764705882398</v>
      </c>
      <c r="Z11" s="16">
        <v>0.217391304347826</v>
      </c>
      <c r="AA11" s="16">
        <v>0.114285714285714</v>
      </c>
      <c r="AB11" s="16">
        <v>0.20408163265306101</v>
      </c>
      <c r="AC11" s="16">
        <v>0.21276595744680901</v>
      </c>
      <c r="AD11" s="16">
        <v>0.16666666666666699</v>
      </c>
      <c r="AE11" s="16">
        <v>0.14705882352941199</v>
      </c>
      <c r="AF11" s="16">
        <v>0.37037037037037002</v>
      </c>
      <c r="AG11" s="16">
        <v>0.11764705882352899</v>
      </c>
      <c r="AH11" s="16">
        <v>0</v>
      </c>
      <c r="AI11" s="16"/>
      <c r="AJ11" s="16">
        <v>0.261538461538462</v>
      </c>
      <c r="AK11" s="16">
        <v>0.25</v>
      </c>
      <c r="AL11" s="16">
        <v>0.179640718562874</v>
      </c>
      <c r="AM11" s="16">
        <v>0.17241379310344801</v>
      </c>
      <c r="AN11" s="16">
        <v>0.16</v>
      </c>
      <c r="AO11" s="16"/>
      <c r="AP11" s="16">
        <v>0.22608695652173899</v>
      </c>
      <c r="AQ11" s="16">
        <v>0.17499999999999999</v>
      </c>
      <c r="AR11" s="16">
        <v>9.5238095238095205E-2</v>
      </c>
      <c r="AS11" s="16"/>
      <c r="AT11" s="16">
        <v>0.13178294573643401</v>
      </c>
      <c r="AU11" s="16">
        <v>0.25752508361204002</v>
      </c>
      <c r="AV11" s="16">
        <v>0.105263157894737</v>
      </c>
      <c r="AW11" s="16">
        <v>0.15</v>
      </c>
      <c r="AX11" s="16"/>
      <c r="AY11" s="16">
        <v>0.2</v>
      </c>
      <c r="AZ11" s="16">
        <v>0.20833333333333301</v>
      </c>
      <c r="BA11" s="16"/>
      <c r="BB11" s="16">
        <v>0.12903225806451599</v>
      </c>
      <c r="BC11" s="16">
        <v>0.265822784810127</v>
      </c>
      <c r="BD11" s="16">
        <v>0.22006472491909401</v>
      </c>
      <c r="BE11" s="16">
        <v>0.119402985074627</v>
      </c>
      <c r="BF11" s="16"/>
      <c r="BG11" s="16">
        <v>0.13793103448275901</v>
      </c>
      <c r="BH11" s="16">
        <v>0.16525423728813601</v>
      </c>
      <c r="BI11" s="16">
        <v>0.24822695035461001</v>
      </c>
      <c r="BJ11" s="16">
        <v>0.38095238095238099</v>
      </c>
      <c r="BK11" s="16">
        <v>0.407407407407407</v>
      </c>
      <c r="BL11" s="16">
        <v>0</v>
      </c>
    </row>
    <row r="12" spans="2:64" x14ac:dyDescent="0.35">
      <c r="B12" s="17" t="s">
        <v>595</v>
      </c>
      <c r="C12" s="16">
        <v>0.11111111111111099</v>
      </c>
      <c r="D12" s="16">
        <v>0.26086956521739102</v>
      </c>
      <c r="E12" s="16">
        <v>0.236363636363636</v>
      </c>
      <c r="F12" s="16">
        <v>5.4945054945054903E-2</v>
      </c>
      <c r="G12" s="16">
        <v>9.375E-2</v>
      </c>
      <c r="H12" s="16">
        <v>9.5541401273885398E-2</v>
      </c>
      <c r="I12" s="16"/>
      <c r="J12" s="16">
        <v>0.115942028985507</v>
      </c>
      <c r="K12" s="16">
        <v>0.104761904761905</v>
      </c>
      <c r="L12" s="16"/>
      <c r="M12" s="16">
        <v>0.124567474048443</v>
      </c>
      <c r="N12" s="16">
        <v>9.2783505154639206E-2</v>
      </c>
      <c r="O12" s="16">
        <v>0.10344827586206901</v>
      </c>
      <c r="P12" s="16">
        <v>5.2631578947368397E-2</v>
      </c>
      <c r="Q12" s="16"/>
      <c r="R12" s="16">
        <v>0.116379310344828</v>
      </c>
      <c r="S12" s="16">
        <v>0.177215189873418</v>
      </c>
      <c r="T12" s="16">
        <v>7.8947368421052599E-2</v>
      </c>
      <c r="U12" s="16">
        <v>4.3478260869565202E-2</v>
      </c>
      <c r="V12" s="16"/>
      <c r="W12" s="16">
        <v>0.13636363636363599</v>
      </c>
      <c r="X12" s="16">
        <v>0.118279569892473</v>
      </c>
      <c r="Y12" s="16">
        <v>5.8823529411764698E-2</v>
      </c>
      <c r="Z12" s="16">
        <v>0.13043478260869601</v>
      </c>
      <c r="AA12" s="16">
        <v>0.14285714285714299</v>
      </c>
      <c r="AB12" s="16">
        <v>0.183673469387755</v>
      </c>
      <c r="AC12" s="16">
        <v>0.12765957446808501</v>
      </c>
      <c r="AD12" s="16">
        <v>5.5555555555555601E-2</v>
      </c>
      <c r="AE12" s="16">
        <v>2.9411764705882401E-2</v>
      </c>
      <c r="AF12" s="16">
        <v>0</v>
      </c>
      <c r="AG12" s="16">
        <v>0.17647058823529399</v>
      </c>
      <c r="AH12" s="16">
        <v>0</v>
      </c>
      <c r="AI12" s="16"/>
      <c r="AJ12" s="16">
        <v>9.2307692307692299E-2</v>
      </c>
      <c r="AK12" s="16">
        <v>6.9444444444444406E-2</v>
      </c>
      <c r="AL12" s="16">
        <v>0.13772455089820401</v>
      </c>
      <c r="AM12" s="16">
        <v>6.8965517241379296E-2</v>
      </c>
      <c r="AN12" s="16">
        <v>0.2</v>
      </c>
      <c r="AO12" s="16"/>
      <c r="AP12" s="16">
        <v>0.11014492753623201</v>
      </c>
      <c r="AQ12" s="16">
        <v>0.116666666666667</v>
      </c>
      <c r="AR12" s="16">
        <v>9.5238095238095205E-2</v>
      </c>
      <c r="AS12" s="16"/>
      <c r="AT12" s="16">
        <v>0.13953488372093001</v>
      </c>
      <c r="AU12" s="16">
        <v>9.3645484949832797E-2</v>
      </c>
      <c r="AV12" s="16">
        <v>0.105263157894737</v>
      </c>
      <c r="AW12" s="16">
        <v>0.2</v>
      </c>
      <c r="AX12" s="16"/>
      <c r="AY12" s="16">
        <v>0.16666666666666699</v>
      </c>
      <c r="AZ12" s="16">
        <v>0.107456140350877</v>
      </c>
      <c r="BA12" s="16"/>
      <c r="BB12" s="16">
        <v>0.12903225806451599</v>
      </c>
      <c r="BC12" s="16">
        <v>0.113924050632911</v>
      </c>
      <c r="BD12" s="16">
        <v>0.11003236245954701</v>
      </c>
      <c r="BE12" s="16">
        <v>0.104477611940299</v>
      </c>
      <c r="BF12" s="16"/>
      <c r="BG12" s="16">
        <v>0.17241379310344801</v>
      </c>
      <c r="BH12" s="16">
        <v>0.13983050847457601</v>
      </c>
      <c r="BI12" s="16">
        <v>6.3829787234042507E-2</v>
      </c>
      <c r="BJ12" s="16">
        <v>4.7619047619047603E-2</v>
      </c>
      <c r="BK12" s="16">
        <v>3.7037037037037E-2</v>
      </c>
      <c r="BL12" s="16">
        <v>0</v>
      </c>
    </row>
    <row r="13" spans="2:64" x14ac:dyDescent="0.35">
      <c r="B13" s="17" t="s">
        <v>159</v>
      </c>
      <c r="C13" s="16">
        <v>6.7901234567901203E-2</v>
      </c>
      <c r="D13" s="16">
        <v>4.3478260869565202E-2</v>
      </c>
      <c r="E13" s="16">
        <v>9.0909090909090898E-2</v>
      </c>
      <c r="F13" s="16">
        <v>4.3956043956044001E-2</v>
      </c>
      <c r="G13" s="16">
        <v>9.375E-2</v>
      </c>
      <c r="H13" s="16">
        <v>5.0955414012738898E-2</v>
      </c>
      <c r="I13" s="16"/>
      <c r="J13" s="16">
        <v>5.7971014492753603E-2</v>
      </c>
      <c r="K13" s="16">
        <v>8.0952380952380998E-2</v>
      </c>
      <c r="L13" s="16"/>
      <c r="M13" s="16">
        <v>5.1903114186851201E-2</v>
      </c>
      <c r="N13" s="16">
        <v>0.10309278350515499</v>
      </c>
      <c r="O13" s="16">
        <v>0.13793103448275901</v>
      </c>
      <c r="P13" s="16">
        <v>0</v>
      </c>
      <c r="Q13" s="16"/>
      <c r="R13" s="16">
        <v>7.7586206896551699E-2</v>
      </c>
      <c r="S13" s="16">
        <v>5.0632911392405097E-2</v>
      </c>
      <c r="T13" s="16">
        <v>6.5789473684210495E-2</v>
      </c>
      <c r="U13" s="16">
        <v>4.3478260869565202E-2</v>
      </c>
      <c r="V13" s="16"/>
      <c r="W13" s="16">
        <v>0.10606060606060599</v>
      </c>
      <c r="X13" s="16">
        <v>2.1505376344085999E-2</v>
      </c>
      <c r="Y13" s="16">
        <v>3.9215686274509803E-2</v>
      </c>
      <c r="Z13" s="16">
        <v>4.3478260869565202E-2</v>
      </c>
      <c r="AA13" s="16">
        <v>5.7142857142857099E-2</v>
      </c>
      <c r="AB13" s="16">
        <v>0.122448979591837</v>
      </c>
      <c r="AC13" s="16">
        <v>0</v>
      </c>
      <c r="AD13" s="16">
        <v>0.16666666666666699</v>
      </c>
      <c r="AE13" s="16">
        <v>8.8235294117647106E-2</v>
      </c>
      <c r="AF13" s="16">
        <v>0.22222222222222199</v>
      </c>
      <c r="AG13" s="16">
        <v>0</v>
      </c>
      <c r="AH13" s="16">
        <v>0</v>
      </c>
      <c r="AI13" s="16"/>
      <c r="AJ13" s="16">
        <v>0.123076923076923</v>
      </c>
      <c r="AK13" s="16">
        <v>0.125</v>
      </c>
      <c r="AL13" s="16">
        <v>4.7904191616766498E-2</v>
      </c>
      <c r="AM13" s="16">
        <v>5.7471264367816098E-2</v>
      </c>
      <c r="AN13" s="16">
        <v>0.04</v>
      </c>
      <c r="AO13" s="16"/>
      <c r="AP13" s="16">
        <v>8.1159420289855094E-2</v>
      </c>
      <c r="AQ13" s="16">
        <v>4.1666666666666699E-2</v>
      </c>
      <c r="AR13" s="16">
        <v>0</v>
      </c>
      <c r="AS13" s="16"/>
      <c r="AT13" s="16">
        <v>3.8759689922480599E-2</v>
      </c>
      <c r="AU13" s="16">
        <v>6.6889632107023395E-2</v>
      </c>
      <c r="AV13" s="16">
        <v>2.6315789473684199E-2</v>
      </c>
      <c r="AW13" s="16">
        <v>0.35</v>
      </c>
      <c r="AX13" s="16"/>
      <c r="AY13" s="16">
        <v>3.3333333333333298E-2</v>
      </c>
      <c r="AZ13" s="16">
        <v>7.0175438596491196E-2</v>
      </c>
      <c r="BA13" s="16"/>
      <c r="BB13" s="16">
        <v>6.4516129032258104E-2</v>
      </c>
      <c r="BC13" s="16">
        <v>3.7974683544303799E-2</v>
      </c>
      <c r="BD13" s="16">
        <v>5.5016181229773503E-2</v>
      </c>
      <c r="BE13" s="16">
        <v>0.164179104477612</v>
      </c>
      <c r="BF13" s="16"/>
      <c r="BG13" s="16">
        <v>1.72413793103448E-2</v>
      </c>
      <c r="BH13" s="16">
        <v>4.6610169491525397E-2</v>
      </c>
      <c r="BI13" s="16">
        <v>0.12765957446808501</v>
      </c>
      <c r="BJ13" s="16">
        <v>0</v>
      </c>
      <c r="BK13" s="16">
        <v>3.7037037037037E-2</v>
      </c>
      <c r="BL13" s="16">
        <v>0.66666666666666696</v>
      </c>
    </row>
    <row r="14" spans="2:64" x14ac:dyDescent="0.35">
      <c r="B14" s="17" t="s">
        <v>598</v>
      </c>
      <c r="C14" s="16">
        <v>2.8806584362139901E-2</v>
      </c>
      <c r="D14" s="16">
        <v>0.173913043478261</v>
      </c>
      <c r="E14" s="16">
        <v>0</v>
      </c>
      <c r="F14" s="16">
        <v>5.4945054945054903E-2</v>
      </c>
      <c r="G14" s="16">
        <v>3.125E-2</v>
      </c>
      <c r="H14" s="16">
        <v>0</v>
      </c>
      <c r="I14" s="16"/>
      <c r="J14" s="16">
        <v>2.8985507246376802E-2</v>
      </c>
      <c r="K14" s="16">
        <v>2.8571428571428598E-2</v>
      </c>
      <c r="L14" s="16"/>
      <c r="M14" s="16">
        <v>3.1141868512110701E-2</v>
      </c>
      <c r="N14" s="16">
        <v>2.06185567010309E-2</v>
      </c>
      <c r="O14" s="16">
        <v>1.72413793103448E-2</v>
      </c>
      <c r="P14" s="16">
        <v>5.2631578947368397E-2</v>
      </c>
      <c r="Q14" s="16"/>
      <c r="R14" s="16">
        <v>4.31034482758621E-2</v>
      </c>
      <c r="S14" s="16">
        <v>2.53164556962025E-2</v>
      </c>
      <c r="T14" s="16">
        <v>1.3157894736842099E-2</v>
      </c>
      <c r="U14" s="16">
        <v>0</v>
      </c>
      <c r="V14" s="16"/>
      <c r="W14" s="16">
        <v>6.0606060606060601E-2</v>
      </c>
      <c r="X14" s="16">
        <v>1.0752688172042999E-2</v>
      </c>
      <c r="Y14" s="16">
        <v>0</v>
      </c>
      <c r="Z14" s="16">
        <v>4.3478260869565202E-2</v>
      </c>
      <c r="AA14" s="16">
        <v>5.7142857142857099E-2</v>
      </c>
      <c r="AB14" s="16">
        <v>4.08163265306122E-2</v>
      </c>
      <c r="AC14" s="16">
        <v>0</v>
      </c>
      <c r="AD14" s="16">
        <v>5.5555555555555601E-2</v>
      </c>
      <c r="AE14" s="16">
        <v>5.8823529411764698E-2</v>
      </c>
      <c r="AF14" s="16">
        <v>0</v>
      </c>
      <c r="AG14" s="16">
        <v>0</v>
      </c>
      <c r="AH14" s="16">
        <v>0</v>
      </c>
      <c r="AI14" s="16"/>
      <c r="AJ14" s="16">
        <v>1.5384615384615399E-2</v>
      </c>
      <c r="AK14" s="16">
        <v>4.1666666666666699E-2</v>
      </c>
      <c r="AL14" s="16">
        <v>4.7904191616766498E-2</v>
      </c>
      <c r="AM14" s="16">
        <v>1.1494252873563199E-2</v>
      </c>
      <c r="AN14" s="16">
        <v>0.04</v>
      </c>
      <c r="AO14" s="16"/>
      <c r="AP14" s="16">
        <v>3.1884057971014498E-2</v>
      </c>
      <c r="AQ14" s="16">
        <v>1.6666666666666701E-2</v>
      </c>
      <c r="AR14" s="16">
        <v>4.7619047619047603E-2</v>
      </c>
      <c r="AS14" s="16"/>
      <c r="AT14" s="16">
        <v>5.4263565891472902E-2</v>
      </c>
      <c r="AU14" s="16">
        <v>1.3377926421404699E-2</v>
      </c>
      <c r="AV14" s="16">
        <v>5.2631578947368397E-2</v>
      </c>
      <c r="AW14" s="16">
        <v>0.05</v>
      </c>
      <c r="AX14" s="16"/>
      <c r="AY14" s="16">
        <v>6.6666666666666693E-2</v>
      </c>
      <c r="AZ14" s="16">
        <v>2.6315789473684199E-2</v>
      </c>
      <c r="BA14" s="16"/>
      <c r="BB14" s="16">
        <v>6.4516129032258104E-2</v>
      </c>
      <c r="BC14" s="16">
        <v>0</v>
      </c>
      <c r="BD14" s="16">
        <v>2.2653721682847901E-2</v>
      </c>
      <c r="BE14" s="16">
        <v>7.4626865671641798E-2</v>
      </c>
      <c r="BF14" s="16"/>
      <c r="BG14" s="16">
        <v>1.72413793103448E-2</v>
      </c>
      <c r="BH14" s="16">
        <v>3.8135593220338999E-2</v>
      </c>
      <c r="BI14" s="16">
        <v>2.1276595744680899E-2</v>
      </c>
      <c r="BJ14" s="16">
        <v>0</v>
      </c>
      <c r="BK14" s="16">
        <v>0</v>
      </c>
      <c r="BL14" s="16">
        <v>0.33333333333333298</v>
      </c>
    </row>
    <row r="15" spans="2:64" x14ac:dyDescent="0.35">
      <c r="B15" s="17" t="s">
        <v>597</v>
      </c>
      <c r="C15" s="16">
        <v>2.26337448559671E-2</v>
      </c>
      <c r="D15" s="16">
        <v>8.6956521739130405E-2</v>
      </c>
      <c r="E15" s="16">
        <v>5.4545454545454501E-2</v>
      </c>
      <c r="F15" s="16">
        <v>4.3956043956044001E-2</v>
      </c>
      <c r="G15" s="16">
        <v>6.2500000000000003E-3</v>
      </c>
      <c r="H15" s="16">
        <v>6.3694267515923596E-3</v>
      </c>
      <c r="I15" s="16"/>
      <c r="J15" s="16">
        <v>2.1739130434782601E-2</v>
      </c>
      <c r="K15" s="16">
        <v>2.3809523809523801E-2</v>
      </c>
      <c r="L15" s="16"/>
      <c r="M15" s="16">
        <v>1.3840830449827E-2</v>
      </c>
      <c r="N15" s="16">
        <v>2.06185567010309E-2</v>
      </c>
      <c r="O15" s="16">
        <v>3.4482758620689703E-2</v>
      </c>
      <c r="P15" s="16">
        <v>7.8947368421052599E-2</v>
      </c>
      <c r="Q15" s="16"/>
      <c r="R15" s="16">
        <v>3.4482758620689703E-2</v>
      </c>
      <c r="S15" s="16">
        <v>2.53164556962025E-2</v>
      </c>
      <c r="T15" s="16">
        <v>6.5789473684210497E-3</v>
      </c>
      <c r="U15" s="16">
        <v>0</v>
      </c>
      <c r="V15" s="16"/>
      <c r="W15" s="16">
        <v>3.03030303030303E-2</v>
      </c>
      <c r="X15" s="16">
        <v>1.0752688172042999E-2</v>
      </c>
      <c r="Y15" s="16">
        <v>3.9215686274509803E-2</v>
      </c>
      <c r="Z15" s="16">
        <v>2.1739130434782601E-2</v>
      </c>
      <c r="AA15" s="16">
        <v>0</v>
      </c>
      <c r="AB15" s="16">
        <v>6.1224489795918401E-2</v>
      </c>
      <c r="AC15" s="16">
        <v>2.1276595744680899E-2</v>
      </c>
      <c r="AD15" s="16">
        <v>0</v>
      </c>
      <c r="AE15" s="16">
        <v>0</v>
      </c>
      <c r="AF15" s="16">
        <v>3.7037037037037E-2</v>
      </c>
      <c r="AG15" s="16">
        <v>0</v>
      </c>
      <c r="AH15" s="16">
        <v>0</v>
      </c>
      <c r="AI15" s="16"/>
      <c r="AJ15" s="16">
        <v>1.5384615384615399E-2</v>
      </c>
      <c r="AK15" s="16">
        <v>1.38888888888889E-2</v>
      </c>
      <c r="AL15" s="16">
        <v>1.79640718562874E-2</v>
      </c>
      <c r="AM15" s="16">
        <v>2.2988505747126398E-2</v>
      </c>
      <c r="AN15" s="16">
        <v>0</v>
      </c>
      <c r="AO15" s="16"/>
      <c r="AP15" s="16">
        <v>2.3188405797101401E-2</v>
      </c>
      <c r="AQ15" s="16">
        <v>2.5000000000000001E-2</v>
      </c>
      <c r="AR15" s="16">
        <v>0</v>
      </c>
      <c r="AS15" s="16"/>
      <c r="AT15" s="16">
        <v>3.1007751937984499E-2</v>
      </c>
      <c r="AU15" s="16">
        <v>1.00334448160535E-2</v>
      </c>
      <c r="AV15" s="16">
        <v>0.105263157894737</v>
      </c>
      <c r="AW15" s="16">
        <v>0</v>
      </c>
      <c r="AX15" s="16"/>
      <c r="AY15" s="16">
        <v>0</v>
      </c>
      <c r="AZ15" s="16">
        <v>2.41228070175439E-2</v>
      </c>
      <c r="BA15" s="16"/>
      <c r="BB15" s="16">
        <v>0.12903225806451599</v>
      </c>
      <c r="BC15" s="16">
        <v>2.53164556962025E-2</v>
      </c>
      <c r="BD15" s="16">
        <v>1.6181229773462799E-2</v>
      </c>
      <c r="BE15" s="16">
        <v>0</v>
      </c>
      <c r="BF15" s="16"/>
      <c r="BG15" s="16">
        <v>0</v>
      </c>
      <c r="BH15" s="16">
        <v>2.9661016949152502E-2</v>
      </c>
      <c r="BI15" s="16">
        <v>2.8368794326241099E-2</v>
      </c>
      <c r="BJ15" s="16">
        <v>0</v>
      </c>
      <c r="BK15" s="16">
        <v>0</v>
      </c>
      <c r="BL15" s="16">
        <v>0</v>
      </c>
    </row>
    <row r="16" spans="2:64" x14ac:dyDescent="0.35">
      <c r="B16" s="17" t="s">
        <v>143</v>
      </c>
      <c r="C16" s="18">
        <v>1.0288065843621399E-2</v>
      </c>
      <c r="D16" s="18">
        <v>0</v>
      </c>
      <c r="E16" s="18">
        <v>0</v>
      </c>
      <c r="F16" s="18">
        <v>1.0989010989011E-2</v>
      </c>
      <c r="G16" s="18">
        <v>1.2500000000000001E-2</v>
      </c>
      <c r="H16" s="18">
        <v>1.27388535031847E-2</v>
      </c>
      <c r="I16" s="18"/>
      <c r="J16" s="18">
        <v>1.0869565217391301E-2</v>
      </c>
      <c r="K16" s="18">
        <v>9.5238095238095195E-3</v>
      </c>
      <c r="L16" s="18"/>
      <c r="M16" s="18">
        <v>1.3840830449827E-2</v>
      </c>
      <c r="N16" s="18">
        <v>0</v>
      </c>
      <c r="O16" s="18">
        <v>0</v>
      </c>
      <c r="P16" s="18">
        <v>2.6315789473684199E-2</v>
      </c>
      <c r="Q16" s="18"/>
      <c r="R16" s="18">
        <v>8.6206896551724102E-3</v>
      </c>
      <c r="S16" s="18">
        <v>0</v>
      </c>
      <c r="T16" s="18">
        <v>1.3157894736842099E-2</v>
      </c>
      <c r="U16" s="18">
        <v>4.3478260869565202E-2</v>
      </c>
      <c r="V16" s="18"/>
      <c r="W16" s="18">
        <v>1.5151515151515201E-2</v>
      </c>
      <c r="X16" s="18">
        <v>1.0752688172042999E-2</v>
      </c>
      <c r="Y16" s="18">
        <v>0</v>
      </c>
      <c r="Z16" s="18">
        <v>0</v>
      </c>
      <c r="AA16" s="18">
        <v>0</v>
      </c>
      <c r="AB16" s="18">
        <v>2.04081632653061E-2</v>
      </c>
      <c r="AC16" s="18">
        <v>0</v>
      </c>
      <c r="AD16" s="18">
        <v>0</v>
      </c>
      <c r="AE16" s="18">
        <v>5.8823529411764698E-2</v>
      </c>
      <c r="AF16" s="18">
        <v>0</v>
      </c>
      <c r="AG16" s="18">
        <v>0</v>
      </c>
      <c r="AH16" s="18">
        <v>0</v>
      </c>
      <c r="AI16" s="18"/>
      <c r="AJ16" s="18">
        <v>0</v>
      </c>
      <c r="AK16" s="18">
        <v>0</v>
      </c>
      <c r="AL16" s="18">
        <v>1.19760479041916E-2</v>
      </c>
      <c r="AM16" s="18">
        <v>1.1494252873563199E-2</v>
      </c>
      <c r="AN16" s="18">
        <v>0.04</v>
      </c>
      <c r="AO16" s="18"/>
      <c r="AP16" s="18">
        <v>1.15942028985507E-2</v>
      </c>
      <c r="AQ16" s="18">
        <v>8.3333333333333297E-3</v>
      </c>
      <c r="AR16" s="18">
        <v>0</v>
      </c>
      <c r="AS16" s="18"/>
      <c r="AT16" s="18">
        <v>0</v>
      </c>
      <c r="AU16" s="18">
        <v>1.3377926421404699E-2</v>
      </c>
      <c r="AV16" s="18">
        <v>0</v>
      </c>
      <c r="AW16" s="18">
        <v>0.05</v>
      </c>
      <c r="AX16" s="18"/>
      <c r="AY16" s="18">
        <v>0</v>
      </c>
      <c r="AZ16" s="18">
        <v>1.0964912280701801E-2</v>
      </c>
      <c r="BA16" s="18"/>
      <c r="BB16" s="18">
        <v>0</v>
      </c>
      <c r="BC16" s="18">
        <v>2.53164556962025E-2</v>
      </c>
      <c r="BD16" s="18">
        <v>9.7087378640776708E-3</v>
      </c>
      <c r="BE16" s="18">
        <v>0</v>
      </c>
      <c r="BF16" s="18"/>
      <c r="BG16" s="18">
        <v>1.72413793103448E-2</v>
      </c>
      <c r="BH16" s="18">
        <v>1.6949152542372899E-2</v>
      </c>
      <c r="BI16" s="18">
        <v>0</v>
      </c>
      <c r="BJ16" s="18">
        <v>0</v>
      </c>
      <c r="BK16" s="18">
        <v>0</v>
      </c>
      <c r="BL16" s="18">
        <v>0</v>
      </c>
    </row>
    <row r="17" spans="2:2" x14ac:dyDescent="0.35">
      <c r="B17" s="15" t="s">
        <v>606</v>
      </c>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L17"/>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283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624</v>
      </c>
      <c r="C8" s="16">
        <v>0.40944881889763801</v>
      </c>
      <c r="D8" s="16">
        <v>0.37931034482758602</v>
      </c>
      <c r="E8" s="16">
        <v>0.46875</v>
      </c>
      <c r="F8" s="16">
        <v>0.37234042553191499</v>
      </c>
      <c r="G8" s="16">
        <v>0.39263803680981602</v>
      </c>
      <c r="H8" s="16">
        <v>0.430379746835443</v>
      </c>
      <c r="I8" s="16"/>
      <c r="J8" s="16">
        <v>0.39510489510489499</v>
      </c>
      <c r="K8" s="16">
        <v>0.42533936651583698</v>
      </c>
      <c r="L8" s="16"/>
      <c r="M8" s="16">
        <v>0.46052631578947401</v>
      </c>
      <c r="N8" s="16">
        <v>0.28000000000000003</v>
      </c>
      <c r="O8" s="16">
        <v>0.41666666666666702</v>
      </c>
      <c r="P8" s="16">
        <v>0.32500000000000001</v>
      </c>
      <c r="Q8" s="16"/>
      <c r="R8" s="16">
        <v>0.39200000000000002</v>
      </c>
      <c r="S8" s="16">
        <v>0.41975308641975301</v>
      </c>
      <c r="T8" s="16">
        <v>0.43790849673202598</v>
      </c>
      <c r="U8" s="16">
        <v>0.375</v>
      </c>
      <c r="V8" s="16"/>
      <c r="W8" s="16">
        <v>0.41891891891891903</v>
      </c>
      <c r="X8" s="16">
        <v>0.39175257731958801</v>
      </c>
      <c r="Y8" s="16">
        <v>0.480769230769231</v>
      </c>
      <c r="Z8" s="16">
        <v>0.39130434782608697</v>
      </c>
      <c r="AA8" s="16">
        <v>0.45945945945945899</v>
      </c>
      <c r="AB8" s="16">
        <v>0.32653061224489799</v>
      </c>
      <c r="AC8" s="16">
        <v>0.42857142857142899</v>
      </c>
      <c r="AD8" s="16">
        <v>0.38888888888888901</v>
      </c>
      <c r="AE8" s="16">
        <v>0.45714285714285702</v>
      </c>
      <c r="AF8" s="16">
        <v>0.17857142857142899</v>
      </c>
      <c r="AG8" s="16">
        <v>0.55000000000000004</v>
      </c>
      <c r="AH8" s="16">
        <v>1</v>
      </c>
      <c r="AI8" s="16"/>
      <c r="AJ8" s="16">
        <v>0.31343283582089598</v>
      </c>
      <c r="AK8" s="16">
        <v>0.36</v>
      </c>
      <c r="AL8" s="16">
        <v>0.45402298850574702</v>
      </c>
      <c r="AM8" s="16">
        <v>0.44680851063829802</v>
      </c>
      <c r="AN8" s="16">
        <v>0.407407407407407</v>
      </c>
      <c r="AO8" s="16"/>
      <c r="AP8" s="16">
        <v>0.39502762430939198</v>
      </c>
      <c r="AQ8" s="16">
        <v>0.44</v>
      </c>
      <c r="AR8" s="16">
        <v>0.476190476190476</v>
      </c>
      <c r="AS8" s="16"/>
      <c r="AT8" s="16">
        <v>0.40151515151515099</v>
      </c>
      <c r="AU8" s="16">
        <v>0.44051446945337602</v>
      </c>
      <c r="AV8" s="16">
        <v>0.266666666666667</v>
      </c>
      <c r="AW8" s="16">
        <v>0.3</v>
      </c>
      <c r="AX8" s="16"/>
      <c r="AY8" s="16">
        <v>0.21621621621621601</v>
      </c>
      <c r="AZ8" s="16">
        <v>0.42462845010615702</v>
      </c>
      <c r="BA8" s="16"/>
      <c r="BB8" s="16">
        <v>0.55555555555555602</v>
      </c>
      <c r="BC8" s="16">
        <v>0.34523809523809501</v>
      </c>
      <c r="BD8" s="16">
        <v>0.44236760124610602</v>
      </c>
      <c r="BE8" s="16">
        <v>0.25373134328358199</v>
      </c>
      <c r="BF8" s="16"/>
      <c r="BG8" s="16">
        <v>0.64516129032258096</v>
      </c>
      <c r="BH8" s="16">
        <v>0.52653061224489806</v>
      </c>
      <c r="BI8" s="16">
        <v>0.23648648648648599</v>
      </c>
      <c r="BJ8" s="16">
        <v>0.13043478260869601</v>
      </c>
      <c r="BK8" s="16">
        <v>3.7037037037037E-2</v>
      </c>
      <c r="BL8" s="16">
        <v>0</v>
      </c>
    </row>
    <row r="9" spans="2:64" x14ac:dyDescent="0.35">
      <c r="B9" s="17" t="s">
        <v>625</v>
      </c>
      <c r="C9" s="16">
        <v>0.220472440944882</v>
      </c>
      <c r="D9" s="16">
        <v>0.31034482758620702</v>
      </c>
      <c r="E9" s="16">
        <v>0.234375</v>
      </c>
      <c r="F9" s="16">
        <v>0.26595744680851102</v>
      </c>
      <c r="G9" s="16">
        <v>0.251533742331288</v>
      </c>
      <c r="H9" s="16">
        <v>0.139240506329114</v>
      </c>
      <c r="I9" s="16"/>
      <c r="J9" s="16">
        <v>0.23776223776223801</v>
      </c>
      <c r="K9" s="16">
        <v>0.19909502262443399</v>
      </c>
      <c r="L9" s="16"/>
      <c r="M9" s="16">
        <v>0.217105263157895</v>
      </c>
      <c r="N9" s="16">
        <v>0.25</v>
      </c>
      <c r="O9" s="16">
        <v>0.1</v>
      </c>
      <c r="P9" s="16">
        <v>0.375</v>
      </c>
      <c r="Q9" s="16"/>
      <c r="R9" s="16">
        <v>0.27200000000000002</v>
      </c>
      <c r="S9" s="16">
        <v>0.19753086419753099</v>
      </c>
      <c r="T9" s="16">
        <v>0.15686274509803899</v>
      </c>
      <c r="U9" s="16">
        <v>0.16666666666666699</v>
      </c>
      <c r="V9" s="16"/>
      <c r="W9" s="16">
        <v>0.21621621621621601</v>
      </c>
      <c r="X9" s="16">
        <v>0.27835051546391798</v>
      </c>
      <c r="Y9" s="16">
        <v>9.6153846153846201E-2</v>
      </c>
      <c r="Z9" s="16">
        <v>0.26086956521739102</v>
      </c>
      <c r="AA9" s="16">
        <v>0.27027027027027001</v>
      </c>
      <c r="AB9" s="16">
        <v>0.34693877551020402</v>
      </c>
      <c r="AC9" s="16">
        <v>0.122448979591837</v>
      </c>
      <c r="AD9" s="16">
        <v>0.22222222222222199</v>
      </c>
      <c r="AE9" s="16">
        <v>0.2</v>
      </c>
      <c r="AF9" s="16">
        <v>0.25</v>
      </c>
      <c r="AG9" s="16">
        <v>0.05</v>
      </c>
      <c r="AH9" s="16">
        <v>0</v>
      </c>
      <c r="AI9" s="16"/>
      <c r="AJ9" s="16">
        <v>0.20895522388059701</v>
      </c>
      <c r="AK9" s="16">
        <v>0.25333333333333302</v>
      </c>
      <c r="AL9" s="16">
        <v>0.23563218390804599</v>
      </c>
      <c r="AM9" s="16">
        <v>0.180851063829787</v>
      </c>
      <c r="AN9" s="16">
        <v>0.25925925925925902</v>
      </c>
      <c r="AO9" s="16"/>
      <c r="AP9" s="16">
        <v>0.237569060773481</v>
      </c>
      <c r="AQ9" s="16">
        <v>0.2</v>
      </c>
      <c r="AR9" s="16">
        <v>4.7619047619047603E-2</v>
      </c>
      <c r="AS9" s="16"/>
      <c r="AT9" s="16">
        <v>0.27272727272727298</v>
      </c>
      <c r="AU9" s="16">
        <v>0.18649517684887501</v>
      </c>
      <c r="AV9" s="16">
        <v>0.37777777777777799</v>
      </c>
      <c r="AW9" s="16">
        <v>0.05</v>
      </c>
      <c r="AX9" s="16"/>
      <c r="AY9" s="16">
        <v>0.40540540540540498</v>
      </c>
      <c r="AZ9" s="16">
        <v>0.20594479830148599</v>
      </c>
      <c r="BA9" s="16"/>
      <c r="BB9" s="16">
        <v>0.194444444444444</v>
      </c>
      <c r="BC9" s="16">
        <v>0.32142857142857101</v>
      </c>
      <c r="BD9" s="16">
        <v>0.218068535825545</v>
      </c>
      <c r="BE9" s="16">
        <v>0.119402985074627</v>
      </c>
      <c r="BF9" s="16"/>
      <c r="BG9" s="16">
        <v>0.17741935483870999</v>
      </c>
      <c r="BH9" s="16">
        <v>0.23265306122449</v>
      </c>
      <c r="BI9" s="16">
        <v>0.25675675675675702</v>
      </c>
      <c r="BJ9" s="16">
        <v>0.13043478260869601</v>
      </c>
      <c r="BK9" s="16">
        <v>0.11111111111111099</v>
      </c>
      <c r="BL9" s="16">
        <v>0</v>
      </c>
    </row>
    <row r="10" spans="2:64" x14ac:dyDescent="0.35">
      <c r="B10" s="17" t="s">
        <v>626</v>
      </c>
      <c r="C10" s="16">
        <v>3.3464566929133903E-2</v>
      </c>
      <c r="D10" s="16">
        <v>0.10344827586206901</v>
      </c>
      <c r="E10" s="16">
        <v>7.8125E-2</v>
      </c>
      <c r="F10" s="16">
        <v>4.2553191489361701E-2</v>
      </c>
      <c r="G10" s="16">
        <v>1.22699386503067E-2</v>
      </c>
      <c r="H10" s="16">
        <v>1.8987341772151899E-2</v>
      </c>
      <c r="I10" s="16"/>
      <c r="J10" s="16">
        <v>3.1468531468531499E-2</v>
      </c>
      <c r="K10" s="16">
        <v>3.6199095022624403E-2</v>
      </c>
      <c r="L10" s="16"/>
      <c r="M10" s="16">
        <v>3.2894736842105303E-2</v>
      </c>
      <c r="N10" s="16">
        <v>0.02</v>
      </c>
      <c r="O10" s="16">
        <v>8.3333333333333301E-2</v>
      </c>
      <c r="P10" s="16">
        <v>0</v>
      </c>
      <c r="Q10" s="16"/>
      <c r="R10" s="16">
        <v>5.6000000000000001E-2</v>
      </c>
      <c r="S10" s="16">
        <v>3.7037037037037E-2</v>
      </c>
      <c r="T10" s="16">
        <v>0</v>
      </c>
      <c r="U10" s="16">
        <v>0</v>
      </c>
      <c r="V10" s="16"/>
      <c r="W10" s="16">
        <v>8.1081081081081099E-2</v>
      </c>
      <c r="X10" s="16">
        <v>3.09278350515464E-2</v>
      </c>
      <c r="Y10" s="16">
        <v>1.9230769230769201E-2</v>
      </c>
      <c r="Z10" s="16">
        <v>2.1739130434782601E-2</v>
      </c>
      <c r="AA10" s="16">
        <v>2.7027027027027001E-2</v>
      </c>
      <c r="AB10" s="16">
        <v>0</v>
      </c>
      <c r="AC10" s="16">
        <v>4.08163265306122E-2</v>
      </c>
      <c r="AD10" s="16">
        <v>5.5555555555555601E-2</v>
      </c>
      <c r="AE10" s="16">
        <v>5.7142857142857099E-2</v>
      </c>
      <c r="AF10" s="16">
        <v>0</v>
      </c>
      <c r="AG10" s="16">
        <v>0</v>
      </c>
      <c r="AH10" s="16">
        <v>0</v>
      </c>
      <c r="AI10" s="16"/>
      <c r="AJ10" s="16">
        <v>4.47761194029851E-2</v>
      </c>
      <c r="AK10" s="16">
        <v>2.66666666666667E-2</v>
      </c>
      <c r="AL10" s="16">
        <v>4.5977011494252901E-2</v>
      </c>
      <c r="AM10" s="16">
        <v>2.1276595744680899E-2</v>
      </c>
      <c r="AN10" s="16">
        <v>3.7037037037037E-2</v>
      </c>
      <c r="AO10" s="16"/>
      <c r="AP10" s="16">
        <v>3.0386740331491701E-2</v>
      </c>
      <c r="AQ10" s="16">
        <v>0.04</v>
      </c>
      <c r="AR10" s="16">
        <v>4.7619047619047603E-2</v>
      </c>
      <c r="AS10" s="16"/>
      <c r="AT10" s="16">
        <v>5.3030303030302997E-2</v>
      </c>
      <c r="AU10" s="16">
        <v>1.9292604501607701E-2</v>
      </c>
      <c r="AV10" s="16">
        <v>8.8888888888888906E-2</v>
      </c>
      <c r="AW10" s="16">
        <v>0</v>
      </c>
      <c r="AX10" s="16"/>
      <c r="AY10" s="16">
        <v>2.7027027027027001E-2</v>
      </c>
      <c r="AZ10" s="16">
        <v>3.3970276008492603E-2</v>
      </c>
      <c r="BA10" s="16"/>
      <c r="BB10" s="16">
        <v>5.5555555555555601E-2</v>
      </c>
      <c r="BC10" s="16">
        <v>7.1428571428571397E-2</v>
      </c>
      <c r="BD10" s="16">
        <v>1.5576323987538899E-2</v>
      </c>
      <c r="BE10" s="16">
        <v>5.9701492537313397E-2</v>
      </c>
      <c r="BF10" s="16"/>
      <c r="BG10" s="16">
        <v>1.6129032258064498E-2</v>
      </c>
      <c r="BH10" s="16">
        <v>2.8571428571428598E-2</v>
      </c>
      <c r="BI10" s="16">
        <v>4.0540540540540501E-2</v>
      </c>
      <c r="BJ10" s="16">
        <v>4.3478260869565202E-2</v>
      </c>
      <c r="BK10" s="16">
        <v>3.7037037037037E-2</v>
      </c>
      <c r="BL10" s="16">
        <v>0.33333333333333298</v>
      </c>
    </row>
    <row r="11" spans="2:64" x14ac:dyDescent="0.35">
      <c r="B11" s="17" t="s">
        <v>627</v>
      </c>
      <c r="C11" s="16">
        <v>0.20472440944881901</v>
      </c>
      <c r="D11" s="16">
        <v>0.10344827586206901</v>
      </c>
      <c r="E11" s="16">
        <v>7.8125E-2</v>
      </c>
      <c r="F11" s="16">
        <v>0.21276595744680901</v>
      </c>
      <c r="G11" s="16">
        <v>0.19631901840490801</v>
      </c>
      <c r="H11" s="16">
        <v>0.278481012658228</v>
      </c>
      <c r="I11" s="16"/>
      <c r="J11" s="16">
        <v>0.21678321678321699</v>
      </c>
      <c r="K11" s="16">
        <v>0.19004524886877799</v>
      </c>
      <c r="L11" s="16"/>
      <c r="M11" s="16">
        <v>0.18421052631578899</v>
      </c>
      <c r="N11" s="16">
        <v>0.24</v>
      </c>
      <c r="O11" s="16">
        <v>0.21666666666666701</v>
      </c>
      <c r="P11" s="16">
        <v>0.22500000000000001</v>
      </c>
      <c r="Q11" s="16"/>
      <c r="R11" s="16">
        <v>0.152</v>
      </c>
      <c r="S11" s="16">
        <v>0.209876543209877</v>
      </c>
      <c r="T11" s="16">
        <v>0.27450980392156898</v>
      </c>
      <c r="U11" s="16">
        <v>0.29166666666666702</v>
      </c>
      <c r="V11" s="16"/>
      <c r="W11" s="16">
        <v>0.121621621621622</v>
      </c>
      <c r="X11" s="16">
        <v>0.23711340206185599</v>
      </c>
      <c r="Y11" s="16">
        <v>0.269230769230769</v>
      </c>
      <c r="Z11" s="16">
        <v>0.19565217391304299</v>
      </c>
      <c r="AA11" s="16">
        <v>0.135135135135135</v>
      </c>
      <c r="AB11" s="16">
        <v>0.183673469387755</v>
      </c>
      <c r="AC11" s="16">
        <v>0.22448979591836701</v>
      </c>
      <c r="AD11" s="16">
        <v>0.11111111111111099</v>
      </c>
      <c r="AE11" s="16">
        <v>0.14285714285714299</v>
      </c>
      <c r="AF11" s="16">
        <v>0.39285714285714302</v>
      </c>
      <c r="AG11" s="16">
        <v>0.3</v>
      </c>
      <c r="AH11" s="16">
        <v>0</v>
      </c>
      <c r="AI11" s="16"/>
      <c r="AJ11" s="16">
        <v>0.26865671641791</v>
      </c>
      <c r="AK11" s="16">
        <v>0.18666666666666701</v>
      </c>
      <c r="AL11" s="16">
        <v>0.16666666666666699</v>
      </c>
      <c r="AM11" s="16">
        <v>0.19148936170212799</v>
      </c>
      <c r="AN11" s="16">
        <v>0.148148148148148</v>
      </c>
      <c r="AO11" s="16"/>
      <c r="AP11" s="16">
        <v>0.20994475138121499</v>
      </c>
      <c r="AQ11" s="16">
        <v>0.184</v>
      </c>
      <c r="AR11" s="16">
        <v>0.238095238095238</v>
      </c>
      <c r="AS11" s="16"/>
      <c r="AT11" s="16">
        <v>0.14393939393939401</v>
      </c>
      <c r="AU11" s="16">
        <v>0.244372990353698</v>
      </c>
      <c r="AV11" s="16">
        <v>8.8888888888888906E-2</v>
      </c>
      <c r="AW11" s="16">
        <v>0.25</v>
      </c>
      <c r="AX11" s="16"/>
      <c r="AY11" s="16">
        <v>0.24324324324324301</v>
      </c>
      <c r="AZ11" s="16">
        <v>0.201698513800425</v>
      </c>
      <c r="BA11" s="16"/>
      <c r="BB11" s="16">
        <v>0.13888888888888901</v>
      </c>
      <c r="BC11" s="16">
        <v>0.226190476190476</v>
      </c>
      <c r="BD11" s="16">
        <v>0.19003115264797499</v>
      </c>
      <c r="BE11" s="16">
        <v>0.28358208955223901</v>
      </c>
      <c r="BF11" s="16"/>
      <c r="BG11" s="16">
        <v>8.0645161290322606E-2</v>
      </c>
      <c r="BH11" s="16">
        <v>8.1632653061224497E-2</v>
      </c>
      <c r="BI11" s="16">
        <v>0.31081081081081102</v>
      </c>
      <c r="BJ11" s="16">
        <v>0.60869565217391297</v>
      </c>
      <c r="BK11" s="16">
        <v>0.70370370370370405</v>
      </c>
      <c r="BL11" s="16">
        <v>0</v>
      </c>
    </row>
    <row r="12" spans="2:64" x14ac:dyDescent="0.35">
      <c r="B12" s="17" t="s">
        <v>159</v>
      </c>
      <c r="C12" s="18">
        <v>0.13188976377952799</v>
      </c>
      <c r="D12" s="18">
        <v>0.10344827586206901</v>
      </c>
      <c r="E12" s="18">
        <v>0.140625</v>
      </c>
      <c r="F12" s="18">
        <v>0.10638297872340401</v>
      </c>
      <c r="G12" s="18">
        <v>0.14723926380368099</v>
      </c>
      <c r="H12" s="18">
        <v>0.132911392405063</v>
      </c>
      <c r="I12" s="18"/>
      <c r="J12" s="18">
        <v>0.11888111888111901</v>
      </c>
      <c r="K12" s="18">
        <v>0.14932126696832601</v>
      </c>
      <c r="L12" s="18"/>
      <c r="M12" s="18">
        <v>0.105263157894737</v>
      </c>
      <c r="N12" s="18">
        <v>0.21</v>
      </c>
      <c r="O12" s="18">
        <v>0.18333333333333299</v>
      </c>
      <c r="P12" s="18">
        <v>7.4999999999999997E-2</v>
      </c>
      <c r="Q12" s="18"/>
      <c r="R12" s="18">
        <v>0.128</v>
      </c>
      <c r="S12" s="18">
        <v>0.13580246913580199</v>
      </c>
      <c r="T12" s="18">
        <v>0.13071895424836599</v>
      </c>
      <c r="U12" s="18">
        <v>0.16666666666666699</v>
      </c>
      <c r="V12" s="18"/>
      <c r="W12" s="18">
        <v>0.162162162162162</v>
      </c>
      <c r="X12" s="18">
        <v>6.18556701030928E-2</v>
      </c>
      <c r="Y12" s="18">
        <v>0.134615384615385</v>
      </c>
      <c r="Z12" s="18">
        <v>0.13043478260869601</v>
      </c>
      <c r="AA12" s="18">
        <v>0.108108108108108</v>
      </c>
      <c r="AB12" s="18">
        <v>0.14285714285714299</v>
      </c>
      <c r="AC12" s="18">
        <v>0.183673469387755</v>
      </c>
      <c r="AD12" s="18">
        <v>0.22222222222222199</v>
      </c>
      <c r="AE12" s="18">
        <v>0.14285714285714299</v>
      </c>
      <c r="AF12" s="18">
        <v>0.17857142857142899</v>
      </c>
      <c r="AG12" s="18">
        <v>0.1</v>
      </c>
      <c r="AH12" s="18">
        <v>0</v>
      </c>
      <c r="AI12" s="18"/>
      <c r="AJ12" s="18">
        <v>0.164179104477612</v>
      </c>
      <c r="AK12" s="18">
        <v>0.17333333333333301</v>
      </c>
      <c r="AL12" s="18">
        <v>9.7701149425287404E-2</v>
      </c>
      <c r="AM12" s="18">
        <v>0.159574468085106</v>
      </c>
      <c r="AN12" s="18">
        <v>0.148148148148148</v>
      </c>
      <c r="AO12" s="18"/>
      <c r="AP12" s="18">
        <v>0.12707182320442001</v>
      </c>
      <c r="AQ12" s="18">
        <v>0.13600000000000001</v>
      </c>
      <c r="AR12" s="18">
        <v>0.19047619047618999</v>
      </c>
      <c r="AS12" s="18"/>
      <c r="AT12" s="18">
        <v>0.12878787878787901</v>
      </c>
      <c r="AU12" s="18">
        <v>0.109324758842444</v>
      </c>
      <c r="AV12" s="18">
        <v>0.17777777777777801</v>
      </c>
      <c r="AW12" s="18">
        <v>0.4</v>
      </c>
      <c r="AX12" s="18"/>
      <c r="AY12" s="18">
        <v>0.108108108108108</v>
      </c>
      <c r="AZ12" s="18">
        <v>0.13375796178343899</v>
      </c>
      <c r="BA12" s="18"/>
      <c r="BB12" s="18">
        <v>5.5555555555555601E-2</v>
      </c>
      <c r="BC12" s="18">
        <v>3.5714285714285698E-2</v>
      </c>
      <c r="BD12" s="18">
        <v>0.13395638629283499</v>
      </c>
      <c r="BE12" s="18">
        <v>0.28358208955223901</v>
      </c>
      <c r="BF12" s="18"/>
      <c r="BG12" s="18">
        <v>8.0645161290322606E-2</v>
      </c>
      <c r="BH12" s="18">
        <v>0.130612244897959</v>
      </c>
      <c r="BI12" s="18">
        <v>0.15540540540540501</v>
      </c>
      <c r="BJ12" s="18">
        <v>8.6956521739130405E-2</v>
      </c>
      <c r="BK12" s="18">
        <v>0.11111111111111099</v>
      </c>
      <c r="BL12" s="18">
        <v>0.66666666666666696</v>
      </c>
    </row>
    <row r="13" spans="2:64" x14ac:dyDescent="0.35">
      <c r="B13" s="15"/>
    </row>
    <row r="14" spans="2:64" x14ac:dyDescent="0.35">
      <c r="B14" t="s">
        <v>637</v>
      </c>
    </row>
    <row r="15" spans="2:64" x14ac:dyDescent="0.35">
      <c r="B15" t="s">
        <v>98</v>
      </c>
    </row>
    <row r="17" spans="2:2" x14ac:dyDescent="0.35">
      <c r="B17"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D22"/>
  <sheetViews>
    <sheetView showGridLines="0" workbookViewId="0">
      <pane xSplit="2" topLeftCell="C1" activePane="topRight" state="frozen"/>
      <selection activeCell="E3" sqref="E3"/>
      <selection pane="topRight" activeCell="E3" sqref="E3"/>
    </sheetView>
  </sheetViews>
  <sheetFormatPr defaultColWidth="10.90625" defaultRowHeight="14.5" x14ac:dyDescent="0.35"/>
  <cols>
    <col min="2" max="2" width="25.7265625" customWidth="1"/>
    <col min="3" max="6" width="20.7265625" customWidth="1"/>
  </cols>
  <sheetData>
    <row r="2" spans="2:56" ht="40" customHeight="1" x14ac:dyDescent="0.35">
      <c r="D2" s="29" t="s">
        <v>631</v>
      </c>
      <c r="E2" s="25"/>
      <c r="F2" s="25"/>
    </row>
    <row r="3" spans="2:56" ht="14.5" customHeight="1" x14ac:dyDescent="0.35">
      <c r="D3" s="13"/>
      <c r="E3" s="13"/>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row>
    <row r="5" spans="2:56" x14ac:dyDescent="0.35">
      <c r="D5" s="30"/>
      <c r="E5" s="33"/>
      <c r="F5" s="33"/>
      <c r="G5" s="33"/>
      <c r="H5" s="33"/>
      <c r="I5" s="33"/>
    </row>
    <row r="6" spans="2:56" ht="50" customHeight="1" x14ac:dyDescent="0.35">
      <c r="B6" s="19" t="s">
        <v>14</v>
      </c>
      <c r="C6" s="19" t="s">
        <v>628</v>
      </c>
      <c r="D6" s="19" t="s">
        <v>629</v>
      </c>
      <c r="E6" s="19" t="s">
        <v>630</v>
      </c>
    </row>
    <row r="7" spans="2:56" x14ac:dyDescent="0.35">
      <c r="B7" s="17" t="s">
        <v>553</v>
      </c>
      <c r="C7" s="16">
        <v>0.192913385826772</v>
      </c>
      <c r="D7" s="16">
        <v>7.8740157480315001E-2</v>
      </c>
      <c r="E7" s="16">
        <v>2.55905511811024E-2</v>
      </c>
    </row>
    <row r="8" spans="2:56" x14ac:dyDescent="0.35">
      <c r="B8" s="17" t="s">
        <v>554</v>
      </c>
      <c r="C8" s="16">
        <v>0.36614173228346503</v>
      </c>
      <c r="D8" s="16">
        <v>0.297244094488189</v>
      </c>
      <c r="E8" s="16">
        <v>0.104330708661417</v>
      </c>
    </row>
    <row r="9" spans="2:56" x14ac:dyDescent="0.35">
      <c r="B9" s="17" t="s">
        <v>555</v>
      </c>
      <c r="C9" s="16">
        <v>0.285433070866142</v>
      </c>
      <c r="D9" s="16">
        <v>0.25393700787401602</v>
      </c>
      <c r="E9" s="16">
        <v>0.16141732283464599</v>
      </c>
    </row>
    <row r="10" spans="2:56" x14ac:dyDescent="0.35">
      <c r="B10" s="17" t="s">
        <v>556</v>
      </c>
      <c r="C10" s="16">
        <v>5.9055118110236199E-2</v>
      </c>
      <c r="D10" s="16">
        <v>0.16732283464566899</v>
      </c>
      <c r="E10" s="16">
        <v>0.226377952755905</v>
      </c>
    </row>
    <row r="11" spans="2:56" x14ac:dyDescent="0.35">
      <c r="B11" s="17" t="s">
        <v>557</v>
      </c>
      <c r="C11" s="16">
        <v>5.5118110236220499E-2</v>
      </c>
      <c r="D11" s="16">
        <v>0.17716535433070901</v>
      </c>
      <c r="E11" s="16">
        <v>0.45472440944881898</v>
      </c>
    </row>
    <row r="12" spans="2:56" x14ac:dyDescent="0.35">
      <c r="B12" s="17" t="s">
        <v>159</v>
      </c>
      <c r="C12" s="16">
        <v>4.1338582677165399E-2</v>
      </c>
      <c r="D12" s="16">
        <v>2.55905511811024E-2</v>
      </c>
      <c r="E12" s="16">
        <v>2.7559055118110201E-2</v>
      </c>
    </row>
    <row r="13" spans="2:56" x14ac:dyDescent="0.35">
      <c r="B13" s="22" t="s">
        <v>558</v>
      </c>
      <c r="C13" s="20">
        <v>0.559055118110236</v>
      </c>
      <c r="D13" s="20">
        <v>0.37598425196850399</v>
      </c>
      <c r="E13" s="20">
        <v>0.12992125984252001</v>
      </c>
    </row>
    <row r="14" spans="2:56" x14ac:dyDescent="0.35">
      <c r="B14" s="22" t="s">
        <v>559</v>
      </c>
      <c r="C14" s="20">
        <v>0.114173228346457</v>
      </c>
      <c r="D14" s="20">
        <v>0.34448818897637801</v>
      </c>
      <c r="E14" s="20">
        <v>0.68110236220472398</v>
      </c>
    </row>
    <row r="15" spans="2:56" x14ac:dyDescent="0.35">
      <c r="B15" s="22" t="s">
        <v>237</v>
      </c>
      <c r="C15" s="21">
        <v>0.114173228346457</v>
      </c>
      <c r="D15" s="21">
        <v>3.1496062992125998E-2</v>
      </c>
      <c r="E15" s="21">
        <v>-0.55118110236220497</v>
      </c>
    </row>
    <row r="16" spans="2:56" x14ac:dyDescent="0.35">
      <c r="B16" s="15"/>
      <c r="C16" s="15"/>
      <c r="D16" s="15"/>
      <c r="E16" s="15"/>
    </row>
    <row r="17" spans="2:2" x14ac:dyDescent="0.35">
      <c r="B17" t="s">
        <v>637</v>
      </c>
    </row>
    <row r="18" spans="2:2" x14ac:dyDescent="0.35">
      <c r="B18" t="s">
        <v>98</v>
      </c>
    </row>
    <row r="22" spans="2:2" x14ac:dyDescent="0.35">
      <c r="B22" s="7" t="str">
        <f>HYPERLINK("#'Contents'!A1", "Return to Contents")</f>
        <v>Return to Contents</v>
      </c>
    </row>
  </sheetData>
  <mergeCells count="2">
    <mergeCell ref="D2:F2"/>
    <mergeCell ref="E5:I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632</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553</v>
      </c>
      <c r="C8" s="16">
        <v>2.55905511811024E-2</v>
      </c>
      <c r="D8" s="16">
        <v>6.8965517241379296E-2</v>
      </c>
      <c r="E8" s="16">
        <v>7.8125E-2</v>
      </c>
      <c r="F8" s="16">
        <v>3.1914893617021302E-2</v>
      </c>
      <c r="G8" s="16">
        <v>1.22699386503067E-2</v>
      </c>
      <c r="H8" s="16">
        <v>6.3291139240506302E-3</v>
      </c>
      <c r="I8" s="16"/>
      <c r="J8" s="16">
        <v>2.44755244755245E-2</v>
      </c>
      <c r="K8" s="16">
        <v>2.7149321266968299E-2</v>
      </c>
      <c r="L8" s="16"/>
      <c r="M8" s="16">
        <v>2.9605263157894701E-2</v>
      </c>
      <c r="N8" s="16">
        <v>0.01</v>
      </c>
      <c r="O8" s="16">
        <v>0</v>
      </c>
      <c r="P8" s="16">
        <v>7.4999999999999997E-2</v>
      </c>
      <c r="Q8" s="16"/>
      <c r="R8" s="16">
        <v>3.5999999999999997E-2</v>
      </c>
      <c r="S8" s="16">
        <v>1.2345679012345699E-2</v>
      </c>
      <c r="T8" s="16">
        <v>1.30718954248366E-2</v>
      </c>
      <c r="U8" s="16">
        <v>4.1666666666666699E-2</v>
      </c>
      <c r="V8" s="16"/>
      <c r="W8" s="16">
        <v>2.7027027027027001E-2</v>
      </c>
      <c r="X8" s="16">
        <v>2.06185567010309E-2</v>
      </c>
      <c r="Y8" s="16">
        <v>3.8461538461538498E-2</v>
      </c>
      <c r="Z8" s="16">
        <v>2.1739130434782601E-2</v>
      </c>
      <c r="AA8" s="16">
        <v>0.108108108108108</v>
      </c>
      <c r="AB8" s="16">
        <v>0</v>
      </c>
      <c r="AC8" s="16">
        <v>2.04081632653061E-2</v>
      </c>
      <c r="AD8" s="16">
        <v>0</v>
      </c>
      <c r="AE8" s="16">
        <v>0</v>
      </c>
      <c r="AF8" s="16">
        <v>0</v>
      </c>
      <c r="AG8" s="16">
        <v>0.05</v>
      </c>
      <c r="AH8" s="16">
        <v>0</v>
      </c>
      <c r="AI8" s="16"/>
      <c r="AJ8" s="16">
        <v>1.49253731343284E-2</v>
      </c>
      <c r="AK8" s="16">
        <v>1.3333333333333299E-2</v>
      </c>
      <c r="AL8" s="16">
        <v>2.2988505747126398E-2</v>
      </c>
      <c r="AM8" s="16">
        <v>3.1914893617021302E-2</v>
      </c>
      <c r="AN8" s="16">
        <v>0.11111111111111099</v>
      </c>
      <c r="AO8" s="16"/>
      <c r="AP8" s="16">
        <v>1.93370165745856E-2</v>
      </c>
      <c r="AQ8" s="16">
        <v>0.04</v>
      </c>
      <c r="AR8" s="16">
        <v>4.7619047619047603E-2</v>
      </c>
      <c r="AS8" s="16"/>
      <c r="AT8" s="16">
        <v>2.27272727272727E-2</v>
      </c>
      <c r="AU8" s="16">
        <v>1.9292604501607701E-2</v>
      </c>
      <c r="AV8" s="16">
        <v>8.8888888888888906E-2</v>
      </c>
      <c r="AW8" s="16">
        <v>0</v>
      </c>
      <c r="AX8" s="16"/>
      <c r="AY8" s="16">
        <v>0.108108108108108</v>
      </c>
      <c r="AZ8" s="16">
        <v>1.9108280254777101E-2</v>
      </c>
      <c r="BA8" s="16"/>
      <c r="BB8" s="16">
        <v>5.5555555555555601E-2</v>
      </c>
      <c r="BC8" s="16">
        <v>4.7619047619047603E-2</v>
      </c>
      <c r="BD8" s="16">
        <v>2.1806853582554499E-2</v>
      </c>
      <c r="BE8" s="16">
        <v>0</v>
      </c>
      <c r="BF8" s="16"/>
      <c r="BG8" s="16">
        <v>4.8387096774193498E-2</v>
      </c>
      <c r="BH8" s="16">
        <v>2.8571428571428598E-2</v>
      </c>
      <c r="BI8" s="16">
        <v>1.35135135135135E-2</v>
      </c>
      <c r="BJ8" s="16">
        <v>4.3478260869565202E-2</v>
      </c>
      <c r="BK8" s="16">
        <v>0</v>
      </c>
      <c r="BL8" s="16">
        <v>0</v>
      </c>
    </row>
    <row r="9" spans="2:64" x14ac:dyDescent="0.35">
      <c r="B9" s="17" t="s">
        <v>554</v>
      </c>
      <c r="C9" s="16">
        <v>0.104330708661417</v>
      </c>
      <c r="D9" s="16">
        <v>0.31034482758620702</v>
      </c>
      <c r="E9" s="16">
        <v>0.140625</v>
      </c>
      <c r="F9" s="16">
        <v>0.12765957446808501</v>
      </c>
      <c r="G9" s="16">
        <v>5.5214723926380403E-2</v>
      </c>
      <c r="H9" s="16">
        <v>8.8607594936708903E-2</v>
      </c>
      <c r="I9" s="16"/>
      <c r="J9" s="16">
        <v>9.4405594405594401E-2</v>
      </c>
      <c r="K9" s="16">
        <v>0.113122171945701</v>
      </c>
      <c r="L9" s="16"/>
      <c r="M9" s="16">
        <v>9.8684210526315805E-2</v>
      </c>
      <c r="N9" s="16">
        <v>0.12</v>
      </c>
      <c r="O9" s="16">
        <v>0.133333333333333</v>
      </c>
      <c r="P9" s="16">
        <v>0.05</v>
      </c>
      <c r="Q9" s="16"/>
      <c r="R9" s="16">
        <v>0.13600000000000001</v>
      </c>
      <c r="S9" s="16">
        <v>9.8765432098765399E-2</v>
      </c>
      <c r="T9" s="16">
        <v>4.5751633986928102E-2</v>
      </c>
      <c r="U9" s="16">
        <v>0.16666666666666699</v>
      </c>
      <c r="V9" s="16"/>
      <c r="W9" s="16">
        <v>0.14864864864864899</v>
      </c>
      <c r="X9" s="16">
        <v>8.2474226804123696E-2</v>
      </c>
      <c r="Y9" s="16">
        <v>5.7692307692307702E-2</v>
      </c>
      <c r="Z9" s="16">
        <v>4.3478260869565202E-2</v>
      </c>
      <c r="AA9" s="16">
        <v>0.135135135135135</v>
      </c>
      <c r="AB9" s="16">
        <v>6.1224489795918401E-2</v>
      </c>
      <c r="AC9" s="16">
        <v>6.1224489795918401E-2</v>
      </c>
      <c r="AD9" s="16">
        <v>5.5555555555555601E-2</v>
      </c>
      <c r="AE9" s="16">
        <v>0.17142857142857101</v>
      </c>
      <c r="AF9" s="16">
        <v>0.214285714285714</v>
      </c>
      <c r="AG9" s="16">
        <v>0.2</v>
      </c>
      <c r="AH9" s="16">
        <v>0.33333333333333298</v>
      </c>
      <c r="AI9" s="16"/>
      <c r="AJ9" s="16">
        <v>7.4626865671641798E-2</v>
      </c>
      <c r="AK9" s="16">
        <v>0.12</v>
      </c>
      <c r="AL9" s="16">
        <v>9.1954022988505704E-2</v>
      </c>
      <c r="AM9" s="16">
        <v>0.12765957446808501</v>
      </c>
      <c r="AN9" s="16">
        <v>0.148148148148148</v>
      </c>
      <c r="AO9" s="16"/>
      <c r="AP9" s="16">
        <v>0.113259668508287</v>
      </c>
      <c r="AQ9" s="16">
        <v>9.6000000000000002E-2</v>
      </c>
      <c r="AR9" s="16">
        <v>0</v>
      </c>
      <c r="AS9" s="16"/>
      <c r="AT9" s="16">
        <v>0.13636363636363599</v>
      </c>
      <c r="AU9" s="16">
        <v>7.0739549839228297E-2</v>
      </c>
      <c r="AV9" s="16">
        <v>0.24444444444444399</v>
      </c>
      <c r="AW9" s="16">
        <v>0.1</v>
      </c>
      <c r="AX9" s="16"/>
      <c r="AY9" s="16">
        <v>0.162162162162162</v>
      </c>
      <c r="AZ9" s="16">
        <v>9.9787685774946899E-2</v>
      </c>
      <c r="BA9" s="16"/>
      <c r="BB9" s="16">
        <v>0.22222222222222199</v>
      </c>
      <c r="BC9" s="16">
        <v>0.15476190476190499</v>
      </c>
      <c r="BD9" s="16">
        <v>8.4112149532710304E-2</v>
      </c>
      <c r="BE9" s="16">
        <v>7.4626865671641798E-2</v>
      </c>
      <c r="BF9" s="16"/>
      <c r="BG9" s="16">
        <v>0.19354838709677399</v>
      </c>
      <c r="BH9" s="16">
        <v>0.122448979591837</v>
      </c>
      <c r="BI9" s="16">
        <v>6.08108108108108E-2</v>
      </c>
      <c r="BJ9" s="16">
        <v>4.3478260869565202E-2</v>
      </c>
      <c r="BK9" s="16">
        <v>0</v>
      </c>
      <c r="BL9" s="16">
        <v>0.33333333333333298</v>
      </c>
    </row>
    <row r="10" spans="2:64" x14ac:dyDescent="0.35">
      <c r="B10" s="17" t="s">
        <v>555</v>
      </c>
      <c r="C10" s="16">
        <v>0.16141732283464599</v>
      </c>
      <c r="D10" s="16">
        <v>0.34482758620689702</v>
      </c>
      <c r="E10" s="16">
        <v>0.21875</v>
      </c>
      <c r="F10" s="16">
        <v>0.117021276595745</v>
      </c>
      <c r="G10" s="16">
        <v>0.159509202453988</v>
      </c>
      <c r="H10" s="16">
        <v>0.132911392405063</v>
      </c>
      <c r="I10" s="16"/>
      <c r="J10" s="16">
        <v>0.16433566433566399</v>
      </c>
      <c r="K10" s="16">
        <v>0.158371040723982</v>
      </c>
      <c r="L10" s="16"/>
      <c r="M10" s="16">
        <v>0.14802631578947401</v>
      </c>
      <c r="N10" s="16">
        <v>0.18</v>
      </c>
      <c r="O10" s="16">
        <v>0.18333333333333299</v>
      </c>
      <c r="P10" s="16">
        <v>0.2</v>
      </c>
      <c r="Q10" s="16"/>
      <c r="R10" s="16">
        <v>0.16400000000000001</v>
      </c>
      <c r="S10" s="16">
        <v>0.18518518518518501</v>
      </c>
      <c r="T10" s="16">
        <v>0.14379084967320299</v>
      </c>
      <c r="U10" s="16">
        <v>0.16666666666666699</v>
      </c>
      <c r="V10" s="16"/>
      <c r="W10" s="16">
        <v>0.21621621621621601</v>
      </c>
      <c r="X10" s="16">
        <v>0.14432989690721601</v>
      </c>
      <c r="Y10" s="16">
        <v>5.7692307692307702E-2</v>
      </c>
      <c r="Z10" s="16">
        <v>0.217391304347826</v>
      </c>
      <c r="AA10" s="16">
        <v>0.21621621621621601</v>
      </c>
      <c r="AB10" s="16">
        <v>0.20408163265306101</v>
      </c>
      <c r="AC10" s="16">
        <v>0.183673469387755</v>
      </c>
      <c r="AD10" s="16">
        <v>0.16666666666666699</v>
      </c>
      <c r="AE10" s="16">
        <v>0.114285714285714</v>
      </c>
      <c r="AF10" s="16">
        <v>0.107142857142857</v>
      </c>
      <c r="AG10" s="16">
        <v>0.05</v>
      </c>
      <c r="AH10" s="16">
        <v>0.33333333333333298</v>
      </c>
      <c r="AI10" s="16"/>
      <c r="AJ10" s="16">
        <v>0.20895522388059701</v>
      </c>
      <c r="AK10" s="16">
        <v>0.17333333333333301</v>
      </c>
      <c r="AL10" s="16">
        <v>0.14367816091954</v>
      </c>
      <c r="AM10" s="16">
        <v>0.14893617021276601</v>
      </c>
      <c r="AN10" s="16">
        <v>0.22222222222222199</v>
      </c>
      <c r="AO10" s="16"/>
      <c r="AP10" s="16">
        <v>0.17679558011049701</v>
      </c>
      <c r="AQ10" s="16">
        <v>0.12</v>
      </c>
      <c r="AR10" s="16">
        <v>0.14285714285714299</v>
      </c>
      <c r="AS10" s="16"/>
      <c r="AT10" s="16">
        <v>0.14393939393939401</v>
      </c>
      <c r="AU10" s="16">
        <v>0.157556270096463</v>
      </c>
      <c r="AV10" s="16">
        <v>0.2</v>
      </c>
      <c r="AW10" s="16">
        <v>0.25</v>
      </c>
      <c r="AX10" s="16"/>
      <c r="AY10" s="16">
        <v>0.18918918918918901</v>
      </c>
      <c r="AZ10" s="16">
        <v>0.15923566878980899</v>
      </c>
      <c r="BA10" s="16"/>
      <c r="BB10" s="16">
        <v>0.11111111111111099</v>
      </c>
      <c r="BC10" s="16">
        <v>0.119047619047619</v>
      </c>
      <c r="BD10" s="16">
        <v>0.15887850467289699</v>
      </c>
      <c r="BE10" s="16">
        <v>0.25373134328358199</v>
      </c>
      <c r="BF10" s="16"/>
      <c r="BG10" s="16">
        <v>0.14516129032258099</v>
      </c>
      <c r="BH10" s="16">
        <v>0.13469387755102</v>
      </c>
      <c r="BI10" s="16">
        <v>0.23648648648648599</v>
      </c>
      <c r="BJ10" s="16">
        <v>8.6956521739130405E-2</v>
      </c>
      <c r="BK10" s="16">
        <v>7.4074074074074098E-2</v>
      </c>
      <c r="BL10" s="16">
        <v>0.33333333333333298</v>
      </c>
    </row>
    <row r="11" spans="2:64" x14ac:dyDescent="0.35">
      <c r="B11" s="17" t="s">
        <v>556</v>
      </c>
      <c r="C11" s="16">
        <v>0.226377952755905</v>
      </c>
      <c r="D11" s="16">
        <v>0.13793103448275901</v>
      </c>
      <c r="E11" s="16">
        <v>0.203125</v>
      </c>
      <c r="F11" s="16">
        <v>0.20212765957446799</v>
      </c>
      <c r="G11" s="16">
        <v>0.28834355828220898</v>
      </c>
      <c r="H11" s="16">
        <v>0.20253164556962</v>
      </c>
      <c r="I11" s="16"/>
      <c r="J11" s="16">
        <v>0.22027972027972001</v>
      </c>
      <c r="K11" s="16">
        <v>0.23529411764705899</v>
      </c>
      <c r="L11" s="16"/>
      <c r="M11" s="16">
        <v>0.25328947368421101</v>
      </c>
      <c r="N11" s="16">
        <v>0.2</v>
      </c>
      <c r="O11" s="16">
        <v>0.2</v>
      </c>
      <c r="P11" s="16">
        <v>0.15</v>
      </c>
      <c r="Q11" s="16"/>
      <c r="R11" s="16">
        <v>0.20399999999999999</v>
      </c>
      <c r="S11" s="16">
        <v>0.28395061728395099</v>
      </c>
      <c r="T11" s="16">
        <v>0.22222222222222199</v>
      </c>
      <c r="U11" s="16">
        <v>0.29166666666666702</v>
      </c>
      <c r="V11" s="16"/>
      <c r="W11" s="16">
        <v>0.22972972972972999</v>
      </c>
      <c r="X11" s="16">
        <v>0.20618556701030899</v>
      </c>
      <c r="Y11" s="16">
        <v>0.30769230769230799</v>
      </c>
      <c r="Z11" s="16">
        <v>0.19565217391304299</v>
      </c>
      <c r="AA11" s="16">
        <v>0.21621621621621601</v>
      </c>
      <c r="AB11" s="16">
        <v>0.16326530612244899</v>
      </c>
      <c r="AC11" s="16">
        <v>0.22448979591836701</v>
      </c>
      <c r="AD11" s="16">
        <v>0.33333333333333298</v>
      </c>
      <c r="AE11" s="16">
        <v>0.314285714285714</v>
      </c>
      <c r="AF11" s="16">
        <v>0.107142857142857</v>
      </c>
      <c r="AG11" s="16">
        <v>0.25</v>
      </c>
      <c r="AH11" s="16">
        <v>0.33333333333333298</v>
      </c>
      <c r="AI11" s="16"/>
      <c r="AJ11" s="16">
        <v>0.20895522388059701</v>
      </c>
      <c r="AK11" s="16">
        <v>0.18666666666666701</v>
      </c>
      <c r="AL11" s="16">
        <v>0.26436781609195398</v>
      </c>
      <c r="AM11" s="16">
        <v>0.180851063829787</v>
      </c>
      <c r="AN11" s="16">
        <v>0.22222222222222199</v>
      </c>
      <c r="AO11" s="16"/>
      <c r="AP11" s="16">
        <v>0.22099447513812201</v>
      </c>
      <c r="AQ11" s="16">
        <v>0.25600000000000001</v>
      </c>
      <c r="AR11" s="16">
        <v>0.14285714285714299</v>
      </c>
      <c r="AS11" s="16"/>
      <c r="AT11" s="16">
        <v>0.310606060606061</v>
      </c>
      <c r="AU11" s="16">
        <v>0.202572347266881</v>
      </c>
      <c r="AV11" s="16">
        <v>0.155555555555556</v>
      </c>
      <c r="AW11" s="16">
        <v>0.2</v>
      </c>
      <c r="AX11" s="16"/>
      <c r="AY11" s="16">
        <v>0.18918918918918901</v>
      </c>
      <c r="AZ11" s="16">
        <v>0.22929936305732501</v>
      </c>
      <c r="BA11" s="16"/>
      <c r="BB11" s="16">
        <v>0.16666666666666699</v>
      </c>
      <c r="BC11" s="16">
        <v>0.16666666666666699</v>
      </c>
      <c r="BD11" s="16">
        <v>0.25545171339563899</v>
      </c>
      <c r="BE11" s="16">
        <v>0.19402985074626899</v>
      </c>
      <c r="BF11" s="16"/>
      <c r="BG11" s="16">
        <v>0.27419354838709697</v>
      </c>
      <c r="BH11" s="16">
        <v>0.27755102040816299</v>
      </c>
      <c r="BI11" s="16">
        <v>0.15540540540540501</v>
      </c>
      <c r="BJ11" s="16">
        <v>0.13043478260869601</v>
      </c>
      <c r="BK11" s="16">
        <v>0.148148148148148</v>
      </c>
      <c r="BL11" s="16">
        <v>0</v>
      </c>
    </row>
    <row r="12" spans="2:64" x14ac:dyDescent="0.35">
      <c r="B12" s="17" t="s">
        <v>557</v>
      </c>
      <c r="C12" s="16">
        <v>0.45472440944881898</v>
      </c>
      <c r="D12" s="16">
        <v>0.13793103448275901</v>
      </c>
      <c r="E12" s="16">
        <v>0.34375</v>
      </c>
      <c r="F12" s="16">
        <v>0.5</v>
      </c>
      <c r="G12" s="16">
        <v>0.46012269938650302</v>
      </c>
      <c r="H12" s="16">
        <v>0.525316455696203</v>
      </c>
      <c r="I12" s="16"/>
      <c r="J12" s="16">
        <v>0.47202797202797198</v>
      </c>
      <c r="K12" s="16">
        <v>0.434389140271493</v>
      </c>
      <c r="L12" s="16"/>
      <c r="M12" s="16">
        <v>0.44736842105263203</v>
      </c>
      <c r="N12" s="16">
        <v>0.48</v>
      </c>
      <c r="O12" s="16">
        <v>0.41666666666666702</v>
      </c>
      <c r="P12" s="16">
        <v>0.47499999999999998</v>
      </c>
      <c r="Q12" s="16"/>
      <c r="R12" s="16">
        <v>0.42799999999999999</v>
      </c>
      <c r="S12" s="16">
        <v>0.407407407407407</v>
      </c>
      <c r="T12" s="16">
        <v>0.54248366013071903</v>
      </c>
      <c r="U12" s="16">
        <v>0.33333333333333298</v>
      </c>
      <c r="V12" s="16"/>
      <c r="W12" s="16">
        <v>0.36486486486486502</v>
      </c>
      <c r="X12" s="16">
        <v>0.51546391752577303</v>
      </c>
      <c r="Y12" s="16">
        <v>0.480769230769231</v>
      </c>
      <c r="Z12" s="16">
        <v>0.52173913043478304</v>
      </c>
      <c r="AA12" s="16">
        <v>0.32432432432432401</v>
      </c>
      <c r="AB12" s="16">
        <v>0.51020408163265296</v>
      </c>
      <c r="AC12" s="16">
        <v>0.48979591836734698</v>
      </c>
      <c r="AD12" s="16">
        <v>0.38888888888888901</v>
      </c>
      <c r="AE12" s="16">
        <v>0.4</v>
      </c>
      <c r="AF12" s="16">
        <v>0.5</v>
      </c>
      <c r="AG12" s="16">
        <v>0.45</v>
      </c>
      <c r="AH12" s="16">
        <v>0</v>
      </c>
      <c r="AI12" s="16"/>
      <c r="AJ12" s="16">
        <v>0.462686567164179</v>
      </c>
      <c r="AK12" s="16">
        <v>0.42666666666666703</v>
      </c>
      <c r="AL12" s="16">
        <v>0.45977011494252901</v>
      </c>
      <c r="AM12" s="16">
        <v>0.47872340425531901</v>
      </c>
      <c r="AN12" s="16">
        <v>0.296296296296296</v>
      </c>
      <c r="AO12" s="16"/>
      <c r="AP12" s="16">
        <v>0.43093922651933703</v>
      </c>
      <c r="AQ12" s="16">
        <v>0.48799999999999999</v>
      </c>
      <c r="AR12" s="16">
        <v>0.66666666666666696</v>
      </c>
      <c r="AS12" s="16"/>
      <c r="AT12" s="16">
        <v>0.37878787878787901</v>
      </c>
      <c r="AU12" s="16">
        <v>0.52733118971061099</v>
      </c>
      <c r="AV12" s="16">
        <v>0.28888888888888897</v>
      </c>
      <c r="AW12" s="16">
        <v>0.2</v>
      </c>
      <c r="AX12" s="16"/>
      <c r="AY12" s="16">
        <v>0.29729729729729698</v>
      </c>
      <c r="AZ12" s="16">
        <v>0.467091295116773</v>
      </c>
      <c r="BA12" s="16"/>
      <c r="BB12" s="16">
        <v>0.41666666666666702</v>
      </c>
      <c r="BC12" s="16">
        <v>0.48809523809523803</v>
      </c>
      <c r="BD12" s="16">
        <v>0.46105919003115298</v>
      </c>
      <c r="BE12" s="16">
        <v>0.402985074626866</v>
      </c>
      <c r="BF12" s="16"/>
      <c r="BG12" s="16">
        <v>0.29032258064516098</v>
      </c>
      <c r="BH12" s="16">
        <v>0.40816326530612201</v>
      </c>
      <c r="BI12" s="16">
        <v>0.51351351351351304</v>
      </c>
      <c r="BJ12" s="16">
        <v>0.69565217391304301</v>
      </c>
      <c r="BK12" s="16">
        <v>0.77777777777777801</v>
      </c>
      <c r="BL12" s="16">
        <v>0</v>
      </c>
    </row>
    <row r="13" spans="2:64" x14ac:dyDescent="0.35">
      <c r="B13" s="17" t="s">
        <v>159</v>
      </c>
      <c r="C13" s="16">
        <v>2.7559055118110201E-2</v>
      </c>
      <c r="D13" s="16">
        <v>0</v>
      </c>
      <c r="E13" s="16">
        <v>1.5625E-2</v>
      </c>
      <c r="F13" s="16">
        <v>2.1276595744680899E-2</v>
      </c>
      <c r="G13" s="16">
        <v>2.4539877300613501E-2</v>
      </c>
      <c r="H13" s="16">
        <v>4.4303797468354403E-2</v>
      </c>
      <c r="I13" s="16"/>
      <c r="J13" s="16">
        <v>2.44755244755245E-2</v>
      </c>
      <c r="K13" s="16">
        <v>3.1674208144796399E-2</v>
      </c>
      <c r="L13" s="16"/>
      <c r="M13" s="16">
        <v>2.30263157894737E-2</v>
      </c>
      <c r="N13" s="16">
        <v>0.01</v>
      </c>
      <c r="O13" s="16">
        <v>6.6666666666666693E-2</v>
      </c>
      <c r="P13" s="16">
        <v>0.05</v>
      </c>
      <c r="Q13" s="16"/>
      <c r="R13" s="16">
        <v>3.2000000000000001E-2</v>
      </c>
      <c r="S13" s="16">
        <v>1.2345679012345699E-2</v>
      </c>
      <c r="T13" s="16">
        <v>3.2679738562091498E-2</v>
      </c>
      <c r="U13" s="16">
        <v>0</v>
      </c>
      <c r="V13" s="16"/>
      <c r="W13" s="16">
        <v>1.35135135135135E-2</v>
      </c>
      <c r="X13" s="16">
        <v>3.09278350515464E-2</v>
      </c>
      <c r="Y13" s="16">
        <v>5.7692307692307702E-2</v>
      </c>
      <c r="Z13" s="16">
        <v>0</v>
      </c>
      <c r="AA13" s="16">
        <v>0</v>
      </c>
      <c r="AB13" s="16">
        <v>6.1224489795918401E-2</v>
      </c>
      <c r="AC13" s="16">
        <v>2.04081632653061E-2</v>
      </c>
      <c r="AD13" s="16">
        <v>5.5555555555555601E-2</v>
      </c>
      <c r="AE13" s="16">
        <v>0</v>
      </c>
      <c r="AF13" s="16">
        <v>7.1428571428571397E-2</v>
      </c>
      <c r="AG13" s="16">
        <v>0</v>
      </c>
      <c r="AH13" s="16">
        <v>0</v>
      </c>
      <c r="AI13" s="16"/>
      <c r="AJ13" s="16">
        <v>2.9850746268656699E-2</v>
      </c>
      <c r="AK13" s="16">
        <v>0.08</v>
      </c>
      <c r="AL13" s="16">
        <v>1.72413793103448E-2</v>
      </c>
      <c r="AM13" s="16">
        <v>3.1914893617021302E-2</v>
      </c>
      <c r="AN13" s="16">
        <v>0</v>
      </c>
      <c r="AO13" s="16"/>
      <c r="AP13" s="16">
        <v>3.8674033149171297E-2</v>
      </c>
      <c r="AQ13" s="16">
        <v>0</v>
      </c>
      <c r="AR13" s="16">
        <v>0</v>
      </c>
      <c r="AS13" s="16"/>
      <c r="AT13" s="16">
        <v>7.5757575757575803E-3</v>
      </c>
      <c r="AU13" s="16">
        <v>2.2508038585209E-2</v>
      </c>
      <c r="AV13" s="16">
        <v>2.2222222222222199E-2</v>
      </c>
      <c r="AW13" s="16">
        <v>0.25</v>
      </c>
      <c r="AX13" s="16"/>
      <c r="AY13" s="16">
        <v>5.4054054054054099E-2</v>
      </c>
      <c r="AZ13" s="16">
        <v>2.54777070063694E-2</v>
      </c>
      <c r="BA13" s="16"/>
      <c r="BB13" s="16">
        <v>2.7777777777777801E-2</v>
      </c>
      <c r="BC13" s="16">
        <v>2.3809523809523801E-2</v>
      </c>
      <c r="BD13" s="16">
        <v>1.86915887850467E-2</v>
      </c>
      <c r="BE13" s="16">
        <v>7.4626865671641798E-2</v>
      </c>
      <c r="BF13" s="16"/>
      <c r="BG13" s="16">
        <v>4.8387096774193498E-2</v>
      </c>
      <c r="BH13" s="16">
        <v>2.8571428571428598E-2</v>
      </c>
      <c r="BI13" s="16">
        <v>2.0270270270270299E-2</v>
      </c>
      <c r="BJ13" s="16">
        <v>0</v>
      </c>
      <c r="BK13" s="16">
        <v>0</v>
      </c>
      <c r="BL13" s="16">
        <v>0.33333333333333298</v>
      </c>
    </row>
    <row r="14" spans="2:64" x14ac:dyDescent="0.35">
      <c r="B14" s="17" t="s">
        <v>558</v>
      </c>
      <c r="C14" s="20">
        <v>0.12992125984252001</v>
      </c>
      <c r="D14" s="20">
        <v>0.37931034482758602</v>
      </c>
      <c r="E14" s="20">
        <v>0.21875</v>
      </c>
      <c r="F14" s="20">
        <v>0.159574468085106</v>
      </c>
      <c r="G14" s="20">
        <v>6.7484662576687102E-2</v>
      </c>
      <c r="H14" s="20">
        <v>9.49367088607595E-2</v>
      </c>
      <c r="I14" s="20"/>
      <c r="J14" s="20">
        <v>0.11888111888111901</v>
      </c>
      <c r="K14" s="20">
        <v>0.14027149321266999</v>
      </c>
      <c r="L14" s="20"/>
      <c r="M14" s="20">
        <v>0.12828947368421101</v>
      </c>
      <c r="N14" s="20">
        <v>0.13</v>
      </c>
      <c r="O14" s="20">
        <v>0.133333333333333</v>
      </c>
      <c r="P14" s="20">
        <v>0.125</v>
      </c>
      <c r="Q14" s="20"/>
      <c r="R14" s="20">
        <v>0.17199999999999999</v>
      </c>
      <c r="S14" s="20">
        <v>0.11111111111111099</v>
      </c>
      <c r="T14" s="20">
        <v>5.8823529411764698E-2</v>
      </c>
      <c r="U14" s="20">
        <v>0.20833333333333301</v>
      </c>
      <c r="V14" s="20"/>
      <c r="W14" s="20">
        <v>0.17567567567567599</v>
      </c>
      <c r="X14" s="20">
        <v>0.10309278350515499</v>
      </c>
      <c r="Y14" s="20">
        <v>9.6153846153846201E-2</v>
      </c>
      <c r="Z14" s="20">
        <v>6.5217391304347797E-2</v>
      </c>
      <c r="AA14" s="20">
        <v>0.24324324324324301</v>
      </c>
      <c r="AB14" s="20">
        <v>6.1224489795918401E-2</v>
      </c>
      <c r="AC14" s="20">
        <v>8.1632653061224497E-2</v>
      </c>
      <c r="AD14" s="20">
        <v>5.5555555555555601E-2</v>
      </c>
      <c r="AE14" s="20">
        <v>0.17142857142857101</v>
      </c>
      <c r="AF14" s="20">
        <v>0.214285714285714</v>
      </c>
      <c r="AG14" s="20">
        <v>0.25</v>
      </c>
      <c r="AH14" s="20">
        <v>0.33333333333333298</v>
      </c>
      <c r="AI14" s="20"/>
      <c r="AJ14" s="20">
        <v>8.9552238805970102E-2</v>
      </c>
      <c r="AK14" s="20">
        <v>0.133333333333333</v>
      </c>
      <c r="AL14" s="20">
        <v>0.114942528735632</v>
      </c>
      <c r="AM14" s="20">
        <v>0.159574468085106</v>
      </c>
      <c r="AN14" s="20">
        <v>0.25925925925925902</v>
      </c>
      <c r="AO14" s="20"/>
      <c r="AP14" s="20">
        <v>0.13259668508287301</v>
      </c>
      <c r="AQ14" s="20">
        <v>0.13600000000000001</v>
      </c>
      <c r="AR14" s="20">
        <v>4.7619047619047603E-2</v>
      </c>
      <c r="AS14" s="20"/>
      <c r="AT14" s="20">
        <v>0.15909090909090901</v>
      </c>
      <c r="AU14" s="20">
        <v>9.0032154340836001E-2</v>
      </c>
      <c r="AV14" s="20">
        <v>0.33333333333333298</v>
      </c>
      <c r="AW14" s="20">
        <v>0.1</v>
      </c>
      <c r="AX14" s="20"/>
      <c r="AY14" s="20">
        <v>0.27027027027027001</v>
      </c>
      <c r="AZ14" s="20">
        <v>0.11889596602972401</v>
      </c>
      <c r="BA14" s="20"/>
      <c r="BB14" s="20">
        <v>0.27777777777777801</v>
      </c>
      <c r="BC14" s="20">
        <v>0.202380952380952</v>
      </c>
      <c r="BD14" s="20">
        <v>0.105919003115265</v>
      </c>
      <c r="BE14" s="20">
        <v>7.4626865671641798E-2</v>
      </c>
      <c r="BF14" s="20"/>
      <c r="BG14" s="20">
        <v>0.241935483870968</v>
      </c>
      <c r="BH14" s="20">
        <v>0.15102040816326501</v>
      </c>
      <c r="BI14" s="20">
        <v>7.4324324324324301E-2</v>
      </c>
      <c r="BJ14" s="20">
        <v>8.6956521739130405E-2</v>
      </c>
      <c r="BK14" s="20">
        <v>0</v>
      </c>
      <c r="BL14" s="20">
        <v>0.33333333333333298</v>
      </c>
    </row>
    <row r="15" spans="2:64" x14ac:dyDescent="0.35">
      <c r="B15" s="17" t="s">
        <v>559</v>
      </c>
      <c r="C15" s="20">
        <v>0.68110236220472398</v>
      </c>
      <c r="D15" s="20">
        <v>0.27586206896551702</v>
      </c>
      <c r="E15" s="20">
        <v>0.546875</v>
      </c>
      <c r="F15" s="20">
        <v>0.70212765957446799</v>
      </c>
      <c r="G15" s="20">
        <v>0.748466257668712</v>
      </c>
      <c r="H15" s="20">
        <v>0.727848101265823</v>
      </c>
      <c r="I15" s="20"/>
      <c r="J15" s="20">
        <v>0.69230769230769196</v>
      </c>
      <c r="K15" s="20">
        <v>0.66968325791855199</v>
      </c>
      <c r="L15" s="20"/>
      <c r="M15" s="20">
        <v>0.70065789473684204</v>
      </c>
      <c r="N15" s="20">
        <v>0.68</v>
      </c>
      <c r="O15" s="20">
        <v>0.61666666666666703</v>
      </c>
      <c r="P15" s="20">
        <v>0.625</v>
      </c>
      <c r="Q15" s="20"/>
      <c r="R15" s="20">
        <v>0.63200000000000001</v>
      </c>
      <c r="S15" s="20">
        <v>0.69135802469135799</v>
      </c>
      <c r="T15" s="20">
        <v>0.76470588235294101</v>
      </c>
      <c r="U15" s="20">
        <v>0.625</v>
      </c>
      <c r="V15" s="20"/>
      <c r="W15" s="20">
        <v>0.59459459459459496</v>
      </c>
      <c r="X15" s="20">
        <v>0.72164948453608202</v>
      </c>
      <c r="Y15" s="20">
        <v>0.78846153846153899</v>
      </c>
      <c r="Z15" s="20">
        <v>0.71739130434782605</v>
      </c>
      <c r="AA15" s="20">
        <v>0.54054054054054101</v>
      </c>
      <c r="AB15" s="20">
        <v>0.67346938775510201</v>
      </c>
      <c r="AC15" s="20">
        <v>0.71428571428571397</v>
      </c>
      <c r="AD15" s="20">
        <v>0.72222222222222199</v>
      </c>
      <c r="AE15" s="20">
        <v>0.71428571428571397</v>
      </c>
      <c r="AF15" s="20">
        <v>0.60714285714285698</v>
      </c>
      <c r="AG15" s="20">
        <v>0.7</v>
      </c>
      <c r="AH15" s="20">
        <v>0.33333333333333298</v>
      </c>
      <c r="AI15" s="20"/>
      <c r="AJ15" s="20">
        <v>0.67164179104477595</v>
      </c>
      <c r="AK15" s="20">
        <v>0.61333333333333295</v>
      </c>
      <c r="AL15" s="20">
        <v>0.72413793103448298</v>
      </c>
      <c r="AM15" s="20">
        <v>0.659574468085106</v>
      </c>
      <c r="AN15" s="20">
        <v>0.51851851851851805</v>
      </c>
      <c r="AO15" s="20"/>
      <c r="AP15" s="20">
        <v>0.65193370165745901</v>
      </c>
      <c r="AQ15" s="20">
        <v>0.74399999999999999</v>
      </c>
      <c r="AR15" s="20">
        <v>0.80952380952380998</v>
      </c>
      <c r="AS15" s="20"/>
      <c r="AT15" s="20">
        <v>0.689393939393939</v>
      </c>
      <c r="AU15" s="20">
        <v>0.729903536977492</v>
      </c>
      <c r="AV15" s="20">
        <v>0.44444444444444398</v>
      </c>
      <c r="AW15" s="20">
        <v>0.4</v>
      </c>
      <c r="AX15" s="20"/>
      <c r="AY15" s="20">
        <v>0.48648648648648701</v>
      </c>
      <c r="AZ15" s="20">
        <v>0.69639065817409795</v>
      </c>
      <c r="BA15" s="20"/>
      <c r="BB15" s="20">
        <v>0.58333333333333304</v>
      </c>
      <c r="BC15" s="20">
        <v>0.65476190476190499</v>
      </c>
      <c r="BD15" s="20">
        <v>0.71651090342679102</v>
      </c>
      <c r="BE15" s="20">
        <v>0.59701492537313405</v>
      </c>
      <c r="BF15" s="20"/>
      <c r="BG15" s="20">
        <v>0.56451612903225801</v>
      </c>
      <c r="BH15" s="20">
        <v>0.68571428571428605</v>
      </c>
      <c r="BI15" s="20">
        <v>0.66891891891891897</v>
      </c>
      <c r="BJ15" s="20">
        <v>0.82608695652173902</v>
      </c>
      <c r="BK15" s="20">
        <v>0.92592592592592604</v>
      </c>
      <c r="BL15" s="20">
        <v>0</v>
      </c>
    </row>
    <row r="16" spans="2:64" x14ac:dyDescent="0.35">
      <c r="B16" s="17" t="s">
        <v>237</v>
      </c>
      <c r="C16" s="21">
        <v>-0.55118110236220497</v>
      </c>
      <c r="D16" s="21">
        <v>0.10344827586206901</v>
      </c>
      <c r="E16" s="21">
        <v>-0.328125</v>
      </c>
      <c r="F16" s="21">
        <v>-0.54255319148936199</v>
      </c>
      <c r="G16" s="21">
        <v>-0.68098159509202505</v>
      </c>
      <c r="H16" s="21">
        <v>-0.632911392405063</v>
      </c>
      <c r="I16" s="21"/>
      <c r="J16" s="21">
        <v>-0.57342657342657299</v>
      </c>
      <c r="K16" s="21">
        <v>-0.52941176470588203</v>
      </c>
      <c r="L16" s="21"/>
      <c r="M16" s="21">
        <v>-0.57236842105263197</v>
      </c>
      <c r="N16" s="21">
        <v>-0.55000000000000004</v>
      </c>
      <c r="O16" s="21">
        <v>-0.483333333333333</v>
      </c>
      <c r="P16" s="21">
        <v>-0.5</v>
      </c>
      <c r="Q16" s="21"/>
      <c r="R16" s="21">
        <v>-0.46</v>
      </c>
      <c r="S16" s="21">
        <v>-0.58024691358024705</v>
      </c>
      <c r="T16" s="21">
        <v>-0.70588235294117596</v>
      </c>
      <c r="U16" s="21">
        <v>-0.41666666666666702</v>
      </c>
      <c r="V16" s="21"/>
      <c r="W16" s="21">
        <v>-0.41891891891891903</v>
      </c>
      <c r="X16" s="21">
        <v>-0.61855670103092797</v>
      </c>
      <c r="Y16" s="21">
        <v>-0.69230769230769196</v>
      </c>
      <c r="Z16" s="21">
        <v>-0.65217391304347805</v>
      </c>
      <c r="AA16" s="21">
        <v>-0.29729729729729698</v>
      </c>
      <c r="AB16" s="21">
        <v>-0.61224489795918402</v>
      </c>
      <c r="AC16" s="21">
        <v>-0.63265306122449005</v>
      </c>
      <c r="AD16" s="21">
        <v>-0.66666666666666696</v>
      </c>
      <c r="AE16" s="21">
        <v>-0.54285714285714304</v>
      </c>
      <c r="AF16" s="21">
        <v>-0.39285714285714302</v>
      </c>
      <c r="AG16" s="21">
        <v>-0.45</v>
      </c>
      <c r="AH16" s="21">
        <v>0</v>
      </c>
      <c r="AI16" s="21"/>
      <c r="AJ16" s="21">
        <v>-0.58208955223880599</v>
      </c>
      <c r="AK16" s="21">
        <v>-0.48</v>
      </c>
      <c r="AL16" s="21">
        <v>-0.60919540229885105</v>
      </c>
      <c r="AM16" s="21">
        <v>-0.5</v>
      </c>
      <c r="AN16" s="21">
        <v>-0.25925925925925902</v>
      </c>
      <c r="AO16" s="21"/>
      <c r="AP16" s="21">
        <v>-0.51933701657458597</v>
      </c>
      <c r="AQ16" s="21">
        <v>-0.60799999999999998</v>
      </c>
      <c r="AR16" s="21">
        <v>-0.76190476190476197</v>
      </c>
      <c r="AS16" s="21"/>
      <c r="AT16" s="21">
        <v>-0.53030303030303005</v>
      </c>
      <c r="AU16" s="21">
        <v>-0.63987138263665599</v>
      </c>
      <c r="AV16" s="21">
        <v>-0.11111111111111099</v>
      </c>
      <c r="AW16" s="21">
        <v>-0.3</v>
      </c>
      <c r="AX16" s="21"/>
      <c r="AY16" s="21">
        <v>-0.21621621621621601</v>
      </c>
      <c r="AZ16" s="21">
        <v>-0.57749469214437399</v>
      </c>
      <c r="BA16" s="21"/>
      <c r="BB16" s="21">
        <v>-0.30555555555555602</v>
      </c>
      <c r="BC16" s="21">
        <v>-0.452380952380952</v>
      </c>
      <c r="BD16" s="21">
        <v>-0.61059190031152599</v>
      </c>
      <c r="BE16" s="21">
        <v>-0.52238805970149205</v>
      </c>
      <c r="BF16" s="21"/>
      <c r="BG16" s="21">
        <v>-0.32258064516128998</v>
      </c>
      <c r="BH16" s="21">
        <v>-0.53469387755102005</v>
      </c>
      <c r="BI16" s="21">
        <v>-0.59459459459459496</v>
      </c>
      <c r="BJ16" s="21">
        <v>-0.73913043478260898</v>
      </c>
      <c r="BK16" s="21">
        <v>-0.92592592592592604</v>
      </c>
      <c r="BL16" s="21">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633</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553</v>
      </c>
      <c r="C8" s="16">
        <v>7.8740157480315001E-2</v>
      </c>
      <c r="D8" s="16">
        <v>0.17241379310344801</v>
      </c>
      <c r="E8" s="16">
        <v>0.109375</v>
      </c>
      <c r="F8" s="16">
        <v>4.2553191489361701E-2</v>
      </c>
      <c r="G8" s="16">
        <v>6.13496932515337E-2</v>
      </c>
      <c r="H8" s="16">
        <v>8.8607594936708903E-2</v>
      </c>
      <c r="I8" s="16"/>
      <c r="J8" s="16">
        <v>6.6433566433566404E-2</v>
      </c>
      <c r="K8" s="16">
        <v>9.5022624434389094E-2</v>
      </c>
      <c r="L8" s="16"/>
      <c r="M8" s="16">
        <v>7.8947368421052599E-2</v>
      </c>
      <c r="N8" s="16">
        <v>7.0000000000000007E-2</v>
      </c>
      <c r="O8" s="16">
        <v>8.3333333333333301E-2</v>
      </c>
      <c r="P8" s="16">
        <v>0.1</v>
      </c>
      <c r="Q8" s="16"/>
      <c r="R8" s="16">
        <v>7.1999999999999995E-2</v>
      </c>
      <c r="S8" s="16">
        <v>7.4074074074074098E-2</v>
      </c>
      <c r="T8" s="16">
        <v>7.8431372549019607E-2</v>
      </c>
      <c r="U8" s="16">
        <v>0.16666666666666699</v>
      </c>
      <c r="V8" s="16"/>
      <c r="W8" s="16">
        <v>8.1081081081081099E-2</v>
      </c>
      <c r="X8" s="16">
        <v>7.2164948453608199E-2</v>
      </c>
      <c r="Y8" s="16">
        <v>0.115384615384615</v>
      </c>
      <c r="Z8" s="16">
        <v>6.5217391304347797E-2</v>
      </c>
      <c r="AA8" s="16">
        <v>0.162162162162162</v>
      </c>
      <c r="AB8" s="16">
        <v>4.08163265306122E-2</v>
      </c>
      <c r="AC8" s="16">
        <v>0.102040816326531</v>
      </c>
      <c r="AD8" s="16">
        <v>5.5555555555555601E-2</v>
      </c>
      <c r="AE8" s="16">
        <v>2.8571428571428598E-2</v>
      </c>
      <c r="AF8" s="16">
        <v>3.5714285714285698E-2</v>
      </c>
      <c r="AG8" s="16">
        <v>0.1</v>
      </c>
      <c r="AH8" s="16">
        <v>0</v>
      </c>
      <c r="AI8" s="16"/>
      <c r="AJ8" s="16">
        <v>5.9701492537313397E-2</v>
      </c>
      <c r="AK8" s="16">
        <v>0.10666666666666701</v>
      </c>
      <c r="AL8" s="16">
        <v>8.04597701149425E-2</v>
      </c>
      <c r="AM8" s="16">
        <v>8.5106382978723402E-2</v>
      </c>
      <c r="AN8" s="16">
        <v>0.22222222222222199</v>
      </c>
      <c r="AO8" s="16"/>
      <c r="AP8" s="16">
        <v>7.18232044198895E-2</v>
      </c>
      <c r="AQ8" s="16">
        <v>9.6000000000000002E-2</v>
      </c>
      <c r="AR8" s="16">
        <v>9.5238095238095205E-2</v>
      </c>
      <c r="AS8" s="16"/>
      <c r="AT8" s="16">
        <v>6.8181818181818205E-2</v>
      </c>
      <c r="AU8" s="16">
        <v>8.3601286173633396E-2</v>
      </c>
      <c r="AV8" s="16">
        <v>0.11111111111111099</v>
      </c>
      <c r="AW8" s="16">
        <v>0</v>
      </c>
      <c r="AX8" s="16"/>
      <c r="AY8" s="16">
        <v>0.162162162162162</v>
      </c>
      <c r="AZ8" s="16">
        <v>7.2186836518046693E-2</v>
      </c>
      <c r="BA8" s="16"/>
      <c r="BB8" s="16">
        <v>0.13888888888888901</v>
      </c>
      <c r="BC8" s="16">
        <v>0.107142857142857</v>
      </c>
      <c r="BD8" s="16">
        <v>7.1651090342679094E-2</v>
      </c>
      <c r="BE8" s="16">
        <v>4.47761194029851E-2</v>
      </c>
      <c r="BF8" s="16"/>
      <c r="BG8" s="16">
        <v>0.209677419354839</v>
      </c>
      <c r="BH8" s="16">
        <v>8.5714285714285701E-2</v>
      </c>
      <c r="BI8" s="16">
        <v>2.7027027027027001E-2</v>
      </c>
      <c r="BJ8" s="16">
        <v>8.6956521739130405E-2</v>
      </c>
      <c r="BK8" s="16">
        <v>0</v>
      </c>
      <c r="BL8" s="16">
        <v>0</v>
      </c>
    </row>
    <row r="9" spans="2:64" x14ac:dyDescent="0.35">
      <c r="B9" s="17" t="s">
        <v>554</v>
      </c>
      <c r="C9" s="16">
        <v>0.297244094488189</v>
      </c>
      <c r="D9" s="16">
        <v>0.44827586206896602</v>
      </c>
      <c r="E9" s="16">
        <v>0.25</v>
      </c>
      <c r="F9" s="16">
        <v>0.38297872340425498</v>
      </c>
      <c r="G9" s="16">
        <v>0.27607361963190202</v>
      </c>
      <c r="H9" s="16">
        <v>0.259493670886076</v>
      </c>
      <c r="I9" s="16"/>
      <c r="J9" s="16">
        <v>0.29370629370629397</v>
      </c>
      <c r="K9" s="16">
        <v>0.29864253393665202</v>
      </c>
      <c r="L9" s="16"/>
      <c r="M9" s="16">
        <v>0.32236842105263203</v>
      </c>
      <c r="N9" s="16">
        <v>0.25</v>
      </c>
      <c r="O9" s="16">
        <v>0.21666666666666701</v>
      </c>
      <c r="P9" s="16">
        <v>0.35</v>
      </c>
      <c r="Q9" s="16"/>
      <c r="R9" s="16">
        <v>0.32800000000000001</v>
      </c>
      <c r="S9" s="16">
        <v>0.30864197530864201</v>
      </c>
      <c r="T9" s="16">
        <v>0.24836601307189499</v>
      </c>
      <c r="U9" s="16">
        <v>0.25</v>
      </c>
      <c r="V9" s="16"/>
      <c r="W9" s="16">
        <v>0.31081081081081102</v>
      </c>
      <c r="X9" s="16">
        <v>0.268041237113402</v>
      </c>
      <c r="Y9" s="16">
        <v>0.269230769230769</v>
      </c>
      <c r="Z9" s="16">
        <v>0.26086956521739102</v>
      </c>
      <c r="AA9" s="16">
        <v>0.32432432432432401</v>
      </c>
      <c r="AB9" s="16">
        <v>0.28571428571428598</v>
      </c>
      <c r="AC9" s="16">
        <v>0.30612244897959201</v>
      </c>
      <c r="AD9" s="16">
        <v>0.38888888888888901</v>
      </c>
      <c r="AE9" s="16">
        <v>0.34285714285714303</v>
      </c>
      <c r="AF9" s="16">
        <v>0.214285714285714</v>
      </c>
      <c r="AG9" s="16">
        <v>0.4</v>
      </c>
      <c r="AH9" s="16">
        <v>0.66666666666666696</v>
      </c>
      <c r="AI9" s="16"/>
      <c r="AJ9" s="16">
        <v>0.25373134328358199</v>
      </c>
      <c r="AK9" s="16">
        <v>0.22666666666666699</v>
      </c>
      <c r="AL9" s="16">
        <v>0.34482758620689702</v>
      </c>
      <c r="AM9" s="16">
        <v>0.28723404255319201</v>
      </c>
      <c r="AN9" s="16">
        <v>0.37037037037037002</v>
      </c>
      <c r="AO9" s="16"/>
      <c r="AP9" s="16">
        <v>0.29834254143646399</v>
      </c>
      <c r="AQ9" s="16">
        <v>0.312</v>
      </c>
      <c r="AR9" s="16">
        <v>0.19047619047618999</v>
      </c>
      <c r="AS9" s="16"/>
      <c r="AT9" s="16">
        <v>0.34848484848484901</v>
      </c>
      <c r="AU9" s="16">
        <v>0.270096463022508</v>
      </c>
      <c r="AV9" s="16">
        <v>0.37777777777777799</v>
      </c>
      <c r="AW9" s="16">
        <v>0.2</v>
      </c>
      <c r="AX9" s="16"/>
      <c r="AY9" s="16">
        <v>0.21621621621621601</v>
      </c>
      <c r="AZ9" s="16">
        <v>0.30360934182590199</v>
      </c>
      <c r="BA9" s="16"/>
      <c r="BB9" s="16">
        <v>0.36111111111111099</v>
      </c>
      <c r="BC9" s="16">
        <v>0.273809523809524</v>
      </c>
      <c r="BD9" s="16">
        <v>0.32087227414330199</v>
      </c>
      <c r="BE9" s="16">
        <v>0.17910447761194001</v>
      </c>
      <c r="BF9" s="16"/>
      <c r="BG9" s="16">
        <v>0.5</v>
      </c>
      <c r="BH9" s="16">
        <v>0.34285714285714303</v>
      </c>
      <c r="BI9" s="16">
        <v>0.22972972972972999</v>
      </c>
      <c r="BJ9" s="16">
        <v>8.6956521739130405E-2</v>
      </c>
      <c r="BK9" s="16">
        <v>0</v>
      </c>
      <c r="BL9" s="16">
        <v>0</v>
      </c>
    </row>
    <row r="10" spans="2:64" x14ac:dyDescent="0.35">
      <c r="B10" s="17" t="s">
        <v>555</v>
      </c>
      <c r="C10" s="16">
        <v>0.25393700787401602</v>
      </c>
      <c r="D10" s="16">
        <v>0.24137931034482801</v>
      </c>
      <c r="E10" s="16">
        <v>0.296875</v>
      </c>
      <c r="F10" s="16">
        <v>0.26595744680851102</v>
      </c>
      <c r="G10" s="16">
        <v>0.23926380368098199</v>
      </c>
      <c r="H10" s="16">
        <v>0.246835443037975</v>
      </c>
      <c r="I10" s="16"/>
      <c r="J10" s="16">
        <v>0.223776223776224</v>
      </c>
      <c r="K10" s="16">
        <v>0.29411764705882398</v>
      </c>
      <c r="L10" s="16"/>
      <c r="M10" s="16">
        <v>0.22368421052631601</v>
      </c>
      <c r="N10" s="16">
        <v>0.27</v>
      </c>
      <c r="O10" s="16">
        <v>0.33333333333333298</v>
      </c>
      <c r="P10" s="16">
        <v>0.3</v>
      </c>
      <c r="Q10" s="16"/>
      <c r="R10" s="16">
        <v>0.252</v>
      </c>
      <c r="S10" s="16">
        <v>0.32098765432098803</v>
      </c>
      <c r="T10" s="16">
        <v>0.22875816993464099</v>
      </c>
      <c r="U10" s="16">
        <v>0.20833333333333301</v>
      </c>
      <c r="V10" s="16"/>
      <c r="W10" s="16">
        <v>0.32432432432432401</v>
      </c>
      <c r="X10" s="16">
        <v>0.23711340206185599</v>
      </c>
      <c r="Y10" s="16">
        <v>0.17307692307692299</v>
      </c>
      <c r="Z10" s="16">
        <v>0.34782608695652201</v>
      </c>
      <c r="AA10" s="16">
        <v>0.27027027027027001</v>
      </c>
      <c r="AB10" s="16">
        <v>0.26530612244898</v>
      </c>
      <c r="AC10" s="16">
        <v>0.22448979591836701</v>
      </c>
      <c r="AD10" s="16">
        <v>0.27777777777777801</v>
      </c>
      <c r="AE10" s="16">
        <v>0.314285714285714</v>
      </c>
      <c r="AF10" s="16">
        <v>0.14285714285714299</v>
      </c>
      <c r="AG10" s="16">
        <v>0.15</v>
      </c>
      <c r="AH10" s="16">
        <v>0</v>
      </c>
      <c r="AI10" s="16"/>
      <c r="AJ10" s="16">
        <v>0.28358208955223901</v>
      </c>
      <c r="AK10" s="16">
        <v>0.30666666666666698</v>
      </c>
      <c r="AL10" s="16">
        <v>0.21264367816092</v>
      </c>
      <c r="AM10" s="16">
        <v>0.22340425531914901</v>
      </c>
      <c r="AN10" s="16">
        <v>0.25925925925925902</v>
      </c>
      <c r="AO10" s="16"/>
      <c r="AP10" s="16">
        <v>0.26519337016574601</v>
      </c>
      <c r="AQ10" s="16">
        <v>0.20799999999999999</v>
      </c>
      <c r="AR10" s="16">
        <v>0.33333333333333298</v>
      </c>
      <c r="AS10" s="16"/>
      <c r="AT10" s="16">
        <v>0.26515151515151503</v>
      </c>
      <c r="AU10" s="16">
        <v>0.23794212218649499</v>
      </c>
      <c r="AV10" s="16">
        <v>0.266666666666667</v>
      </c>
      <c r="AW10" s="16">
        <v>0.4</v>
      </c>
      <c r="AX10" s="16"/>
      <c r="AY10" s="16">
        <v>0.29729729729729698</v>
      </c>
      <c r="AZ10" s="16">
        <v>0.25053078556263297</v>
      </c>
      <c r="BA10" s="16"/>
      <c r="BB10" s="16">
        <v>0.22222222222222199</v>
      </c>
      <c r="BC10" s="16">
        <v>0.26190476190476197</v>
      </c>
      <c r="BD10" s="16">
        <v>0.24610591900311499</v>
      </c>
      <c r="BE10" s="16">
        <v>0.29850746268656703</v>
      </c>
      <c r="BF10" s="16"/>
      <c r="BG10" s="16">
        <v>0.14516129032258099</v>
      </c>
      <c r="BH10" s="16">
        <v>0.27346938775510199</v>
      </c>
      <c r="BI10" s="16">
        <v>0.29054054054054101</v>
      </c>
      <c r="BJ10" s="16">
        <v>8.6956521739130405E-2</v>
      </c>
      <c r="BK10" s="16">
        <v>0.25925925925925902</v>
      </c>
      <c r="BL10" s="16">
        <v>0.33333333333333298</v>
      </c>
    </row>
    <row r="11" spans="2:64" x14ac:dyDescent="0.35">
      <c r="B11" s="17" t="s">
        <v>556</v>
      </c>
      <c r="C11" s="16">
        <v>0.16732283464566899</v>
      </c>
      <c r="D11" s="16">
        <v>3.4482758620689703E-2</v>
      </c>
      <c r="E11" s="16">
        <v>0.234375</v>
      </c>
      <c r="F11" s="16">
        <v>9.5744680851063801E-2</v>
      </c>
      <c r="G11" s="16">
        <v>0.20858895705521499</v>
      </c>
      <c r="H11" s="16">
        <v>0.164556962025316</v>
      </c>
      <c r="I11" s="16"/>
      <c r="J11" s="16">
        <v>0.18181818181818199</v>
      </c>
      <c r="K11" s="16">
        <v>0.14932126696832601</v>
      </c>
      <c r="L11" s="16"/>
      <c r="M11" s="16">
        <v>0.1875</v>
      </c>
      <c r="N11" s="16">
        <v>0.18</v>
      </c>
      <c r="O11" s="16">
        <v>0.1</v>
      </c>
      <c r="P11" s="16">
        <v>0.1</v>
      </c>
      <c r="Q11" s="16"/>
      <c r="R11" s="16">
        <v>0.152</v>
      </c>
      <c r="S11" s="16">
        <v>9.8765432098765399E-2</v>
      </c>
      <c r="T11" s="16">
        <v>0.20915032679738599</v>
      </c>
      <c r="U11" s="16">
        <v>0.29166666666666702</v>
      </c>
      <c r="V11" s="16"/>
      <c r="W11" s="16">
        <v>0.108108108108108</v>
      </c>
      <c r="X11" s="16">
        <v>0.19587628865979401</v>
      </c>
      <c r="Y11" s="16">
        <v>0.19230769230769201</v>
      </c>
      <c r="Z11" s="16">
        <v>0.19565217391304299</v>
      </c>
      <c r="AA11" s="16">
        <v>0.162162162162162</v>
      </c>
      <c r="AB11" s="16">
        <v>0.183673469387755</v>
      </c>
      <c r="AC11" s="16">
        <v>0.14285714285714299</v>
      </c>
      <c r="AD11" s="16">
        <v>0.27777777777777801</v>
      </c>
      <c r="AE11" s="16">
        <v>0.114285714285714</v>
      </c>
      <c r="AF11" s="16">
        <v>0.14285714285714299</v>
      </c>
      <c r="AG11" s="16">
        <v>0.15</v>
      </c>
      <c r="AH11" s="16">
        <v>0.33333333333333298</v>
      </c>
      <c r="AI11" s="16"/>
      <c r="AJ11" s="16">
        <v>0.19402985074626899</v>
      </c>
      <c r="AK11" s="16">
        <v>0.133333333333333</v>
      </c>
      <c r="AL11" s="16">
        <v>0.17241379310344801</v>
      </c>
      <c r="AM11" s="16">
        <v>0.22340425531914901</v>
      </c>
      <c r="AN11" s="16">
        <v>0</v>
      </c>
      <c r="AO11" s="16"/>
      <c r="AP11" s="16">
        <v>0.168508287292818</v>
      </c>
      <c r="AQ11" s="16">
        <v>0.17599999999999999</v>
      </c>
      <c r="AR11" s="16">
        <v>9.5238095238095205E-2</v>
      </c>
      <c r="AS11" s="16"/>
      <c r="AT11" s="16">
        <v>0.174242424242424</v>
      </c>
      <c r="AU11" s="16">
        <v>0.18327974276527301</v>
      </c>
      <c r="AV11" s="16">
        <v>6.6666666666666693E-2</v>
      </c>
      <c r="AW11" s="16">
        <v>0.1</v>
      </c>
      <c r="AX11" s="16"/>
      <c r="AY11" s="16">
        <v>0.135135135135135</v>
      </c>
      <c r="AZ11" s="16">
        <v>0.169851380042463</v>
      </c>
      <c r="BA11" s="16"/>
      <c r="BB11" s="16">
        <v>5.5555555555555601E-2</v>
      </c>
      <c r="BC11" s="16">
        <v>0.16666666666666699</v>
      </c>
      <c r="BD11" s="16">
        <v>0.177570093457944</v>
      </c>
      <c r="BE11" s="16">
        <v>0.17910447761194001</v>
      </c>
      <c r="BF11" s="16"/>
      <c r="BG11" s="16">
        <v>8.0645161290322606E-2</v>
      </c>
      <c r="BH11" s="16">
        <v>0.15102040816326501</v>
      </c>
      <c r="BI11" s="16">
        <v>0.20270270270270299</v>
      </c>
      <c r="BJ11" s="16">
        <v>0.34782608695652201</v>
      </c>
      <c r="BK11" s="16">
        <v>0.148148148148148</v>
      </c>
      <c r="BL11" s="16">
        <v>0.33333333333333298</v>
      </c>
    </row>
    <row r="12" spans="2:64" x14ac:dyDescent="0.35">
      <c r="B12" s="17" t="s">
        <v>557</v>
      </c>
      <c r="C12" s="16">
        <v>0.17716535433070901</v>
      </c>
      <c r="D12" s="16">
        <v>0.10344827586206901</v>
      </c>
      <c r="E12" s="16">
        <v>9.375E-2</v>
      </c>
      <c r="F12" s="16">
        <v>0.20212765957446799</v>
      </c>
      <c r="G12" s="16">
        <v>0.17791411042944799</v>
      </c>
      <c r="H12" s="16">
        <v>0.208860759493671</v>
      </c>
      <c r="I12" s="16"/>
      <c r="J12" s="16">
        <v>0.20979020979021001</v>
      </c>
      <c r="K12" s="16">
        <v>0.13574660633484201</v>
      </c>
      <c r="L12" s="16"/>
      <c r="M12" s="16">
        <v>0.17434210526315799</v>
      </c>
      <c r="N12" s="16">
        <v>0.21</v>
      </c>
      <c r="O12" s="16">
        <v>0.15</v>
      </c>
      <c r="P12" s="16">
        <v>0.15</v>
      </c>
      <c r="Q12" s="16"/>
      <c r="R12" s="16">
        <v>0.16800000000000001</v>
      </c>
      <c r="S12" s="16">
        <v>0.172839506172839</v>
      </c>
      <c r="T12" s="16">
        <v>0.21568627450980399</v>
      </c>
      <c r="U12" s="16">
        <v>4.1666666666666699E-2</v>
      </c>
      <c r="V12" s="16"/>
      <c r="W12" s="16">
        <v>0.162162162162162</v>
      </c>
      <c r="X12" s="16">
        <v>0.22680412371134001</v>
      </c>
      <c r="Y12" s="16">
        <v>0.19230769230769201</v>
      </c>
      <c r="Z12" s="16">
        <v>0.13043478260869601</v>
      </c>
      <c r="AA12" s="16">
        <v>8.1081081081081099E-2</v>
      </c>
      <c r="AB12" s="16">
        <v>0.16326530612244899</v>
      </c>
      <c r="AC12" s="16">
        <v>0.183673469387755</v>
      </c>
      <c r="AD12" s="16">
        <v>0</v>
      </c>
      <c r="AE12" s="16">
        <v>0.2</v>
      </c>
      <c r="AF12" s="16">
        <v>0.35714285714285698</v>
      </c>
      <c r="AG12" s="16">
        <v>0.15</v>
      </c>
      <c r="AH12" s="16">
        <v>0</v>
      </c>
      <c r="AI12" s="16"/>
      <c r="AJ12" s="16">
        <v>0.19402985074626899</v>
      </c>
      <c r="AK12" s="16">
        <v>0.16</v>
      </c>
      <c r="AL12" s="16">
        <v>0.16666666666666699</v>
      </c>
      <c r="AM12" s="16">
        <v>0.170212765957447</v>
      </c>
      <c r="AN12" s="16">
        <v>0.148148148148148</v>
      </c>
      <c r="AO12" s="16"/>
      <c r="AP12" s="16">
        <v>0.16022099447513799</v>
      </c>
      <c r="AQ12" s="16">
        <v>0.20799999999999999</v>
      </c>
      <c r="AR12" s="16">
        <v>0.28571428571428598</v>
      </c>
      <c r="AS12" s="16"/>
      <c r="AT12" s="16">
        <v>0.14393939393939401</v>
      </c>
      <c r="AU12" s="16">
        <v>0.202572347266881</v>
      </c>
      <c r="AV12" s="16">
        <v>0.133333333333333</v>
      </c>
      <c r="AW12" s="16">
        <v>0.1</v>
      </c>
      <c r="AX12" s="16"/>
      <c r="AY12" s="16">
        <v>0.135135135135135</v>
      </c>
      <c r="AZ12" s="16">
        <v>0.18046709129511701</v>
      </c>
      <c r="BA12" s="16"/>
      <c r="BB12" s="16">
        <v>0.22222222222222199</v>
      </c>
      <c r="BC12" s="16">
        <v>0.19047619047618999</v>
      </c>
      <c r="BD12" s="16">
        <v>0.161993769470405</v>
      </c>
      <c r="BE12" s="16">
        <v>0.20895522388059701</v>
      </c>
      <c r="BF12" s="16"/>
      <c r="BG12" s="16">
        <v>4.8387096774193498E-2</v>
      </c>
      <c r="BH12" s="16">
        <v>0.12653061224489801</v>
      </c>
      <c r="BI12" s="16">
        <v>0.20945945945945901</v>
      </c>
      <c r="BJ12" s="16">
        <v>0.39130434782608697</v>
      </c>
      <c r="BK12" s="16">
        <v>0.592592592592593</v>
      </c>
      <c r="BL12" s="16">
        <v>0</v>
      </c>
    </row>
    <row r="13" spans="2:64" x14ac:dyDescent="0.35">
      <c r="B13" s="17" t="s">
        <v>159</v>
      </c>
      <c r="C13" s="16">
        <v>2.55905511811024E-2</v>
      </c>
      <c r="D13" s="16">
        <v>0</v>
      </c>
      <c r="E13" s="16">
        <v>1.5625E-2</v>
      </c>
      <c r="F13" s="16">
        <v>1.0638297872340399E-2</v>
      </c>
      <c r="G13" s="16">
        <v>3.6809815950920199E-2</v>
      </c>
      <c r="H13" s="16">
        <v>3.1645569620253201E-2</v>
      </c>
      <c r="I13" s="16"/>
      <c r="J13" s="16">
        <v>2.44755244755245E-2</v>
      </c>
      <c r="K13" s="16">
        <v>2.7149321266968299E-2</v>
      </c>
      <c r="L13" s="16"/>
      <c r="M13" s="16">
        <v>1.3157894736842099E-2</v>
      </c>
      <c r="N13" s="16">
        <v>0.02</v>
      </c>
      <c r="O13" s="16">
        <v>0.116666666666667</v>
      </c>
      <c r="P13" s="16">
        <v>0</v>
      </c>
      <c r="Q13" s="16"/>
      <c r="R13" s="16">
        <v>2.8000000000000001E-2</v>
      </c>
      <c r="S13" s="16">
        <v>2.4691358024691398E-2</v>
      </c>
      <c r="T13" s="16">
        <v>1.9607843137254902E-2</v>
      </c>
      <c r="U13" s="16">
        <v>4.1666666666666699E-2</v>
      </c>
      <c r="V13" s="16"/>
      <c r="W13" s="16">
        <v>1.35135135135135E-2</v>
      </c>
      <c r="X13" s="16">
        <v>0</v>
      </c>
      <c r="Y13" s="16">
        <v>5.7692307692307702E-2</v>
      </c>
      <c r="Z13" s="16">
        <v>0</v>
      </c>
      <c r="AA13" s="16">
        <v>0</v>
      </c>
      <c r="AB13" s="16">
        <v>6.1224489795918401E-2</v>
      </c>
      <c r="AC13" s="16">
        <v>4.08163265306122E-2</v>
      </c>
      <c r="AD13" s="16">
        <v>0</v>
      </c>
      <c r="AE13" s="16">
        <v>0</v>
      </c>
      <c r="AF13" s="16">
        <v>0.107142857142857</v>
      </c>
      <c r="AG13" s="16">
        <v>0.05</v>
      </c>
      <c r="AH13" s="16">
        <v>0</v>
      </c>
      <c r="AI13" s="16"/>
      <c r="AJ13" s="16">
        <v>1.49253731343284E-2</v>
      </c>
      <c r="AK13" s="16">
        <v>6.6666666666666693E-2</v>
      </c>
      <c r="AL13" s="16">
        <v>2.2988505747126398E-2</v>
      </c>
      <c r="AM13" s="16">
        <v>1.0638297872340399E-2</v>
      </c>
      <c r="AN13" s="16">
        <v>0</v>
      </c>
      <c r="AO13" s="16"/>
      <c r="AP13" s="16">
        <v>3.5911602209944701E-2</v>
      </c>
      <c r="AQ13" s="16">
        <v>0</v>
      </c>
      <c r="AR13" s="16">
        <v>0</v>
      </c>
      <c r="AS13" s="16"/>
      <c r="AT13" s="16">
        <v>0</v>
      </c>
      <c r="AU13" s="16">
        <v>2.2508038585209E-2</v>
      </c>
      <c r="AV13" s="16">
        <v>4.4444444444444398E-2</v>
      </c>
      <c r="AW13" s="16">
        <v>0.2</v>
      </c>
      <c r="AX13" s="16"/>
      <c r="AY13" s="16">
        <v>5.4054054054054099E-2</v>
      </c>
      <c r="AZ13" s="16">
        <v>2.3354564755838601E-2</v>
      </c>
      <c r="BA13" s="16"/>
      <c r="BB13" s="16">
        <v>0</v>
      </c>
      <c r="BC13" s="16">
        <v>0</v>
      </c>
      <c r="BD13" s="16">
        <v>2.1806853582554499E-2</v>
      </c>
      <c r="BE13" s="16">
        <v>8.9552238805970102E-2</v>
      </c>
      <c r="BF13" s="16"/>
      <c r="BG13" s="16">
        <v>1.6129032258064498E-2</v>
      </c>
      <c r="BH13" s="16">
        <v>2.04081632653061E-2</v>
      </c>
      <c r="BI13" s="16">
        <v>4.0540540540540501E-2</v>
      </c>
      <c r="BJ13" s="16">
        <v>0</v>
      </c>
      <c r="BK13" s="16">
        <v>0</v>
      </c>
      <c r="BL13" s="16">
        <v>0.33333333333333298</v>
      </c>
    </row>
    <row r="14" spans="2:64" x14ac:dyDescent="0.35">
      <c r="B14" s="17" t="s">
        <v>558</v>
      </c>
      <c r="C14" s="20">
        <v>0.37598425196850399</v>
      </c>
      <c r="D14" s="20">
        <v>0.62068965517241403</v>
      </c>
      <c r="E14" s="20">
        <v>0.359375</v>
      </c>
      <c r="F14" s="20">
        <v>0.42553191489361702</v>
      </c>
      <c r="G14" s="20">
        <v>0.33742331288343602</v>
      </c>
      <c r="H14" s="20">
        <v>0.348101265822785</v>
      </c>
      <c r="I14" s="20"/>
      <c r="J14" s="20">
        <v>0.36013986013985999</v>
      </c>
      <c r="K14" s="20">
        <v>0.39366515837104099</v>
      </c>
      <c r="L14" s="20"/>
      <c r="M14" s="20">
        <v>0.40131578947368401</v>
      </c>
      <c r="N14" s="20">
        <v>0.32</v>
      </c>
      <c r="O14" s="20">
        <v>0.3</v>
      </c>
      <c r="P14" s="20">
        <v>0.45</v>
      </c>
      <c r="Q14" s="20"/>
      <c r="R14" s="20">
        <v>0.4</v>
      </c>
      <c r="S14" s="20">
        <v>0.38271604938271597</v>
      </c>
      <c r="T14" s="20">
        <v>0.32679738562091498</v>
      </c>
      <c r="U14" s="20">
        <v>0.41666666666666702</v>
      </c>
      <c r="V14" s="20"/>
      <c r="W14" s="20">
        <v>0.391891891891892</v>
      </c>
      <c r="X14" s="20">
        <v>0.34020618556700999</v>
      </c>
      <c r="Y14" s="20">
        <v>0.38461538461538503</v>
      </c>
      <c r="Z14" s="20">
        <v>0.32608695652173902</v>
      </c>
      <c r="AA14" s="20">
        <v>0.48648648648648701</v>
      </c>
      <c r="AB14" s="20">
        <v>0.32653061224489799</v>
      </c>
      <c r="AC14" s="20">
        <v>0.40816326530612201</v>
      </c>
      <c r="AD14" s="20">
        <v>0.44444444444444398</v>
      </c>
      <c r="AE14" s="20">
        <v>0.371428571428571</v>
      </c>
      <c r="AF14" s="20">
        <v>0.25</v>
      </c>
      <c r="AG14" s="20">
        <v>0.5</v>
      </c>
      <c r="AH14" s="20">
        <v>0.66666666666666696</v>
      </c>
      <c r="AI14" s="20"/>
      <c r="AJ14" s="20">
        <v>0.31343283582089598</v>
      </c>
      <c r="AK14" s="20">
        <v>0.33333333333333298</v>
      </c>
      <c r="AL14" s="20">
        <v>0.42528735632183901</v>
      </c>
      <c r="AM14" s="20">
        <v>0.37234042553191499</v>
      </c>
      <c r="AN14" s="20">
        <v>0.592592592592593</v>
      </c>
      <c r="AO14" s="20"/>
      <c r="AP14" s="20">
        <v>0.37016574585635398</v>
      </c>
      <c r="AQ14" s="20">
        <v>0.40799999999999997</v>
      </c>
      <c r="AR14" s="20">
        <v>0.28571428571428598</v>
      </c>
      <c r="AS14" s="20"/>
      <c r="AT14" s="20">
        <v>0.41666666666666702</v>
      </c>
      <c r="AU14" s="20">
        <v>0.353697749196141</v>
      </c>
      <c r="AV14" s="20">
        <v>0.48888888888888898</v>
      </c>
      <c r="AW14" s="20">
        <v>0.2</v>
      </c>
      <c r="AX14" s="20"/>
      <c r="AY14" s="20">
        <v>0.37837837837837801</v>
      </c>
      <c r="AZ14" s="20">
        <v>0.37579617834394902</v>
      </c>
      <c r="BA14" s="20"/>
      <c r="BB14" s="20">
        <v>0.5</v>
      </c>
      <c r="BC14" s="20">
        <v>0.38095238095238099</v>
      </c>
      <c r="BD14" s="20">
        <v>0.39252336448598102</v>
      </c>
      <c r="BE14" s="20">
        <v>0.22388059701492499</v>
      </c>
      <c r="BF14" s="20"/>
      <c r="BG14" s="20">
        <v>0.70967741935483897</v>
      </c>
      <c r="BH14" s="20">
        <v>0.42857142857142899</v>
      </c>
      <c r="BI14" s="20">
        <v>0.25675675675675702</v>
      </c>
      <c r="BJ14" s="20">
        <v>0.173913043478261</v>
      </c>
      <c r="BK14" s="20">
        <v>0</v>
      </c>
      <c r="BL14" s="20">
        <v>0</v>
      </c>
    </row>
    <row r="15" spans="2:64" x14ac:dyDescent="0.35">
      <c r="B15" s="17" t="s">
        <v>559</v>
      </c>
      <c r="C15" s="20">
        <v>0.34448818897637801</v>
      </c>
      <c r="D15" s="20">
        <v>0.13793103448275901</v>
      </c>
      <c r="E15" s="20">
        <v>0.328125</v>
      </c>
      <c r="F15" s="20">
        <v>0.29787234042553201</v>
      </c>
      <c r="G15" s="20">
        <v>0.38650306748466301</v>
      </c>
      <c r="H15" s="20">
        <v>0.373417721518987</v>
      </c>
      <c r="I15" s="20"/>
      <c r="J15" s="20">
        <v>0.391608391608392</v>
      </c>
      <c r="K15" s="20">
        <v>0.28506787330316702</v>
      </c>
      <c r="L15" s="20"/>
      <c r="M15" s="20">
        <v>0.36184210526315802</v>
      </c>
      <c r="N15" s="20">
        <v>0.39</v>
      </c>
      <c r="O15" s="20">
        <v>0.25</v>
      </c>
      <c r="P15" s="20">
        <v>0.25</v>
      </c>
      <c r="Q15" s="20"/>
      <c r="R15" s="20">
        <v>0.32</v>
      </c>
      <c r="S15" s="20">
        <v>0.27160493827160498</v>
      </c>
      <c r="T15" s="20">
        <v>0.42483660130718998</v>
      </c>
      <c r="U15" s="20">
        <v>0.33333333333333298</v>
      </c>
      <c r="V15" s="20"/>
      <c r="W15" s="20">
        <v>0.27027027027027001</v>
      </c>
      <c r="X15" s="20">
        <v>0.42268041237113402</v>
      </c>
      <c r="Y15" s="20">
        <v>0.38461538461538503</v>
      </c>
      <c r="Z15" s="20">
        <v>0.32608695652173902</v>
      </c>
      <c r="AA15" s="20">
        <v>0.24324324324324301</v>
      </c>
      <c r="AB15" s="20">
        <v>0.34693877551020402</v>
      </c>
      <c r="AC15" s="20">
        <v>0.32653061224489799</v>
      </c>
      <c r="AD15" s="20">
        <v>0.27777777777777801</v>
      </c>
      <c r="AE15" s="20">
        <v>0.314285714285714</v>
      </c>
      <c r="AF15" s="20">
        <v>0.5</v>
      </c>
      <c r="AG15" s="20">
        <v>0.3</v>
      </c>
      <c r="AH15" s="20">
        <v>0.33333333333333298</v>
      </c>
      <c r="AI15" s="20"/>
      <c r="AJ15" s="20">
        <v>0.38805970149253699</v>
      </c>
      <c r="AK15" s="20">
        <v>0.293333333333333</v>
      </c>
      <c r="AL15" s="20">
        <v>0.33908045977011497</v>
      </c>
      <c r="AM15" s="20">
        <v>0.39361702127659598</v>
      </c>
      <c r="AN15" s="20">
        <v>0.148148148148148</v>
      </c>
      <c r="AO15" s="20"/>
      <c r="AP15" s="20">
        <v>0.32872928176795602</v>
      </c>
      <c r="AQ15" s="20">
        <v>0.38400000000000001</v>
      </c>
      <c r="AR15" s="20">
        <v>0.38095238095238099</v>
      </c>
      <c r="AS15" s="20"/>
      <c r="AT15" s="20">
        <v>0.31818181818181801</v>
      </c>
      <c r="AU15" s="20">
        <v>0.38585209003215398</v>
      </c>
      <c r="AV15" s="20">
        <v>0.2</v>
      </c>
      <c r="AW15" s="20">
        <v>0.2</v>
      </c>
      <c r="AX15" s="20"/>
      <c r="AY15" s="20">
        <v>0.27027027027027001</v>
      </c>
      <c r="AZ15" s="20">
        <v>0.35031847133757998</v>
      </c>
      <c r="BA15" s="20"/>
      <c r="BB15" s="20">
        <v>0.27777777777777801</v>
      </c>
      <c r="BC15" s="20">
        <v>0.35714285714285698</v>
      </c>
      <c r="BD15" s="20">
        <v>0.339563862928349</v>
      </c>
      <c r="BE15" s="20">
        <v>0.38805970149253699</v>
      </c>
      <c r="BF15" s="20"/>
      <c r="BG15" s="20">
        <v>0.12903225806451599</v>
      </c>
      <c r="BH15" s="20">
        <v>0.27755102040816299</v>
      </c>
      <c r="BI15" s="20">
        <v>0.412162162162162</v>
      </c>
      <c r="BJ15" s="20">
        <v>0.73913043478260898</v>
      </c>
      <c r="BK15" s="20">
        <v>0.74074074074074103</v>
      </c>
      <c r="BL15" s="20">
        <v>0.33333333333333298</v>
      </c>
    </row>
    <row r="16" spans="2:64" x14ac:dyDescent="0.35">
      <c r="B16" s="17" t="s">
        <v>237</v>
      </c>
      <c r="C16" s="21">
        <v>3.1496062992125998E-2</v>
      </c>
      <c r="D16" s="21">
        <v>0.48275862068965503</v>
      </c>
      <c r="E16" s="21">
        <v>3.125E-2</v>
      </c>
      <c r="F16" s="21">
        <v>0.12765957446808501</v>
      </c>
      <c r="G16" s="21">
        <v>-4.9079754601227002E-2</v>
      </c>
      <c r="H16" s="21">
        <v>-2.5316455696202601E-2</v>
      </c>
      <c r="I16" s="21"/>
      <c r="J16" s="21">
        <v>-3.1468531468531499E-2</v>
      </c>
      <c r="K16" s="21">
        <v>0.108597285067873</v>
      </c>
      <c r="L16" s="21"/>
      <c r="M16" s="21">
        <v>3.94736842105263E-2</v>
      </c>
      <c r="N16" s="21">
        <v>-7.0000000000000007E-2</v>
      </c>
      <c r="O16" s="21">
        <v>0.05</v>
      </c>
      <c r="P16" s="21">
        <v>0.2</v>
      </c>
      <c r="Q16" s="21"/>
      <c r="R16" s="21">
        <v>0.08</v>
      </c>
      <c r="S16" s="21">
        <v>0.11111111111111099</v>
      </c>
      <c r="T16" s="21">
        <v>-9.8039215686274606E-2</v>
      </c>
      <c r="U16" s="21">
        <v>8.3333333333333301E-2</v>
      </c>
      <c r="V16" s="21"/>
      <c r="W16" s="21">
        <v>0.121621621621622</v>
      </c>
      <c r="X16" s="21">
        <v>-8.2474226804123696E-2</v>
      </c>
      <c r="Y16" s="21">
        <v>-5.5511151231257802E-17</v>
      </c>
      <c r="Z16" s="21">
        <v>0</v>
      </c>
      <c r="AA16" s="21">
        <v>0.24324324324324301</v>
      </c>
      <c r="AB16" s="21">
        <v>-2.04081632653061E-2</v>
      </c>
      <c r="AC16" s="21">
        <v>8.1632653061224497E-2</v>
      </c>
      <c r="AD16" s="21">
        <v>0.16666666666666699</v>
      </c>
      <c r="AE16" s="21">
        <v>5.7142857142857197E-2</v>
      </c>
      <c r="AF16" s="21">
        <v>-0.25</v>
      </c>
      <c r="AG16" s="21">
        <v>0.2</v>
      </c>
      <c r="AH16" s="21">
        <v>0.33333333333333298</v>
      </c>
      <c r="AI16" s="21"/>
      <c r="AJ16" s="21">
        <v>-7.4626865671641798E-2</v>
      </c>
      <c r="AK16" s="21">
        <v>0.04</v>
      </c>
      <c r="AL16" s="21">
        <v>8.6206896551724199E-2</v>
      </c>
      <c r="AM16" s="21">
        <v>-2.1276595744680799E-2</v>
      </c>
      <c r="AN16" s="21">
        <v>0.44444444444444398</v>
      </c>
      <c r="AO16" s="21"/>
      <c r="AP16" s="21">
        <v>4.1436464088397802E-2</v>
      </c>
      <c r="AQ16" s="21">
        <v>2.4E-2</v>
      </c>
      <c r="AR16" s="21">
        <v>-9.5238095238095205E-2</v>
      </c>
      <c r="AS16" s="21"/>
      <c r="AT16" s="21">
        <v>9.8484848484848495E-2</v>
      </c>
      <c r="AU16" s="21">
        <v>-3.2154340836012901E-2</v>
      </c>
      <c r="AV16" s="21">
        <v>0.28888888888888897</v>
      </c>
      <c r="AW16" s="21">
        <v>0</v>
      </c>
      <c r="AX16" s="21"/>
      <c r="AY16" s="21">
        <v>0.108108108108108</v>
      </c>
      <c r="AZ16" s="21">
        <v>2.54777070063694E-2</v>
      </c>
      <c r="BA16" s="21"/>
      <c r="BB16" s="21">
        <v>0.22222222222222199</v>
      </c>
      <c r="BC16" s="21">
        <v>2.3809523809523898E-2</v>
      </c>
      <c r="BD16" s="21">
        <v>5.2959501557632398E-2</v>
      </c>
      <c r="BE16" s="21">
        <v>-0.164179104477612</v>
      </c>
      <c r="BF16" s="21"/>
      <c r="BG16" s="21">
        <v>0.58064516129032295</v>
      </c>
      <c r="BH16" s="21">
        <v>0.15102040816326501</v>
      </c>
      <c r="BI16" s="21">
        <v>-0.15540540540540501</v>
      </c>
      <c r="BJ16" s="21">
        <v>-0.565217391304348</v>
      </c>
      <c r="BK16" s="21">
        <v>-0.74074074074074103</v>
      </c>
      <c r="BL16" s="21">
        <v>-0.33333333333333298</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L21"/>
  <sheetViews>
    <sheetView showGridLines="0" workbookViewId="0">
      <pane xSplit="2" topLeftCell="C1" activePane="topRight" state="frozen"/>
      <selection activeCell="B21" sqref="B21"/>
      <selection pane="topRight" activeCell="B21" sqref="B21"/>
    </sheetView>
  </sheetViews>
  <sheetFormatPr defaultColWidth="10.90625" defaultRowHeight="14.5" x14ac:dyDescent="0.35"/>
  <cols>
    <col min="2" max="2" width="25.7265625" customWidth="1"/>
    <col min="3" max="8" width="10.7265625" customWidth="1"/>
    <col min="9" max="9" width="2.1796875" customWidth="1"/>
    <col min="10" max="11" width="10.7265625" customWidth="1"/>
    <col min="12" max="12" width="2.1796875" customWidth="1"/>
    <col min="13" max="16" width="10.7265625" customWidth="1"/>
    <col min="17" max="17" width="2.1796875" customWidth="1"/>
    <col min="18" max="21" width="10.7265625" customWidth="1"/>
    <col min="22" max="22" width="2.1796875" customWidth="1"/>
    <col min="23" max="34" width="10.7265625" customWidth="1"/>
    <col min="35" max="35" width="2.1796875" customWidth="1"/>
    <col min="36" max="40" width="10.7265625" customWidth="1"/>
    <col min="41" max="41" width="2.1796875" customWidth="1"/>
    <col min="42" max="44" width="10.7265625" customWidth="1"/>
    <col min="45" max="45" width="2.1796875" customWidth="1"/>
    <col min="46" max="49" width="10.7265625" customWidth="1"/>
    <col min="50" max="50" width="2.1796875" customWidth="1"/>
    <col min="51" max="52" width="10.7265625" customWidth="1"/>
    <col min="53" max="53" width="2.1796875" customWidth="1"/>
    <col min="54" max="57" width="10.7265625" customWidth="1"/>
    <col min="58" max="58" width="2.1796875" customWidth="1"/>
    <col min="59" max="64" width="10.7265625" customWidth="1"/>
    <col min="65" max="65" width="2.1796875" customWidth="1"/>
  </cols>
  <sheetData>
    <row r="2" spans="2:64" ht="40" customHeight="1" x14ac:dyDescent="0.35">
      <c r="D2" s="36" t="s">
        <v>634</v>
      </c>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row>
    <row r="3" spans="2:64" ht="14.5" customHeight="1" x14ac:dyDescent="0.35">
      <c r="D3" s="13"/>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row>
    <row r="5" spans="2:64" ht="30" customHeight="1" x14ac:dyDescent="0.35">
      <c r="B5" s="14"/>
      <c r="C5" s="14"/>
      <c r="D5" s="32" t="s">
        <v>67</v>
      </c>
      <c r="E5" s="32"/>
      <c r="F5" s="32"/>
      <c r="G5" s="32"/>
      <c r="H5" s="32"/>
      <c r="I5" s="14"/>
      <c r="J5" s="28" t="s">
        <v>68</v>
      </c>
      <c r="K5" s="28"/>
      <c r="L5" s="14"/>
      <c r="M5" s="28" t="s">
        <v>69</v>
      </c>
      <c r="N5" s="28"/>
      <c r="O5" s="28"/>
      <c r="P5" s="28"/>
      <c r="Q5" s="14"/>
      <c r="R5" s="28" t="s">
        <v>70</v>
      </c>
      <c r="S5" s="28"/>
      <c r="T5" s="28"/>
      <c r="U5" s="28"/>
      <c r="V5" s="14"/>
      <c r="W5" s="28" t="s">
        <v>71</v>
      </c>
      <c r="X5" s="28"/>
      <c r="Y5" s="28"/>
      <c r="Z5" s="28"/>
      <c r="AA5" s="28"/>
      <c r="AB5" s="28"/>
      <c r="AC5" s="28"/>
      <c r="AD5" s="28"/>
      <c r="AE5" s="28"/>
      <c r="AF5" s="28"/>
      <c r="AG5" s="28"/>
      <c r="AH5" s="28"/>
      <c r="AI5" s="14"/>
      <c r="AJ5" s="28" t="s">
        <v>72</v>
      </c>
      <c r="AK5" s="28"/>
      <c r="AL5" s="28"/>
      <c r="AM5" s="28"/>
      <c r="AN5" s="28"/>
      <c r="AO5" s="14"/>
      <c r="AP5" s="28" t="s">
        <v>73</v>
      </c>
      <c r="AQ5" s="28"/>
      <c r="AR5" s="28"/>
      <c r="AS5" s="14"/>
      <c r="AT5" s="28" t="s">
        <v>74</v>
      </c>
      <c r="AU5" s="28"/>
      <c r="AV5" s="28"/>
      <c r="AW5" s="28"/>
      <c r="AX5" s="14"/>
      <c r="AY5" s="28" t="s">
        <v>75</v>
      </c>
      <c r="AZ5" s="28"/>
      <c r="BA5" s="14"/>
      <c r="BB5" s="28" t="s">
        <v>76</v>
      </c>
      <c r="BC5" s="28"/>
      <c r="BD5" s="28"/>
      <c r="BE5" s="28"/>
      <c r="BF5" s="14"/>
      <c r="BG5" s="28" t="s">
        <v>77</v>
      </c>
      <c r="BH5" s="28"/>
      <c r="BI5" s="28"/>
      <c r="BJ5" s="28"/>
      <c r="BK5" s="28"/>
      <c r="BL5" s="28"/>
    </row>
    <row r="6" spans="2:64" x14ac:dyDescent="0.35">
      <c r="B6" t="s">
        <v>14</v>
      </c>
      <c r="C6" s="8" t="s">
        <v>15</v>
      </c>
      <c r="D6" s="10" t="s">
        <v>16</v>
      </c>
      <c r="E6" s="10" t="s">
        <v>17</v>
      </c>
      <c r="F6" s="10" t="s">
        <v>18</v>
      </c>
      <c r="G6" s="10" t="s">
        <v>19</v>
      </c>
      <c r="H6" s="10" t="s">
        <v>20</v>
      </c>
      <c r="J6" s="10" t="s">
        <v>22</v>
      </c>
      <c r="K6" s="10" t="s">
        <v>23</v>
      </c>
      <c r="M6" s="10" t="s">
        <v>24</v>
      </c>
      <c r="N6" s="10" t="s">
        <v>25</v>
      </c>
      <c r="O6" s="10" t="s">
        <v>26</v>
      </c>
      <c r="P6" s="10" t="s">
        <v>27</v>
      </c>
      <c r="R6" s="10" t="s">
        <v>28</v>
      </c>
      <c r="S6" s="10" t="s">
        <v>29</v>
      </c>
      <c r="T6" s="10" t="s">
        <v>30</v>
      </c>
      <c r="U6" s="10" t="s">
        <v>31</v>
      </c>
      <c r="W6" s="10" t="s">
        <v>32</v>
      </c>
      <c r="X6" s="10" t="s">
        <v>33</v>
      </c>
      <c r="Y6" s="10" t="s">
        <v>34</v>
      </c>
      <c r="Z6" s="10" t="s">
        <v>35</v>
      </c>
      <c r="AA6" s="10" t="s">
        <v>36</v>
      </c>
      <c r="AB6" s="10" t="s">
        <v>37</v>
      </c>
      <c r="AC6" s="10" t="s">
        <v>38</v>
      </c>
      <c r="AD6" s="10" t="s">
        <v>39</v>
      </c>
      <c r="AE6" s="10" t="s">
        <v>40</v>
      </c>
      <c r="AF6" s="10" t="s">
        <v>41</v>
      </c>
      <c r="AG6" s="10" t="s">
        <v>42</v>
      </c>
      <c r="AH6" s="10" t="s">
        <v>43</v>
      </c>
      <c r="AJ6" s="10" t="s">
        <v>44</v>
      </c>
      <c r="AK6" s="10" t="s">
        <v>45</v>
      </c>
      <c r="AL6" s="10" t="s">
        <v>46</v>
      </c>
      <c r="AM6" s="10" t="s">
        <v>47</v>
      </c>
      <c r="AN6" s="10" t="s">
        <v>48</v>
      </c>
      <c r="AP6" s="10" t="s">
        <v>49</v>
      </c>
      <c r="AQ6" s="10" t="s">
        <v>50</v>
      </c>
      <c r="AR6" s="10" t="s">
        <v>51</v>
      </c>
      <c r="AT6" s="10" t="s">
        <v>52</v>
      </c>
      <c r="AU6" s="10" t="s">
        <v>53</v>
      </c>
      <c r="AV6" s="10" t="s">
        <v>54</v>
      </c>
      <c r="AW6" s="10" t="s">
        <v>55</v>
      </c>
      <c r="AY6" s="10" t="s">
        <v>56</v>
      </c>
      <c r="AZ6" s="10" t="s">
        <v>57</v>
      </c>
      <c r="BB6" s="10" t="s">
        <v>58</v>
      </c>
      <c r="BC6" s="10" t="s">
        <v>59</v>
      </c>
      <c r="BD6" s="10" t="s">
        <v>60</v>
      </c>
      <c r="BE6" s="10" t="s">
        <v>61</v>
      </c>
      <c r="BG6" s="10" t="s">
        <v>62</v>
      </c>
      <c r="BH6" s="10" t="s">
        <v>63</v>
      </c>
      <c r="BI6" s="10" t="s">
        <v>64</v>
      </c>
      <c r="BJ6" s="10" t="s">
        <v>65</v>
      </c>
      <c r="BK6" s="10" t="s">
        <v>66</v>
      </c>
      <c r="BL6" s="10" t="s">
        <v>61</v>
      </c>
    </row>
    <row r="7" spans="2:64" ht="30" customHeight="1" x14ac:dyDescent="0.35">
      <c r="B7" s="9" t="s">
        <v>21</v>
      </c>
      <c r="C7" s="9">
        <v>508</v>
      </c>
      <c r="D7" s="9">
        <v>29</v>
      </c>
      <c r="E7" s="9">
        <v>64</v>
      </c>
      <c r="F7" s="9">
        <v>94</v>
      </c>
      <c r="G7" s="9">
        <v>163</v>
      </c>
      <c r="H7" s="9">
        <v>158</v>
      </c>
      <c r="I7" s="9"/>
      <c r="J7" s="9">
        <v>286</v>
      </c>
      <c r="K7" s="9">
        <v>221</v>
      </c>
      <c r="L7" s="9"/>
      <c r="M7" s="9">
        <v>304</v>
      </c>
      <c r="N7" s="9">
        <v>100</v>
      </c>
      <c r="O7" s="9">
        <v>60</v>
      </c>
      <c r="P7" s="9">
        <v>40</v>
      </c>
      <c r="Q7" s="9"/>
      <c r="R7" s="9">
        <v>250</v>
      </c>
      <c r="S7" s="9">
        <v>81</v>
      </c>
      <c r="T7" s="9">
        <v>153</v>
      </c>
      <c r="U7" s="9">
        <v>24</v>
      </c>
      <c r="V7" s="9"/>
      <c r="W7" s="9">
        <v>74</v>
      </c>
      <c r="X7" s="9">
        <v>97</v>
      </c>
      <c r="Y7" s="9">
        <v>52</v>
      </c>
      <c r="Z7" s="9">
        <v>46</v>
      </c>
      <c r="AA7" s="9">
        <v>37</v>
      </c>
      <c r="AB7" s="9">
        <v>49</v>
      </c>
      <c r="AC7" s="9">
        <v>49</v>
      </c>
      <c r="AD7" s="9">
        <v>18</v>
      </c>
      <c r="AE7" s="9">
        <v>35</v>
      </c>
      <c r="AF7" s="9">
        <v>28</v>
      </c>
      <c r="AG7" s="9">
        <v>20</v>
      </c>
      <c r="AH7" s="9">
        <v>3</v>
      </c>
      <c r="AI7" s="9"/>
      <c r="AJ7" s="9">
        <v>67</v>
      </c>
      <c r="AK7" s="9">
        <v>75</v>
      </c>
      <c r="AL7" s="9">
        <v>174</v>
      </c>
      <c r="AM7" s="9">
        <v>94</v>
      </c>
      <c r="AN7" s="9">
        <v>27</v>
      </c>
      <c r="AO7" s="9"/>
      <c r="AP7" s="9">
        <v>362</v>
      </c>
      <c r="AQ7" s="9">
        <v>125</v>
      </c>
      <c r="AR7" s="9">
        <v>21</v>
      </c>
      <c r="AS7" s="9"/>
      <c r="AT7" s="9">
        <v>132</v>
      </c>
      <c r="AU7" s="9">
        <v>311</v>
      </c>
      <c r="AV7" s="9">
        <v>45</v>
      </c>
      <c r="AW7" s="9">
        <v>20</v>
      </c>
      <c r="AX7" s="9"/>
      <c r="AY7" s="9">
        <v>37</v>
      </c>
      <c r="AZ7" s="9">
        <v>471</v>
      </c>
      <c r="BA7" s="9"/>
      <c r="BB7" s="9">
        <v>36</v>
      </c>
      <c r="BC7" s="9">
        <v>84</v>
      </c>
      <c r="BD7" s="9">
        <v>321</v>
      </c>
      <c r="BE7" s="9">
        <v>67</v>
      </c>
      <c r="BF7" s="9"/>
      <c r="BG7" s="9">
        <v>62</v>
      </c>
      <c r="BH7" s="9">
        <v>245</v>
      </c>
      <c r="BI7" s="9">
        <v>148</v>
      </c>
      <c r="BJ7" s="9">
        <v>23</v>
      </c>
      <c r="BK7" s="9">
        <v>27</v>
      </c>
      <c r="BL7" s="9">
        <v>3</v>
      </c>
    </row>
    <row r="8" spans="2:64" x14ac:dyDescent="0.35">
      <c r="B8" s="17" t="s">
        <v>553</v>
      </c>
      <c r="C8" s="16">
        <v>0.192913385826772</v>
      </c>
      <c r="D8" s="16">
        <v>0.34482758620689702</v>
      </c>
      <c r="E8" s="16">
        <v>0.234375</v>
      </c>
      <c r="F8" s="16">
        <v>0.170212765957447</v>
      </c>
      <c r="G8" s="16">
        <v>0.16564417177914101</v>
      </c>
      <c r="H8" s="16">
        <v>0.189873417721519</v>
      </c>
      <c r="I8" s="16"/>
      <c r="J8" s="16">
        <v>0.19930069930069899</v>
      </c>
      <c r="K8" s="16">
        <v>0.18552036199095001</v>
      </c>
      <c r="L8" s="16"/>
      <c r="M8" s="16">
        <v>0.21381578947368399</v>
      </c>
      <c r="N8" s="16">
        <v>0.16</v>
      </c>
      <c r="O8" s="16">
        <v>0.18333333333333299</v>
      </c>
      <c r="P8" s="16">
        <v>0.15</v>
      </c>
      <c r="Q8" s="16"/>
      <c r="R8" s="16">
        <v>0.224</v>
      </c>
      <c r="S8" s="16">
        <v>0.148148148148148</v>
      </c>
      <c r="T8" s="16">
        <v>0.16993464052287599</v>
      </c>
      <c r="U8" s="16">
        <v>0.16666666666666699</v>
      </c>
      <c r="V8" s="16"/>
      <c r="W8" s="16">
        <v>0.28378378378378399</v>
      </c>
      <c r="X8" s="16">
        <v>0.17525773195876301</v>
      </c>
      <c r="Y8" s="16">
        <v>0.21153846153846201</v>
      </c>
      <c r="Z8" s="16">
        <v>0.15217391304347799</v>
      </c>
      <c r="AA8" s="16">
        <v>0.162162162162162</v>
      </c>
      <c r="AB8" s="16">
        <v>0.102040816326531</v>
      </c>
      <c r="AC8" s="16">
        <v>0.26530612244898</v>
      </c>
      <c r="AD8" s="16">
        <v>0.11111111111111099</v>
      </c>
      <c r="AE8" s="16">
        <v>0.22857142857142901</v>
      </c>
      <c r="AF8" s="16">
        <v>0.107142857142857</v>
      </c>
      <c r="AG8" s="16">
        <v>0.15</v>
      </c>
      <c r="AH8" s="16">
        <v>0.66666666666666696</v>
      </c>
      <c r="AI8" s="16"/>
      <c r="AJ8" s="16">
        <v>0.14925373134328401</v>
      </c>
      <c r="AK8" s="16">
        <v>0.133333333333333</v>
      </c>
      <c r="AL8" s="16">
        <v>0.247126436781609</v>
      </c>
      <c r="AM8" s="16">
        <v>0.19148936170212799</v>
      </c>
      <c r="AN8" s="16">
        <v>0.18518518518518501</v>
      </c>
      <c r="AO8" s="16"/>
      <c r="AP8" s="16">
        <v>0.16022099447513799</v>
      </c>
      <c r="AQ8" s="16">
        <v>0.248</v>
      </c>
      <c r="AR8" s="16">
        <v>0.42857142857142899</v>
      </c>
      <c r="AS8" s="16"/>
      <c r="AT8" s="16">
        <v>0.25757575757575801</v>
      </c>
      <c r="AU8" s="16">
        <v>0.176848874598071</v>
      </c>
      <c r="AV8" s="16">
        <v>0.17777777777777801</v>
      </c>
      <c r="AW8" s="16">
        <v>0.05</v>
      </c>
      <c r="AX8" s="16"/>
      <c r="AY8" s="16">
        <v>0.135135135135135</v>
      </c>
      <c r="AZ8" s="16">
        <v>0.19745222929936301</v>
      </c>
      <c r="BA8" s="16"/>
      <c r="BB8" s="16">
        <v>0.38888888888888901</v>
      </c>
      <c r="BC8" s="16">
        <v>0.19047619047618999</v>
      </c>
      <c r="BD8" s="16">
        <v>0.18691588785046701</v>
      </c>
      <c r="BE8" s="16">
        <v>0.119402985074627</v>
      </c>
      <c r="BF8" s="16"/>
      <c r="BG8" s="16">
        <v>0.33870967741935498</v>
      </c>
      <c r="BH8" s="16">
        <v>0.21632653061224499</v>
      </c>
      <c r="BI8" s="16">
        <v>0.12837837837837801</v>
      </c>
      <c r="BJ8" s="16">
        <v>0.13043478260869601</v>
      </c>
      <c r="BK8" s="16">
        <v>7.4074074074074098E-2</v>
      </c>
      <c r="BL8" s="16">
        <v>0</v>
      </c>
    </row>
    <row r="9" spans="2:64" x14ac:dyDescent="0.35">
      <c r="B9" s="17" t="s">
        <v>554</v>
      </c>
      <c r="C9" s="16">
        <v>0.36614173228346503</v>
      </c>
      <c r="D9" s="16">
        <v>0.37931034482758602</v>
      </c>
      <c r="E9" s="16">
        <v>0.4375</v>
      </c>
      <c r="F9" s="16">
        <v>0.36170212765957399</v>
      </c>
      <c r="G9" s="16">
        <v>0.42944785276073599</v>
      </c>
      <c r="H9" s="16">
        <v>0.272151898734177</v>
      </c>
      <c r="I9" s="16"/>
      <c r="J9" s="16">
        <v>0.36013986013985999</v>
      </c>
      <c r="K9" s="16">
        <v>0.37104072398190002</v>
      </c>
      <c r="L9" s="16"/>
      <c r="M9" s="16">
        <v>0.375</v>
      </c>
      <c r="N9" s="16">
        <v>0.33</v>
      </c>
      <c r="O9" s="16">
        <v>0.38333333333333303</v>
      </c>
      <c r="P9" s="16">
        <v>0.32500000000000001</v>
      </c>
      <c r="Q9" s="16"/>
      <c r="R9" s="16">
        <v>0.39600000000000002</v>
      </c>
      <c r="S9" s="16">
        <v>0.41975308641975301</v>
      </c>
      <c r="T9" s="16">
        <v>0.28104575163398698</v>
      </c>
      <c r="U9" s="16">
        <v>0.41666666666666702</v>
      </c>
      <c r="V9" s="16"/>
      <c r="W9" s="16">
        <v>0.35135135135135098</v>
      </c>
      <c r="X9" s="16">
        <v>0.41237113402061898</v>
      </c>
      <c r="Y9" s="16">
        <v>0.30769230769230799</v>
      </c>
      <c r="Z9" s="16">
        <v>0.41304347826087001</v>
      </c>
      <c r="AA9" s="16">
        <v>0.45945945945945899</v>
      </c>
      <c r="AB9" s="16">
        <v>0.32653061224489799</v>
      </c>
      <c r="AC9" s="16">
        <v>0.22448979591836701</v>
      </c>
      <c r="AD9" s="16">
        <v>0.5</v>
      </c>
      <c r="AE9" s="16">
        <v>0.371428571428571</v>
      </c>
      <c r="AF9" s="16">
        <v>0.25</v>
      </c>
      <c r="AG9" s="16">
        <v>0.55000000000000004</v>
      </c>
      <c r="AH9" s="16">
        <v>0.33333333333333298</v>
      </c>
      <c r="AI9" s="16"/>
      <c r="AJ9" s="16">
        <v>0.35820895522388102</v>
      </c>
      <c r="AK9" s="16">
        <v>0.24</v>
      </c>
      <c r="AL9" s="16">
        <v>0.37931034482758602</v>
      </c>
      <c r="AM9" s="16">
        <v>0.43617021276595702</v>
      </c>
      <c r="AN9" s="16">
        <v>0.48148148148148101</v>
      </c>
      <c r="AO9" s="16"/>
      <c r="AP9" s="16">
        <v>0.386740331491713</v>
      </c>
      <c r="AQ9" s="16">
        <v>0.33600000000000002</v>
      </c>
      <c r="AR9" s="16">
        <v>0.19047619047618999</v>
      </c>
      <c r="AS9" s="16"/>
      <c r="AT9" s="16">
        <v>0.36363636363636398</v>
      </c>
      <c r="AU9" s="16">
        <v>0.353697749196141</v>
      </c>
      <c r="AV9" s="16">
        <v>0.44444444444444398</v>
      </c>
      <c r="AW9" s="16">
        <v>0.4</v>
      </c>
      <c r="AX9" s="16"/>
      <c r="AY9" s="16">
        <v>0.35135135135135098</v>
      </c>
      <c r="AZ9" s="16">
        <v>0.36730360934182599</v>
      </c>
      <c r="BA9" s="16"/>
      <c r="BB9" s="16">
        <v>0.33333333333333298</v>
      </c>
      <c r="BC9" s="16">
        <v>0.30952380952380998</v>
      </c>
      <c r="BD9" s="16">
        <v>0.39563862928348897</v>
      </c>
      <c r="BE9" s="16">
        <v>0.31343283582089598</v>
      </c>
      <c r="BF9" s="16"/>
      <c r="BG9" s="16">
        <v>0.33870967741935498</v>
      </c>
      <c r="BH9" s="16">
        <v>0.40816326530612201</v>
      </c>
      <c r="BI9" s="16">
        <v>0.39864864864864902</v>
      </c>
      <c r="BJ9" s="16">
        <v>8.6956521739130405E-2</v>
      </c>
      <c r="BK9" s="16">
        <v>0.148148148148148</v>
      </c>
      <c r="BL9" s="16">
        <v>0</v>
      </c>
    </row>
    <row r="10" spans="2:64" x14ac:dyDescent="0.35">
      <c r="B10" s="17" t="s">
        <v>555</v>
      </c>
      <c r="C10" s="16">
        <v>0.285433070866142</v>
      </c>
      <c r="D10" s="16">
        <v>0.13793103448275901</v>
      </c>
      <c r="E10" s="16">
        <v>0.234375</v>
      </c>
      <c r="F10" s="16">
        <v>0.28723404255319201</v>
      </c>
      <c r="G10" s="16">
        <v>0.25766871165644201</v>
      </c>
      <c r="H10" s="16">
        <v>0.360759493670886</v>
      </c>
      <c r="I10" s="16"/>
      <c r="J10" s="16">
        <v>0.27272727272727298</v>
      </c>
      <c r="K10" s="16">
        <v>0.30316742081448</v>
      </c>
      <c r="L10" s="16"/>
      <c r="M10" s="16">
        <v>0.25328947368421101</v>
      </c>
      <c r="N10" s="16">
        <v>0.34</v>
      </c>
      <c r="O10" s="16">
        <v>0.28333333333333299</v>
      </c>
      <c r="P10" s="16">
        <v>0.4</v>
      </c>
      <c r="Q10" s="16"/>
      <c r="R10" s="16">
        <v>0.23200000000000001</v>
      </c>
      <c r="S10" s="16">
        <v>0.27160493827160498</v>
      </c>
      <c r="T10" s="16">
        <v>0.37254901960784298</v>
      </c>
      <c r="U10" s="16">
        <v>0.33333333333333298</v>
      </c>
      <c r="V10" s="16"/>
      <c r="W10" s="16">
        <v>0.31081081081081102</v>
      </c>
      <c r="X10" s="16">
        <v>0.23711340206185599</v>
      </c>
      <c r="Y10" s="16">
        <v>0.25</v>
      </c>
      <c r="Z10" s="16">
        <v>0.32608695652173902</v>
      </c>
      <c r="AA10" s="16">
        <v>0.29729729729729698</v>
      </c>
      <c r="AB10" s="16">
        <v>0.36734693877551</v>
      </c>
      <c r="AC10" s="16">
        <v>0.32653061224489799</v>
      </c>
      <c r="AD10" s="16">
        <v>0.27777777777777801</v>
      </c>
      <c r="AE10" s="16">
        <v>0.2</v>
      </c>
      <c r="AF10" s="16">
        <v>0.28571428571428598</v>
      </c>
      <c r="AG10" s="16">
        <v>0.3</v>
      </c>
      <c r="AH10" s="16">
        <v>0</v>
      </c>
      <c r="AI10" s="16"/>
      <c r="AJ10" s="16">
        <v>0.29850746268656703</v>
      </c>
      <c r="AK10" s="16">
        <v>0.42666666666666703</v>
      </c>
      <c r="AL10" s="16">
        <v>0.247126436781609</v>
      </c>
      <c r="AM10" s="16">
        <v>0.25531914893617003</v>
      </c>
      <c r="AN10" s="16">
        <v>0.22222222222222199</v>
      </c>
      <c r="AO10" s="16"/>
      <c r="AP10" s="16">
        <v>0.27900552486187802</v>
      </c>
      <c r="AQ10" s="16">
        <v>0.312</v>
      </c>
      <c r="AR10" s="16">
        <v>0.238095238095238</v>
      </c>
      <c r="AS10" s="16"/>
      <c r="AT10" s="16">
        <v>0.22727272727272699</v>
      </c>
      <c r="AU10" s="16">
        <v>0.31832797427652698</v>
      </c>
      <c r="AV10" s="16">
        <v>0.24444444444444399</v>
      </c>
      <c r="AW10" s="16">
        <v>0.25</v>
      </c>
      <c r="AX10" s="16"/>
      <c r="AY10" s="16">
        <v>0.27027027027027001</v>
      </c>
      <c r="AZ10" s="16">
        <v>0.28662420382165599</v>
      </c>
      <c r="BA10" s="16"/>
      <c r="BB10" s="16">
        <v>0.22222222222222199</v>
      </c>
      <c r="BC10" s="16">
        <v>0.26190476190476197</v>
      </c>
      <c r="BD10" s="16">
        <v>0.28348909657320898</v>
      </c>
      <c r="BE10" s="16">
        <v>0.35820895522388102</v>
      </c>
      <c r="BF10" s="16"/>
      <c r="BG10" s="16">
        <v>0.225806451612903</v>
      </c>
      <c r="BH10" s="16">
        <v>0.25714285714285701</v>
      </c>
      <c r="BI10" s="16">
        <v>0.33108108108108097</v>
      </c>
      <c r="BJ10" s="16">
        <v>0.30434782608695699</v>
      </c>
      <c r="BK10" s="16">
        <v>0.37037037037037002</v>
      </c>
      <c r="BL10" s="16">
        <v>0.66666666666666696</v>
      </c>
    </row>
    <row r="11" spans="2:64" x14ac:dyDescent="0.35">
      <c r="B11" s="17" t="s">
        <v>556</v>
      </c>
      <c r="C11" s="16">
        <v>5.9055118110236199E-2</v>
      </c>
      <c r="D11" s="16">
        <v>6.8965517241379296E-2</v>
      </c>
      <c r="E11" s="16">
        <v>3.125E-2</v>
      </c>
      <c r="F11" s="16">
        <v>4.2553191489361701E-2</v>
      </c>
      <c r="G11" s="16">
        <v>6.13496932515337E-2</v>
      </c>
      <c r="H11" s="16">
        <v>7.5949367088607597E-2</v>
      </c>
      <c r="I11" s="16"/>
      <c r="J11" s="16">
        <v>7.3426573426573397E-2</v>
      </c>
      <c r="K11" s="16">
        <v>4.0723981900452497E-2</v>
      </c>
      <c r="L11" s="16"/>
      <c r="M11" s="16">
        <v>6.9078947368421101E-2</v>
      </c>
      <c r="N11" s="16">
        <v>0.06</v>
      </c>
      <c r="O11" s="16">
        <v>1.6666666666666701E-2</v>
      </c>
      <c r="P11" s="16">
        <v>0.05</v>
      </c>
      <c r="Q11" s="16"/>
      <c r="R11" s="16">
        <v>4.8000000000000001E-2</v>
      </c>
      <c r="S11" s="16">
        <v>4.9382716049382699E-2</v>
      </c>
      <c r="T11" s="16">
        <v>8.4967320261437898E-2</v>
      </c>
      <c r="U11" s="16">
        <v>4.1666666666666699E-2</v>
      </c>
      <c r="V11" s="16"/>
      <c r="W11" s="16">
        <v>4.0540540540540501E-2</v>
      </c>
      <c r="X11" s="16">
        <v>0.10309278350515499</v>
      </c>
      <c r="Y11" s="16">
        <v>9.6153846153846201E-2</v>
      </c>
      <c r="Z11" s="16">
        <v>6.5217391304347797E-2</v>
      </c>
      <c r="AA11" s="16">
        <v>2.7027027027027001E-2</v>
      </c>
      <c r="AB11" s="16">
        <v>4.08163265306122E-2</v>
      </c>
      <c r="AC11" s="16">
        <v>6.1224489795918401E-2</v>
      </c>
      <c r="AD11" s="16">
        <v>0</v>
      </c>
      <c r="AE11" s="16">
        <v>8.5714285714285701E-2</v>
      </c>
      <c r="AF11" s="16">
        <v>0</v>
      </c>
      <c r="AG11" s="16">
        <v>0</v>
      </c>
      <c r="AH11" s="16">
        <v>0</v>
      </c>
      <c r="AI11" s="16"/>
      <c r="AJ11" s="16">
        <v>4.47761194029851E-2</v>
      </c>
      <c r="AK11" s="16">
        <v>5.3333333333333302E-2</v>
      </c>
      <c r="AL11" s="16">
        <v>4.0229885057471299E-2</v>
      </c>
      <c r="AM11" s="16">
        <v>7.4468085106383003E-2</v>
      </c>
      <c r="AN11" s="16">
        <v>0</v>
      </c>
      <c r="AO11" s="16"/>
      <c r="AP11" s="16">
        <v>6.6298342541436503E-2</v>
      </c>
      <c r="AQ11" s="16">
        <v>0.04</v>
      </c>
      <c r="AR11" s="16">
        <v>4.7619047619047603E-2</v>
      </c>
      <c r="AS11" s="16"/>
      <c r="AT11" s="16">
        <v>6.8181818181818205E-2</v>
      </c>
      <c r="AU11" s="16">
        <v>6.1093247588424403E-2</v>
      </c>
      <c r="AV11" s="16">
        <v>4.4444444444444398E-2</v>
      </c>
      <c r="AW11" s="16">
        <v>0</v>
      </c>
      <c r="AX11" s="16"/>
      <c r="AY11" s="16">
        <v>0.108108108108108</v>
      </c>
      <c r="AZ11" s="16">
        <v>5.5201698513800398E-2</v>
      </c>
      <c r="BA11" s="16"/>
      <c r="BB11" s="16">
        <v>0</v>
      </c>
      <c r="BC11" s="16">
        <v>0.107142857142857</v>
      </c>
      <c r="BD11" s="16">
        <v>5.9190031152648002E-2</v>
      </c>
      <c r="BE11" s="16">
        <v>2.9850746268656699E-2</v>
      </c>
      <c r="BF11" s="16"/>
      <c r="BG11" s="16">
        <v>4.8387096774193498E-2</v>
      </c>
      <c r="BH11" s="16">
        <v>4.4897959183673501E-2</v>
      </c>
      <c r="BI11" s="16">
        <v>5.4054054054054099E-2</v>
      </c>
      <c r="BJ11" s="16">
        <v>0.26086956521739102</v>
      </c>
      <c r="BK11" s="16">
        <v>7.4074074074074098E-2</v>
      </c>
      <c r="BL11" s="16">
        <v>0</v>
      </c>
    </row>
    <row r="12" spans="2:64" x14ac:dyDescent="0.35">
      <c r="B12" s="17" t="s">
        <v>557</v>
      </c>
      <c r="C12" s="16">
        <v>5.5118110236220499E-2</v>
      </c>
      <c r="D12" s="16">
        <v>3.4482758620689703E-2</v>
      </c>
      <c r="E12" s="16">
        <v>3.125E-2</v>
      </c>
      <c r="F12" s="16">
        <v>0.117021276595745</v>
      </c>
      <c r="G12" s="16">
        <v>4.9079754601227002E-2</v>
      </c>
      <c r="H12" s="16">
        <v>3.7974683544303799E-2</v>
      </c>
      <c r="I12" s="16"/>
      <c r="J12" s="16">
        <v>5.2447552447552399E-2</v>
      </c>
      <c r="K12" s="16">
        <v>5.8823529411764698E-2</v>
      </c>
      <c r="L12" s="16"/>
      <c r="M12" s="16">
        <v>4.9342105263157902E-2</v>
      </c>
      <c r="N12" s="16">
        <v>0.09</v>
      </c>
      <c r="O12" s="16">
        <v>3.3333333333333298E-2</v>
      </c>
      <c r="P12" s="16">
        <v>0.05</v>
      </c>
      <c r="Q12" s="16"/>
      <c r="R12" s="16">
        <v>5.6000000000000001E-2</v>
      </c>
      <c r="S12" s="16">
        <v>9.8765432098765399E-2</v>
      </c>
      <c r="T12" s="16">
        <v>3.9215686274509803E-2</v>
      </c>
      <c r="U12" s="16">
        <v>0</v>
      </c>
      <c r="V12" s="16"/>
      <c r="W12" s="16">
        <v>0</v>
      </c>
      <c r="X12" s="16">
        <v>4.1237113402061903E-2</v>
      </c>
      <c r="Y12" s="16">
        <v>5.7692307692307702E-2</v>
      </c>
      <c r="Z12" s="16">
        <v>4.3478260869565202E-2</v>
      </c>
      <c r="AA12" s="16">
        <v>2.7027027027027001E-2</v>
      </c>
      <c r="AB12" s="16">
        <v>6.1224489795918401E-2</v>
      </c>
      <c r="AC12" s="16">
        <v>6.1224489795918401E-2</v>
      </c>
      <c r="AD12" s="16">
        <v>0</v>
      </c>
      <c r="AE12" s="16">
        <v>0.114285714285714</v>
      </c>
      <c r="AF12" s="16">
        <v>0.28571428571428598</v>
      </c>
      <c r="AG12" s="16">
        <v>0</v>
      </c>
      <c r="AH12" s="16">
        <v>0</v>
      </c>
      <c r="AI12" s="16"/>
      <c r="AJ12" s="16">
        <v>7.4626865671641798E-2</v>
      </c>
      <c r="AK12" s="16">
        <v>6.6666666666666693E-2</v>
      </c>
      <c r="AL12" s="16">
        <v>5.1724137931034503E-2</v>
      </c>
      <c r="AM12" s="16">
        <v>3.1914893617021302E-2</v>
      </c>
      <c r="AN12" s="16">
        <v>7.4074074074074098E-2</v>
      </c>
      <c r="AO12" s="16"/>
      <c r="AP12" s="16">
        <v>5.5248618784530398E-2</v>
      </c>
      <c r="AQ12" s="16">
        <v>4.8000000000000001E-2</v>
      </c>
      <c r="AR12" s="16">
        <v>9.5238095238095205E-2</v>
      </c>
      <c r="AS12" s="16"/>
      <c r="AT12" s="16">
        <v>5.3030303030302997E-2</v>
      </c>
      <c r="AU12" s="16">
        <v>5.4662379421221902E-2</v>
      </c>
      <c r="AV12" s="16">
        <v>6.6666666666666693E-2</v>
      </c>
      <c r="AW12" s="16">
        <v>0.05</v>
      </c>
      <c r="AX12" s="16"/>
      <c r="AY12" s="16">
        <v>5.4054054054054099E-2</v>
      </c>
      <c r="AZ12" s="16">
        <v>5.5201698513800398E-2</v>
      </c>
      <c r="BA12" s="16"/>
      <c r="BB12" s="16">
        <v>5.5555555555555601E-2</v>
      </c>
      <c r="BC12" s="16">
        <v>0.107142857142857</v>
      </c>
      <c r="BD12" s="16">
        <v>3.7383177570093497E-2</v>
      </c>
      <c r="BE12" s="16">
        <v>7.4626865671641798E-2</v>
      </c>
      <c r="BF12" s="16"/>
      <c r="BG12" s="16">
        <v>1.6129032258064498E-2</v>
      </c>
      <c r="BH12" s="16">
        <v>4.08163265306122E-2</v>
      </c>
      <c r="BI12" s="16">
        <v>3.37837837837838E-2</v>
      </c>
      <c r="BJ12" s="16">
        <v>0.173913043478261</v>
      </c>
      <c r="BK12" s="16">
        <v>0.296296296296296</v>
      </c>
      <c r="BL12" s="16">
        <v>0</v>
      </c>
    </row>
    <row r="13" spans="2:64" x14ac:dyDescent="0.35">
      <c r="B13" s="17" t="s">
        <v>159</v>
      </c>
      <c r="C13" s="16">
        <v>4.1338582677165399E-2</v>
      </c>
      <c r="D13" s="16">
        <v>3.4482758620689703E-2</v>
      </c>
      <c r="E13" s="16">
        <v>3.125E-2</v>
      </c>
      <c r="F13" s="16">
        <v>2.1276595744680899E-2</v>
      </c>
      <c r="G13" s="16">
        <v>3.6809815950920199E-2</v>
      </c>
      <c r="H13" s="16">
        <v>6.3291139240506306E-2</v>
      </c>
      <c r="I13" s="16"/>
      <c r="J13" s="16">
        <v>4.1958041958042001E-2</v>
      </c>
      <c r="K13" s="16">
        <v>4.0723981900452497E-2</v>
      </c>
      <c r="L13" s="16"/>
      <c r="M13" s="16">
        <v>3.94736842105263E-2</v>
      </c>
      <c r="N13" s="16">
        <v>0.02</v>
      </c>
      <c r="O13" s="16">
        <v>0.1</v>
      </c>
      <c r="P13" s="16">
        <v>2.5000000000000001E-2</v>
      </c>
      <c r="Q13" s="16"/>
      <c r="R13" s="16">
        <v>4.3999999999999997E-2</v>
      </c>
      <c r="S13" s="16">
        <v>1.2345679012345699E-2</v>
      </c>
      <c r="T13" s="16">
        <v>5.22875816993464E-2</v>
      </c>
      <c r="U13" s="16">
        <v>4.1666666666666699E-2</v>
      </c>
      <c r="V13" s="16"/>
      <c r="W13" s="16">
        <v>1.35135135135135E-2</v>
      </c>
      <c r="X13" s="16">
        <v>3.09278350515464E-2</v>
      </c>
      <c r="Y13" s="16">
        <v>7.69230769230769E-2</v>
      </c>
      <c r="Z13" s="16">
        <v>0</v>
      </c>
      <c r="AA13" s="16">
        <v>2.7027027027027001E-2</v>
      </c>
      <c r="AB13" s="16">
        <v>0.102040816326531</v>
      </c>
      <c r="AC13" s="16">
        <v>6.1224489795918401E-2</v>
      </c>
      <c r="AD13" s="16">
        <v>0.11111111111111099</v>
      </c>
      <c r="AE13" s="16">
        <v>0</v>
      </c>
      <c r="AF13" s="16">
        <v>7.1428571428571397E-2</v>
      </c>
      <c r="AG13" s="16">
        <v>0</v>
      </c>
      <c r="AH13" s="16">
        <v>0</v>
      </c>
      <c r="AI13" s="16"/>
      <c r="AJ13" s="16">
        <v>7.4626865671641798E-2</v>
      </c>
      <c r="AK13" s="16">
        <v>0.08</v>
      </c>
      <c r="AL13" s="16">
        <v>3.4482758620689703E-2</v>
      </c>
      <c r="AM13" s="16">
        <v>1.0638297872340399E-2</v>
      </c>
      <c r="AN13" s="16">
        <v>3.7037037037037E-2</v>
      </c>
      <c r="AO13" s="16"/>
      <c r="AP13" s="16">
        <v>5.24861878453039E-2</v>
      </c>
      <c r="AQ13" s="16">
        <v>1.6E-2</v>
      </c>
      <c r="AR13" s="16">
        <v>0</v>
      </c>
      <c r="AS13" s="16"/>
      <c r="AT13" s="16">
        <v>3.03030303030303E-2</v>
      </c>
      <c r="AU13" s="16">
        <v>3.53697749196141E-2</v>
      </c>
      <c r="AV13" s="16">
        <v>2.2222222222222199E-2</v>
      </c>
      <c r="AW13" s="16">
        <v>0.25</v>
      </c>
      <c r="AX13" s="16"/>
      <c r="AY13" s="16">
        <v>8.1081081081081099E-2</v>
      </c>
      <c r="AZ13" s="16">
        <v>3.8216560509554097E-2</v>
      </c>
      <c r="BA13" s="16"/>
      <c r="BB13" s="16">
        <v>0</v>
      </c>
      <c r="BC13" s="16">
        <v>2.3809523809523801E-2</v>
      </c>
      <c r="BD13" s="16">
        <v>3.7383177570093497E-2</v>
      </c>
      <c r="BE13" s="16">
        <v>0.104477611940299</v>
      </c>
      <c r="BF13" s="16"/>
      <c r="BG13" s="16">
        <v>3.2258064516128997E-2</v>
      </c>
      <c r="BH13" s="16">
        <v>3.2653061224489799E-2</v>
      </c>
      <c r="BI13" s="16">
        <v>5.4054054054054099E-2</v>
      </c>
      <c r="BJ13" s="16">
        <v>4.3478260869565202E-2</v>
      </c>
      <c r="BK13" s="16">
        <v>3.7037037037037E-2</v>
      </c>
      <c r="BL13" s="16">
        <v>0.33333333333333298</v>
      </c>
    </row>
    <row r="14" spans="2:64" x14ac:dyDescent="0.35">
      <c r="B14" s="17" t="s">
        <v>558</v>
      </c>
      <c r="C14" s="20">
        <v>0.559055118110236</v>
      </c>
      <c r="D14" s="20">
        <v>0.72413793103448298</v>
      </c>
      <c r="E14" s="20">
        <v>0.671875</v>
      </c>
      <c r="F14" s="20">
        <v>0.53191489361702105</v>
      </c>
      <c r="G14" s="20">
        <v>0.59509202453987697</v>
      </c>
      <c r="H14" s="20">
        <v>0.462025316455696</v>
      </c>
      <c r="I14" s="20"/>
      <c r="J14" s="20">
        <v>0.55944055944055904</v>
      </c>
      <c r="K14" s="20">
        <v>0.55656108597285103</v>
      </c>
      <c r="L14" s="20"/>
      <c r="M14" s="20">
        <v>0.58881578947368396</v>
      </c>
      <c r="N14" s="20">
        <v>0.49</v>
      </c>
      <c r="O14" s="20">
        <v>0.56666666666666698</v>
      </c>
      <c r="P14" s="20">
        <v>0.47499999999999998</v>
      </c>
      <c r="Q14" s="20"/>
      <c r="R14" s="20">
        <v>0.62</v>
      </c>
      <c r="S14" s="20">
        <v>0.56790123456790098</v>
      </c>
      <c r="T14" s="20">
        <v>0.45098039215686297</v>
      </c>
      <c r="U14" s="20">
        <v>0.58333333333333304</v>
      </c>
      <c r="V14" s="20"/>
      <c r="W14" s="20">
        <v>0.63513513513513498</v>
      </c>
      <c r="X14" s="20">
        <v>0.58762886597938102</v>
      </c>
      <c r="Y14" s="20">
        <v>0.51923076923076905</v>
      </c>
      <c r="Z14" s="20">
        <v>0.565217391304348</v>
      </c>
      <c r="AA14" s="20">
        <v>0.62162162162162204</v>
      </c>
      <c r="AB14" s="20">
        <v>0.42857142857142899</v>
      </c>
      <c r="AC14" s="20">
        <v>0.48979591836734698</v>
      </c>
      <c r="AD14" s="20">
        <v>0.61111111111111105</v>
      </c>
      <c r="AE14" s="20">
        <v>0.6</v>
      </c>
      <c r="AF14" s="20">
        <v>0.35714285714285698</v>
      </c>
      <c r="AG14" s="20">
        <v>0.7</v>
      </c>
      <c r="AH14" s="20">
        <v>1</v>
      </c>
      <c r="AI14" s="20"/>
      <c r="AJ14" s="20">
        <v>0.50746268656716398</v>
      </c>
      <c r="AK14" s="20">
        <v>0.37333333333333302</v>
      </c>
      <c r="AL14" s="20">
        <v>0.62643678160919503</v>
      </c>
      <c r="AM14" s="20">
        <v>0.62765957446808496</v>
      </c>
      <c r="AN14" s="20">
        <v>0.66666666666666696</v>
      </c>
      <c r="AO14" s="20"/>
      <c r="AP14" s="20">
        <v>0.54696132596685099</v>
      </c>
      <c r="AQ14" s="20">
        <v>0.58399999999999996</v>
      </c>
      <c r="AR14" s="20">
        <v>0.61904761904761896</v>
      </c>
      <c r="AS14" s="20"/>
      <c r="AT14" s="20">
        <v>0.62121212121212099</v>
      </c>
      <c r="AU14" s="20">
        <v>0.53054662379421202</v>
      </c>
      <c r="AV14" s="20">
        <v>0.62222222222222201</v>
      </c>
      <c r="AW14" s="20">
        <v>0.45</v>
      </c>
      <c r="AX14" s="20"/>
      <c r="AY14" s="20">
        <v>0.48648648648648701</v>
      </c>
      <c r="AZ14" s="20">
        <v>0.56475583864118895</v>
      </c>
      <c r="BA14" s="20"/>
      <c r="BB14" s="20">
        <v>0.72222222222222199</v>
      </c>
      <c r="BC14" s="20">
        <v>0.5</v>
      </c>
      <c r="BD14" s="20">
        <v>0.58255451713395601</v>
      </c>
      <c r="BE14" s="20">
        <v>0.43283582089552203</v>
      </c>
      <c r="BF14" s="20"/>
      <c r="BG14" s="20">
        <v>0.67741935483870996</v>
      </c>
      <c r="BH14" s="20">
        <v>0.62448979591836695</v>
      </c>
      <c r="BI14" s="20">
        <v>0.52702702702702697</v>
      </c>
      <c r="BJ14" s="20">
        <v>0.217391304347826</v>
      </c>
      <c r="BK14" s="20">
        <v>0.22222222222222199</v>
      </c>
      <c r="BL14" s="20">
        <v>0</v>
      </c>
    </row>
    <row r="15" spans="2:64" x14ac:dyDescent="0.35">
      <c r="B15" s="17" t="s">
        <v>559</v>
      </c>
      <c r="C15" s="20">
        <v>0.114173228346457</v>
      </c>
      <c r="D15" s="20">
        <v>0.10344827586206901</v>
      </c>
      <c r="E15" s="20">
        <v>6.25E-2</v>
      </c>
      <c r="F15" s="20">
        <v>0.159574468085106</v>
      </c>
      <c r="G15" s="20">
        <v>0.110429447852761</v>
      </c>
      <c r="H15" s="20">
        <v>0.113924050632911</v>
      </c>
      <c r="I15" s="20"/>
      <c r="J15" s="20">
        <v>0.125874125874126</v>
      </c>
      <c r="K15" s="20">
        <v>9.9547511312217202E-2</v>
      </c>
      <c r="L15" s="20"/>
      <c r="M15" s="20">
        <v>0.118421052631579</v>
      </c>
      <c r="N15" s="20">
        <v>0.15</v>
      </c>
      <c r="O15" s="20">
        <v>0.05</v>
      </c>
      <c r="P15" s="20">
        <v>0.1</v>
      </c>
      <c r="Q15" s="20"/>
      <c r="R15" s="20">
        <v>0.104</v>
      </c>
      <c r="S15" s="20">
        <v>0.148148148148148</v>
      </c>
      <c r="T15" s="20">
        <v>0.12418300653594801</v>
      </c>
      <c r="U15" s="20">
        <v>4.1666666666666699E-2</v>
      </c>
      <c r="V15" s="20"/>
      <c r="W15" s="20">
        <v>4.0540540540540501E-2</v>
      </c>
      <c r="X15" s="20">
        <v>0.14432989690721601</v>
      </c>
      <c r="Y15" s="20">
        <v>0.15384615384615399</v>
      </c>
      <c r="Z15" s="20">
        <v>0.108695652173913</v>
      </c>
      <c r="AA15" s="20">
        <v>5.4054054054054099E-2</v>
      </c>
      <c r="AB15" s="20">
        <v>0.102040816326531</v>
      </c>
      <c r="AC15" s="20">
        <v>0.122448979591837</v>
      </c>
      <c r="AD15" s="20">
        <v>0</v>
      </c>
      <c r="AE15" s="20">
        <v>0.2</v>
      </c>
      <c r="AF15" s="20">
        <v>0.28571428571428598</v>
      </c>
      <c r="AG15" s="20">
        <v>0</v>
      </c>
      <c r="AH15" s="20">
        <v>0</v>
      </c>
      <c r="AI15" s="20"/>
      <c r="AJ15" s="20">
        <v>0.119402985074627</v>
      </c>
      <c r="AK15" s="20">
        <v>0.12</v>
      </c>
      <c r="AL15" s="20">
        <v>9.1954022988505704E-2</v>
      </c>
      <c r="AM15" s="20">
        <v>0.10638297872340401</v>
      </c>
      <c r="AN15" s="20">
        <v>7.4074074074074098E-2</v>
      </c>
      <c r="AO15" s="20"/>
      <c r="AP15" s="20">
        <v>0.121546961325967</v>
      </c>
      <c r="AQ15" s="20">
        <v>8.7999999999999995E-2</v>
      </c>
      <c r="AR15" s="20">
        <v>0.14285714285714299</v>
      </c>
      <c r="AS15" s="20"/>
      <c r="AT15" s="20">
        <v>0.12121212121212099</v>
      </c>
      <c r="AU15" s="20">
        <v>0.11575562700964601</v>
      </c>
      <c r="AV15" s="20">
        <v>0.11111111111111099</v>
      </c>
      <c r="AW15" s="20">
        <v>0.05</v>
      </c>
      <c r="AX15" s="20"/>
      <c r="AY15" s="20">
        <v>0.162162162162162</v>
      </c>
      <c r="AZ15" s="20">
        <v>0.11040339702760101</v>
      </c>
      <c r="BA15" s="20"/>
      <c r="BB15" s="20">
        <v>5.5555555555555601E-2</v>
      </c>
      <c r="BC15" s="20">
        <v>0.214285714285714</v>
      </c>
      <c r="BD15" s="20">
        <v>9.6573208722741402E-2</v>
      </c>
      <c r="BE15" s="20">
        <v>0.104477611940299</v>
      </c>
      <c r="BF15" s="20"/>
      <c r="BG15" s="20">
        <v>6.4516129032258104E-2</v>
      </c>
      <c r="BH15" s="20">
        <v>8.5714285714285701E-2</v>
      </c>
      <c r="BI15" s="20">
        <v>8.7837837837837801E-2</v>
      </c>
      <c r="BJ15" s="20">
        <v>0.434782608695652</v>
      </c>
      <c r="BK15" s="20">
        <v>0.37037037037037002</v>
      </c>
      <c r="BL15" s="20">
        <v>0</v>
      </c>
    </row>
    <row r="16" spans="2:64" x14ac:dyDescent="0.35">
      <c r="B16" s="17" t="s">
        <v>237</v>
      </c>
      <c r="C16" s="21">
        <v>0.114173228346457</v>
      </c>
      <c r="D16" s="21">
        <v>0.10344827586206901</v>
      </c>
      <c r="E16" s="21">
        <v>6.25E-2</v>
      </c>
      <c r="F16" s="21">
        <v>0.159574468085106</v>
      </c>
      <c r="G16" s="21">
        <v>0.110429447852761</v>
      </c>
      <c r="H16" s="21">
        <v>0.113924050632911</v>
      </c>
      <c r="I16" s="21"/>
      <c r="J16" s="21">
        <v>0.125874125874126</v>
      </c>
      <c r="K16" s="21">
        <v>9.9547511312217202E-2</v>
      </c>
      <c r="L16" s="21"/>
      <c r="M16" s="21">
        <v>0.118421052631579</v>
      </c>
      <c r="N16" s="21">
        <v>0.15</v>
      </c>
      <c r="O16" s="21">
        <v>0.05</v>
      </c>
      <c r="P16" s="21">
        <v>0.1</v>
      </c>
      <c r="Q16" s="21"/>
      <c r="R16" s="21">
        <v>0.104</v>
      </c>
      <c r="S16" s="21">
        <v>0.148148148148148</v>
      </c>
      <c r="T16" s="21">
        <v>0.12418300653594801</v>
      </c>
      <c r="U16" s="21">
        <v>4.1666666666666699E-2</v>
      </c>
      <c r="V16" s="21"/>
      <c r="W16" s="21">
        <v>4.0540540540540501E-2</v>
      </c>
      <c r="X16" s="21">
        <v>0.14432989690721601</v>
      </c>
      <c r="Y16" s="21">
        <v>0.15384615384615399</v>
      </c>
      <c r="Z16" s="21">
        <v>0.108695652173913</v>
      </c>
      <c r="AA16" s="21">
        <v>5.4054054054054099E-2</v>
      </c>
      <c r="AB16" s="21">
        <v>0.102040816326531</v>
      </c>
      <c r="AC16" s="21">
        <v>0.122448979591837</v>
      </c>
      <c r="AD16" s="21">
        <v>0</v>
      </c>
      <c r="AE16" s="21">
        <v>0.2</v>
      </c>
      <c r="AF16" s="21">
        <v>0.28571428571428598</v>
      </c>
      <c r="AG16" s="21">
        <v>0</v>
      </c>
      <c r="AH16" s="21">
        <v>0</v>
      </c>
      <c r="AI16" s="21"/>
      <c r="AJ16" s="21">
        <v>0.119402985074627</v>
      </c>
      <c r="AK16" s="21">
        <v>0.12</v>
      </c>
      <c r="AL16" s="21">
        <v>9.1954022988505704E-2</v>
      </c>
      <c r="AM16" s="21">
        <v>0.10638297872340401</v>
      </c>
      <c r="AN16" s="21">
        <v>7.4074074074074098E-2</v>
      </c>
      <c r="AO16" s="21"/>
      <c r="AP16" s="21">
        <v>0.121546961325967</v>
      </c>
      <c r="AQ16" s="21">
        <v>8.7999999999999995E-2</v>
      </c>
      <c r="AR16" s="21">
        <v>0.14285714285714299</v>
      </c>
      <c r="AS16" s="21"/>
      <c r="AT16" s="21">
        <v>0.12121212121212099</v>
      </c>
      <c r="AU16" s="21">
        <v>0.11575562700964601</v>
      </c>
      <c r="AV16" s="21">
        <v>0.11111111111111099</v>
      </c>
      <c r="AW16" s="21">
        <v>0.05</v>
      </c>
      <c r="AX16" s="21"/>
      <c r="AY16" s="21">
        <v>0.162162162162162</v>
      </c>
      <c r="AZ16" s="21">
        <v>0.11040339702760101</v>
      </c>
      <c r="BA16" s="21"/>
      <c r="BB16" s="21">
        <v>5.5555555555555601E-2</v>
      </c>
      <c r="BC16" s="21">
        <v>0.214285714285714</v>
      </c>
      <c r="BD16" s="21">
        <v>9.6573208722741402E-2</v>
      </c>
      <c r="BE16" s="21">
        <v>0.104477611940299</v>
      </c>
      <c r="BF16" s="21"/>
      <c r="BG16" s="21">
        <v>6.4516129032258104E-2</v>
      </c>
      <c r="BH16" s="21">
        <v>8.5714285714285701E-2</v>
      </c>
      <c r="BI16" s="21">
        <v>8.7837837837837801E-2</v>
      </c>
      <c r="BJ16" s="21">
        <v>0.434782608695652</v>
      </c>
      <c r="BK16" s="21">
        <v>0.37037037037037002</v>
      </c>
      <c r="BL16" s="21">
        <v>0</v>
      </c>
    </row>
    <row r="17" spans="2:2" x14ac:dyDescent="0.35">
      <c r="B17" s="15"/>
    </row>
    <row r="18" spans="2:2" x14ac:dyDescent="0.35">
      <c r="B18" t="s">
        <v>637</v>
      </c>
    </row>
    <row r="19" spans="2:2" x14ac:dyDescent="0.35">
      <c r="B19" t="s">
        <v>98</v>
      </c>
    </row>
    <row r="21" spans="2:2" x14ac:dyDescent="0.35">
      <c r="B21" s="7" t="str">
        <f>HYPERLINK("#'Contents'!A1", "Return to Contents")</f>
        <v>Return to Contents</v>
      </c>
    </row>
  </sheetData>
  <mergeCells count="11">
    <mergeCell ref="BG5:BL5"/>
    <mergeCell ref="D5:H5"/>
    <mergeCell ref="AJ5:AN5"/>
    <mergeCell ref="AP5:AR5"/>
    <mergeCell ref="AT5:AW5"/>
    <mergeCell ref="AY5:AZ5"/>
    <mergeCell ref="BB5:BE5"/>
    <mergeCell ref="J5:K5"/>
    <mergeCell ref="M5:P5"/>
    <mergeCell ref="R5:U5"/>
    <mergeCell ref="W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131</vt:i4>
      </vt:variant>
    </vt:vector>
  </HeadingPairs>
  <TitlesOfParts>
    <vt:vector size="13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LucyMcManus</dc:creator>
  <cp:lastModifiedBy>Ines Wittke</cp:lastModifiedBy>
  <dcterms:created xsi:type="dcterms:W3CDTF">2023-08-08T16:23:59Z</dcterms:created>
  <dcterms:modified xsi:type="dcterms:W3CDTF">2023-11-29T15:12:12Z</dcterms:modified>
</cp:coreProperties>
</file>